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240" yWindow="60" windowWidth="24720" windowHeight="12345"/>
  </bookViews>
  <sheets>
    <sheet name="DATA" sheetId="1" r:id="rId1"/>
    <sheet name="Tables LIN" sheetId="9" r:id="rId2"/>
    <sheet name="Tables IPL5X LIN" sheetId="10" r:id="rId3"/>
    <sheet name="Tables SQR" sheetId="5" r:id="rId4"/>
    <sheet name="Tables IPL5X SQR" sheetId="8" r:id="rId5"/>
  </sheets>
  <definedNames>
    <definedName name="FREQ">DATA!$H$1</definedName>
    <definedName name="Index_Acc">DATA!$C$13</definedName>
    <definedName name="Index_Dec">DATA!$C$15</definedName>
    <definedName name="Index_Point">DATA!$C$17</definedName>
    <definedName name="K_Acc">DATA!$B$13</definedName>
    <definedName name="K_Dec">DATA!$B$15</definedName>
    <definedName name="Nbr_Pulse">DATA!$M$5</definedName>
    <definedName name="PENTE">DATA!$I$2</definedName>
    <definedName name="Période_Acc">DATA!$E$13</definedName>
    <definedName name="Période_Dec">DATA!$E$15</definedName>
    <definedName name="Temps_Acc">DATA!$B$19</definedName>
    <definedName name="Temps_Dec">DATA!$D$19</definedName>
    <definedName name="Temps_Palier">DATA!$C$19</definedName>
    <definedName name="temps_s">DATA!$G$5</definedName>
    <definedName name="V_lin">DATA!$D$2</definedName>
  </definedNames>
  <calcPr calcId="125725"/>
</workbook>
</file>

<file path=xl/calcChain.xml><?xml version="1.0" encoding="utf-8"?>
<calcChain xmlns="http://schemas.openxmlformats.org/spreadsheetml/2006/main">
  <c r="I2" i="1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6"/>
  <c r="R167" i="10"/>
  <c r="Q167"/>
  <c r="P167"/>
  <c r="O167"/>
  <c r="N167"/>
  <c r="M167"/>
  <c r="L167"/>
  <c r="K167"/>
  <c r="J167"/>
  <c r="I167"/>
  <c r="H167"/>
  <c r="G167"/>
  <c r="F167"/>
  <c r="E167"/>
  <c r="D167"/>
  <c r="C167"/>
  <c r="R166"/>
  <c r="Q166"/>
  <c r="P166"/>
  <c r="O166"/>
  <c r="N166"/>
  <c r="M166"/>
  <c r="L166"/>
  <c r="K166"/>
  <c r="J166"/>
  <c r="I166"/>
  <c r="H166"/>
  <c r="G166"/>
  <c r="F166"/>
  <c r="E166"/>
  <c r="D166"/>
  <c r="C166"/>
  <c r="R165"/>
  <c r="Q165"/>
  <c r="P165"/>
  <c r="O165"/>
  <c r="N165"/>
  <c r="M165"/>
  <c r="L165"/>
  <c r="K165"/>
  <c r="J165"/>
  <c r="I165"/>
  <c r="H165"/>
  <c r="G165"/>
  <c r="F165"/>
  <c r="E165"/>
  <c r="D165"/>
  <c r="C165"/>
  <c r="R164"/>
  <c r="Q164"/>
  <c r="P164"/>
  <c r="O164"/>
  <c r="N164"/>
  <c r="M164"/>
  <c r="L164"/>
  <c r="K164"/>
  <c r="J164"/>
  <c r="I164"/>
  <c r="H164"/>
  <c r="G164"/>
  <c r="F164"/>
  <c r="E164"/>
  <c r="D164"/>
  <c r="C164"/>
  <c r="R163"/>
  <c r="Q163"/>
  <c r="P163"/>
  <c r="O163"/>
  <c r="N163"/>
  <c r="M163"/>
  <c r="L163"/>
  <c r="K163"/>
  <c r="J163"/>
  <c r="I163"/>
  <c r="H163"/>
  <c r="G163"/>
  <c r="F163"/>
  <c r="E163"/>
  <c r="D163"/>
  <c r="C163"/>
  <c r="R162"/>
  <c r="Q162"/>
  <c r="P162"/>
  <c r="O162"/>
  <c r="N162"/>
  <c r="M162"/>
  <c r="L162"/>
  <c r="K162"/>
  <c r="J162"/>
  <c r="I162"/>
  <c r="H162"/>
  <c r="G162"/>
  <c r="F162"/>
  <c r="E162"/>
  <c r="D162"/>
  <c r="C162"/>
  <c r="R161"/>
  <c r="Q161"/>
  <c r="P161"/>
  <c r="O161"/>
  <c r="N161"/>
  <c r="M161"/>
  <c r="L161"/>
  <c r="K161"/>
  <c r="J161"/>
  <c r="I161"/>
  <c r="H161"/>
  <c r="G161"/>
  <c r="F161"/>
  <c r="E161"/>
  <c r="D161"/>
  <c r="C161"/>
  <c r="R160"/>
  <c r="Q160"/>
  <c r="P160"/>
  <c r="O160"/>
  <c r="N160"/>
  <c r="M160"/>
  <c r="L160"/>
  <c r="K160"/>
  <c r="J160"/>
  <c r="I160"/>
  <c r="H160"/>
  <c r="G160"/>
  <c r="F160"/>
  <c r="E160"/>
  <c r="D160"/>
  <c r="C160"/>
  <c r="R159"/>
  <c r="Q159"/>
  <c r="P159"/>
  <c r="O159"/>
  <c r="N159"/>
  <c r="M159"/>
  <c r="L159"/>
  <c r="K159"/>
  <c r="J159"/>
  <c r="I159"/>
  <c r="H159"/>
  <c r="G159"/>
  <c r="F159"/>
  <c r="E159"/>
  <c r="D159"/>
  <c r="C159"/>
  <c r="R158"/>
  <c r="Q158"/>
  <c r="P158"/>
  <c r="O158"/>
  <c r="N158"/>
  <c r="M158"/>
  <c r="L158"/>
  <c r="K158"/>
  <c r="J158"/>
  <c r="I158"/>
  <c r="H158"/>
  <c r="G158"/>
  <c r="F158"/>
  <c r="E158"/>
  <c r="D158"/>
  <c r="C158"/>
  <c r="R157"/>
  <c r="Q157"/>
  <c r="P157"/>
  <c r="O157"/>
  <c r="N157"/>
  <c r="M157"/>
  <c r="L157"/>
  <c r="K157"/>
  <c r="J157"/>
  <c r="I157"/>
  <c r="H157"/>
  <c r="G157"/>
  <c r="F157"/>
  <c r="E157"/>
  <c r="D157"/>
  <c r="C157"/>
  <c r="R156"/>
  <c r="Q156"/>
  <c r="P156"/>
  <c r="O156"/>
  <c r="N156"/>
  <c r="M156"/>
  <c r="L156"/>
  <c r="K156"/>
  <c r="J156"/>
  <c r="I156"/>
  <c r="H156"/>
  <c r="G156"/>
  <c r="F156"/>
  <c r="E156"/>
  <c r="D156"/>
  <c r="C156"/>
  <c r="R155"/>
  <c r="Q155"/>
  <c r="P155"/>
  <c r="O155"/>
  <c r="N155"/>
  <c r="M155"/>
  <c r="L155"/>
  <c r="K155"/>
  <c r="J155"/>
  <c r="I155"/>
  <c r="H155"/>
  <c r="G155"/>
  <c r="F155"/>
  <c r="E155"/>
  <c r="D155"/>
  <c r="C155"/>
  <c r="R154"/>
  <c r="Q154"/>
  <c r="P154"/>
  <c r="O154"/>
  <c r="N154"/>
  <c r="M154"/>
  <c r="L154"/>
  <c r="K154"/>
  <c r="J154"/>
  <c r="I154"/>
  <c r="H154"/>
  <c r="G154"/>
  <c r="F154"/>
  <c r="E154"/>
  <c r="D154"/>
  <c r="C154"/>
  <c r="R153"/>
  <c r="Q153"/>
  <c r="P153"/>
  <c r="O153"/>
  <c r="N153"/>
  <c r="M153"/>
  <c r="L153"/>
  <c r="K153"/>
  <c r="J153"/>
  <c r="I153"/>
  <c r="H153"/>
  <c r="G153"/>
  <c r="F153"/>
  <c r="E153"/>
  <c r="D153"/>
  <c r="C153"/>
  <c r="R152"/>
  <c r="Q152"/>
  <c r="P152"/>
  <c r="O152"/>
  <c r="N152"/>
  <c r="M152"/>
  <c r="L152"/>
  <c r="K152"/>
  <c r="J152"/>
  <c r="I152"/>
  <c r="H152"/>
  <c r="G152"/>
  <c r="F152"/>
  <c r="E152"/>
  <c r="D152"/>
  <c r="C152"/>
  <c r="R151"/>
  <c r="Q151"/>
  <c r="P151"/>
  <c r="O151"/>
  <c r="N151"/>
  <c r="M151"/>
  <c r="L151"/>
  <c r="K151"/>
  <c r="J151"/>
  <c r="I151"/>
  <c r="H151"/>
  <c r="G151"/>
  <c r="F151"/>
  <c r="E151"/>
  <c r="D151"/>
  <c r="C151"/>
  <c r="R150"/>
  <c r="Q150"/>
  <c r="P150"/>
  <c r="O150"/>
  <c r="N150"/>
  <c r="M150"/>
  <c r="L150"/>
  <c r="K150"/>
  <c r="J150"/>
  <c r="I150"/>
  <c r="H150"/>
  <c r="G150"/>
  <c r="F150"/>
  <c r="E150"/>
  <c r="D150"/>
  <c r="C150"/>
  <c r="R149"/>
  <c r="Q149"/>
  <c r="P149"/>
  <c r="O149"/>
  <c r="N149"/>
  <c r="M149"/>
  <c r="L149"/>
  <c r="K149"/>
  <c r="J149"/>
  <c r="I149"/>
  <c r="H149"/>
  <c r="G149"/>
  <c r="F149"/>
  <c r="E149"/>
  <c r="D149"/>
  <c r="C149"/>
  <c r="R148"/>
  <c r="Q148"/>
  <c r="P148"/>
  <c r="O148"/>
  <c r="N148"/>
  <c r="M148"/>
  <c r="L148"/>
  <c r="K148"/>
  <c r="J148"/>
  <c r="I148"/>
  <c r="H148"/>
  <c r="G148"/>
  <c r="F148"/>
  <c r="E148"/>
  <c r="D148"/>
  <c r="C148"/>
  <c r="R147"/>
  <c r="Q147"/>
  <c r="P147"/>
  <c r="O147"/>
  <c r="N147"/>
  <c r="M147"/>
  <c r="L147"/>
  <c r="K147"/>
  <c r="J147"/>
  <c r="I147"/>
  <c r="H147"/>
  <c r="G147"/>
  <c r="F147"/>
  <c r="E147"/>
  <c r="D147"/>
  <c r="C147"/>
  <c r="R146"/>
  <c r="Q146"/>
  <c r="P146"/>
  <c r="O146"/>
  <c r="N146"/>
  <c r="M146"/>
  <c r="L146"/>
  <c r="K146"/>
  <c r="J146"/>
  <c r="I146"/>
  <c r="H146"/>
  <c r="G146"/>
  <c r="F146"/>
  <c r="E146"/>
  <c r="D146"/>
  <c r="C146"/>
  <c r="R145"/>
  <c r="Q145"/>
  <c r="P145"/>
  <c r="O145"/>
  <c r="N145"/>
  <c r="M145"/>
  <c r="L145"/>
  <c r="K145"/>
  <c r="J145"/>
  <c r="I145"/>
  <c r="H145"/>
  <c r="G145"/>
  <c r="F145"/>
  <c r="E145"/>
  <c r="D145"/>
  <c r="C145"/>
  <c r="R144"/>
  <c r="Q144"/>
  <c r="P144"/>
  <c r="O144"/>
  <c r="N144"/>
  <c r="M144"/>
  <c r="L144"/>
  <c r="K144"/>
  <c r="J144"/>
  <c r="I144"/>
  <c r="H144"/>
  <c r="G144"/>
  <c r="F144"/>
  <c r="E144"/>
  <c r="D144"/>
  <c r="C144"/>
  <c r="R143"/>
  <c r="Q143"/>
  <c r="P143"/>
  <c r="O143"/>
  <c r="N143"/>
  <c r="M143"/>
  <c r="L143"/>
  <c r="K143"/>
  <c r="J143"/>
  <c r="I143"/>
  <c r="H143"/>
  <c r="G143"/>
  <c r="F143"/>
  <c r="E143"/>
  <c r="D143"/>
  <c r="C143"/>
  <c r="R142"/>
  <c r="Q142"/>
  <c r="P142"/>
  <c r="O142"/>
  <c r="N142"/>
  <c r="M142"/>
  <c r="L142"/>
  <c r="K142"/>
  <c r="J142"/>
  <c r="I142"/>
  <c r="H142"/>
  <c r="G142"/>
  <c r="F142"/>
  <c r="E142"/>
  <c r="D142"/>
  <c r="C142"/>
  <c r="R141"/>
  <c r="Q141"/>
  <c r="P141"/>
  <c r="O141"/>
  <c r="N141"/>
  <c r="M141"/>
  <c r="L141"/>
  <c r="K141"/>
  <c r="J141"/>
  <c r="I141"/>
  <c r="H141"/>
  <c r="G141"/>
  <c r="F141"/>
  <c r="E141"/>
  <c r="D141"/>
  <c r="C141"/>
  <c r="R140"/>
  <c r="Q140"/>
  <c r="P140"/>
  <c r="O140"/>
  <c r="N140"/>
  <c r="M140"/>
  <c r="L140"/>
  <c r="K140"/>
  <c r="J140"/>
  <c r="I140"/>
  <c r="H140"/>
  <c r="G140"/>
  <c r="F140"/>
  <c r="E140"/>
  <c r="D140"/>
  <c r="C140"/>
  <c r="R139"/>
  <c r="Q139"/>
  <c r="P139"/>
  <c r="O139"/>
  <c r="N139"/>
  <c r="M139"/>
  <c r="L139"/>
  <c r="K139"/>
  <c r="J139"/>
  <c r="I139"/>
  <c r="H139"/>
  <c r="G139"/>
  <c r="F139"/>
  <c r="E139"/>
  <c r="D139"/>
  <c r="C139"/>
  <c r="R138"/>
  <c r="Q138"/>
  <c r="P138"/>
  <c r="O138"/>
  <c r="N138"/>
  <c r="M138"/>
  <c r="L138"/>
  <c r="K138"/>
  <c r="J138"/>
  <c r="I138"/>
  <c r="H138"/>
  <c r="G138"/>
  <c r="F138"/>
  <c r="E138"/>
  <c r="D138"/>
  <c r="C138"/>
  <c r="R137"/>
  <c r="Q137"/>
  <c r="P137"/>
  <c r="O137"/>
  <c r="N137"/>
  <c r="M137"/>
  <c r="L137"/>
  <c r="K137"/>
  <c r="J137"/>
  <c r="I137"/>
  <c r="H137"/>
  <c r="G137"/>
  <c r="F137"/>
  <c r="E137"/>
  <c r="D137"/>
  <c r="C137"/>
  <c r="R136"/>
  <c r="Q136"/>
  <c r="P136"/>
  <c r="O136"/>
  <c r="N136"/>
  <c r="M136"/>
  <c r="L136"/>
  <c r="K136"/>
  <c r="J136"/>
  <c r="I136"/>
  <c r="H136"/>
  <c r="G136"/>
  <c r="F136"/>
  <c r="E136"/>
  <c r="D136"/>
  <c r="C136"/>
  <c r="A135"/>
  <c r="R134"/>
  <c r="Q134"/>
  <c r="P134"/>
  <c r="O134"/>
  <c r="N134"/>
  <c r="M134"/>
  <c r="L134"/>
  <c r="K134"/>
  <c r="J134"/>
  <c r="I134"/>
  <c r="H134"/>
  <c r="G134"/>
  <c r="F134"/>
  <c r="E134"/>
  <c r="D134"/>
  <c r="C134"/>
  <c r="R133"/>
  <c r="Q133"/>
  <c r="P133"/>
  <c r="O133"/>
  <c r="N133"/>
  <c r="M133"/>
  <c r="L133"/>
  <c r="K133"/>
  <c r="J133"/>
  <c r="I133"/>
  <c r="H133"/>
  <c r="G133"/>
  <c r="F133"/>
  <c r="E133"/>
  <c r="D133"/>
  <c r="C133"/>
  <c r="R132"/>
  <c r="Q132"/>
  <c r="P132"/>
  <c r="O132"/>
  <c r="N132"/>
  <c r="M132"/>
  <c r="L132"/>
  <c r="K132"/>
  <c r="J132"/>
  <c r="I132"/>
  <c r="H132"/>
  <c r="G132"/>
  <c r="F132"/>
  <c r="E132"/>
  <c r="D132"/>
  <c r="C132"/>
  <c r="R131"/>
  <c r="Q131"/>
  <c r="P131"/>
  <c r="O131"/>
  <c r="N131"/>
  <c r="M131"/>
  <c r="L131"/>
  <c r="K131"/>
  <c r="J131"/>
  <c r="I131"/>
  <c r="H131"/>
  <c r="G131"/>
  <c r="F131"/>
  <c r="E131"/>
  <c r="D131"/>
  <c r="C131"/>
  <c r="R130"/>
  <c r="Q130"/>
  <c r="P130"/>
  <c r="O130"/>
  <c r="N130"/>
  <c r="M130"/>
  <c r="L130"/>
  <c r="K130"/>
  <c r="J130"/>
  <c r="I130"/>
  <c r="H130"/>
  <c r="G130"/>
  <c r="F130"/>
  <c r="E130"/>
  <c r="D130"/>
  <c r="C130"/>
  <c r="R129"/>
  <c r="Q129"/>
  <c r="P129"/>
  <c r="O129"/>
  <c r="N129"/>
  <c r="M129"/>
  <c r="L129"/>
  <c r="K129"/>
  <c r="J129"/>
  <c r="I129"/>
  <c r="H129"/>
  <c r="G129"/>
  <c r="F129"/>
  <c r="E129"/>
  <c r="D129"/>
  <c r="C129"/>
  <c r="R128"/>
  <c r="Q128"/>
  <c r="P128"/>
  <c r="O128"/>
  <c r="N128"/>
  <c r="M128"/>
  <c r="L128"/>
  <c r="K128"/>
  <c r="J128"/>
  <c r="I128"/>
  <c r="H128"/>
  <c r="G128"/>
  <c r="F128"/>
  <c r="E128"/>
  <c r="D128"/>
  <c r="C128"/>
  <c r="R127"/>
  <c r="Q127"/>
  <c r="P127"/>
  <c r="O127"/>
  <c r="N127"/>
  <c r="M127"/>
  <c r="L127"/>
  <c r="K127"/>
  <c r="J127"/>
  <c r="I127"/>
  <c r="H127"/>
  <c r="G127"/>
  <c r="F127"/>
  <c r="E127"/>
  <c r="D127"/>
  <c r="C127"/>
  <c r="R126"/>
  <c r="Q126"/>
  <c r="P126"/>
  <c r="O126"/>
  <c r="N126"/>
  <c r="M126"/>
  <c r="L126"/>
  <c r="K126"/>
  <c r="J126"/>
  <c r="I126"/>
  <c r="H126"/>
  <c r="G126"/>
  <c r="F126"/>
  <c r="E126"/>
  <c r="D126"/>
  <c r="C126"/>
  <c r="R125"/>
  <c r="Q125"/>
  <c r="P125"/>
  <c r="O125"/>
  <c r="N125"/>
  <c r="M125"/>
  <c r="L125"/>
  <c r="K125"/>
  <c r="J125"/>
  <c r="I125"/>
  <c r="H125"/>
  <c r="G125"/>
  <c r="F125"/>
  <c r="E125"/>
  <c r="D125"/>
  <c r="C125"/>
  <c r="R124"/>
  <c r="Q124"/>
  <c r="P124"/>
  <c r="O124"/>
  <c r="N124"/>
  <c r="M124"/>
  <c r="L124"/>
  <c r="K124"/>
  <c r="J124"/>
  <c r="I124"/>
  <c r="H124"/>
  <c r="G124"/>
  <c r="F124"/>
  <c r="E124"/>
  <c r="D124"/>
  <c r="C124"/>
  <c r="R123"/>
  <c r="Q123"/>
  <c r="P123"/>
  <c r="O123"/>
  <c r="N123"/>
  <c r="M123"/>
  <c r="L123"/>
  <c r="K123"/>
  <c r="J123"/>
  <c r="I123"/>
  <c r="H123"/>
  <c r="G123"/>
  <c r="F123"/>
  <c r="E123"/>
  <c r="D123"/>
  <c r="C123"/>
  <c r="R122"/>
  <c r="Q122"/>
  <c r="P122"/>
  <c r="O122"/>
  <c r="N122"/>
  <c r="M122"/>
  <c r="L122"/>
  <c r="K122"/>
  <c r="J122"/>
  <c r="I122"/>
  <c r="H122"/>
  <c r="G122"/>
  <c r="F122"/>
  <c r="E122"/>
  <c r="D122"/>
  <c r="C122"/>
  <c r="R121"/>
  <c r="Q121"/>
  <c r="P121"/>
  <c r="O121"/>
  <c r="N121"/>
  <c r="M121"/>
  <c r="L121"/>
  <c r="K121"/>
  <c r="J121"/>
  <c r="I121"/>
  <c r="H121"/>
  <c r="G121"/>
  <c r="F121"/>
  <c r="E121"/>
  <c r="D121"/>
  <c r="C121"/>
  <c r="R120"/>
  <c r="Q120"/>
  <c r="P120"/>
  <c r="O120"/>
  <c r="N120"/>
  <c r="M120"/>
  <c r="L120"/>
  <c r="K120"/>
  <c r="J120"/>
  <c r="I120"/>
  <c r="H120"/>
  <c r="G120"/>
  <c r="F120"/>
  <c r="E120"/>
  <c r="D120"/>
  <c r="C120"/>
  <c r="R119"/>
  <c r="Q119"/>
  <c r="P119"/>
  <c r="O119"/>
  <c r="N119"/>
  <c r="M119"/>
  <c r="L119"/>
  <c r="K119"/>
  <c r="J119"/>
  <c r="I119"/>
  <c r="H119"/>
  <c r="G119"/>
  <c r="F119"/>
  <c r="E119"/>
  <c r="D119"/>
  <c r="C119"/>
  <c r="R118"/>
  <c r="Q118"/>
  <c r="P118"/>
  <c r="O118"/>
  <c r="N118"/>
  <c r="M118"/>
  <c r="L118"/>
  <c r="K118"/>
  <c r="J118"/>
  <c r="I118"/>
  <c r="H118"/>
  <c r="G118"/>
  <c r="F118"/>
  <c r="E118"/>
  <c r="D118"/>
  <c r="C118"/>
  <c r="R117"/>
  <c r="Q117"/>
  <c r="P117"/>
  <c r="O117"/>
  <c r="N117"/>
  <c r="M117"/>
  <c r="L117"/>
  <c r="K117"/>
  <c r="J117"/>
  <c r="I117"/>
  <c r="H117"/>
  <c r="G117"/>
  <c r="F117"/>
  <c r="E117"/>
  <c r="D117"/>
  <c r="C117"/>
  <c r="R116"/>
  <c r="Q116"/>
  <c r="P116"/>
  <c r="O116"/>
  <c r="N116"/>
  <c r="M116"/>
  <c r="L116"/>
  <c r="K116"/>
  <c r="J116"/>
  <c r="I116"/>
  <c r="H116"/>
  <c r="G116"/>
  <c r="F116"/>
  <c r="E116"/>
  <c r="D116"/>
  <c r="C116"/>
  <c r="R115"/>
  <c r="Q115"/>
  <c r="P115"/>
  <c r="O115"/>
  <c r="N115"/>
  <c r="M115"/>
  <c r="L115"/>
  <c r="K115"/>
  <c r="J115"/>
  <c r="I115"/>
  <c r="H115"/>
  <c r="G115"/>
  <c r="F115"/>
  <c r="E115"/>
  <c r="D115"/>
  <c r="C115"/>
  <c r="R114"/>
  <c r="Q114"/>
  <c r="P114"/>
  <c r="O114"/>
  <c r="N114"/>
  <c r="M114"/>
  <c r="L114"/>
  <c r="K114"/>
  <c r="J114"/>
  <c r="I114"/>
  <c r="H114"/>
  <c r="G114"/>
  <c r="F114"/>
  <c r="E114"/>
  <c r="D114"/>
  <c r="C114"/>
  <c r="R113"/>
  <c r="Q113"/>
  <c r="P113"/>
  <c r="O113"/>
  <c r="N113"/>
  <c r="M113"/>
  <c r="L113"/>
  <c r="K113"/>
  <c r="J113"/>
  <c r="I113"/>
  <c r="H113"/>
  <c r="G113"/>
  <c r="F113"/>
  <c r="E113"/>
  <c r="D113"/>
  <c r="C113"/>
  <c r="R112"/>
  <c r="Q112"/>
  <c r="P112"/>
  <c r="O112"/>
  <c r="N112"/>
  <c r="M112"/>
  <c r="L112"/>
  <c r="K112"/>
  <c r="J112"/>
  <c r="I112"/>
  <c r="H112"/>
  <c r="G112"/>
  <c r="F112"/>
  <c r="E112"/>
  <c r="D112"/>
  <c r="C112"/>
  <c r="R111"/>
  <c r="Q111"/>
  <c r="P111"/>
  <c r="O111"/>
  <c r="N111"/>
  <c r="M111"/>
  <c r="L111"/>
  <c r="K111"/>
  <c r="J111"/>
  <c r="I111"/>
  <c r="H111"/>
  <c r="G111"/>
  <c r="F111"/>
  <c r="E111"/>
  <c r="D111"/>
  <c r="C111"/>
  <c r="R110"/>
  <c r="Q110"/>
  <c r="P110"/>
  <c r="O110"/>
  <c r="N110"/>
  <c r="M110"/>
  <c r="L110"/>
  <c r="K110"/>
  <c r="J110"/>
  <c r="I110"/>
  <c r="H110"/>
  <c r="G110"/>
  <c r="F110"/>
  <c r="E110"/>
  <c r="D110"/>
  <c r="C110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R107"/>
  <c r="Q107"/>
  <c r="P107"/>
  <c r="O107"/>
  <c r="N107"/>
  <c r="M107"/>
  <c r="L107"/>
  <c r="K107"/>
  <c r="J107"/>
  <c r="I107"/>
  <c r="H107"/>
  <c r="G107"/>
  <c r="F107"/>
  <c r="E107"/>
  <c r="D107"/>
  <c r="C107"/>
  <c r="R106"/>
  <c r="Q106"/>
  <c r="P106"/>
  <c r="O106"/>
  <c r="N106"/>
  <c r="M106"/>
  <c r="L106"/>
  <c r="K106"/>
  <c r="J106"/>
  <c r="I106"/>
  <c r="H106"/>
  <c r="G106"/>
  <c r="F106"/>
  <c r="E106"/>
  <c r="D106"/>
  <c r="C106"/>
  <c r="R105"/>
  <c r="Q105"/>
  <c r="P105"/>
  <c r="O105"/>
  <c r="N105"/>
  <c r="M105"/>
  <c r="L105"/>
  <c r="K105"/>
  <c r="J105"/>
  <c r="I105"/>
  <c r="H105"/>
  <c r="G105"/>
  <c r="F105"/>
  <c r="E105"/>
  <c r="D105"/>
  <c r="C105"/>
  <c r="R104"/>
  <c r="Q104"/>
  <c r="P104"/>
  <c r="O104"/>
  <c r="N104"/>
  <c r="M104"/>
  <c r="L104"/>
  <c r="K104"/>
  <c r="J104"/>
  <c r="I104"/>
  <c r="H104"/>
  <c r="G104"/>
  <c r="F104"/>
  <c r="E104"/>
  <c r="D104"/>
  <c r="C104"/>
  <c r="R103"/>
  <c r="Q103"/>
  <c r="P103"/>
  <c r="O103"/>
  <c r="N103"/>
  <c r="M103"/>
  <c r="L103"/>
  <c r="K103"/>
  <c r="J103"/>
  <c r="I103"/>
  <c r="H103"/>
  <c r="G103"/>
  <c r="F103"/>
  <c r="E103"/>
  <c r="D103"/>
  <c r="C103"/>
  <c r="A102"/>
  <c r="R101"/>
  <c r="Q101"/>
  <c r="P101"/>
  <c r="O101"/>
  <c r="N101"/>
  <c r="M101"/>
  <c r="L101"/>
  <c r="K101"/>
  <c r="J101"/>
  <c r="I101"/>
  <c r="H101"/>
  <c r="G101"/>
  <c r="F101"/>
  <c r="E101"/>
  <c r="D101"/>
  <c r="C101"/>
  <c r="R100"/>
  <c r="Q100"/>
  <c r="P100"/>
  <c r="O100"/>
  <c r="N100"/>
  <c r="M100"/>
  <c r="L100"/>
  <c r="K100"/>
  <c r="J100"/>
  <c r="I100"/>
  <c r="H100"/>
  <c r="G100"/>
  <c r="F100"/>
  <c r="E100"/>
  <c r="D100"/>
  <c r="C100"/>
  <c r="R99"/>
  <c r="Q99"/>
  <c r="P99"/>
  <c r="O99"/>
  <c r="N99"/>
  <c r="M99"/>
  <c r="L99"/>
  <c r="K99"/>
  <c r="J99"/>
  <c r="I99"/>
  <c r="H99"/>
  <c r="G99"/>
  <c r="F99"/>
  <c r="E99"/>
  <c r="D99"/>
  <c r="C99"/>
  <c r="R98"/>
  <c r="Q98"/>
  <c r="P98"/>
  <c r="O98"/>
  <c r="N98"/>
  <c r="M98"/>
  <c r="L98"/>
  <c r="K98"/>
  <c r="J98"/>
  <c r="I98"/>
  <c r="H98"/>
  <c r="G98"/>
  <c r="F98"/>
  <c r="E98"/>
  <c r="D98"/>
  <c r="C98"/>
  <c r="R97"/>
  <c r="Q97"/>
  <c r="P97"/>
  <c r="O97"/>
  <c r="N97"/>
  <c r="M97"/>
  <c r="L97"/>
  <c r="K97"/>
  <c r="J97"/>
  <c r="I97"/>
  <c r="H97"/>
  <c r="G97"/>
  <c r="F97"/>
  <c r="E97"/>
  <c r="D97"/>
  <c r="C97"/>
  <c r="R96"/>
  <c r="Q96"/>
  <c r="P96"/>
  <c r="O96"/>
  <c r="N96"/>
  <c r="M96"/>
  <c r="L96"/>
  <c r="K96"/>
  <c r="J96"/>
  <c r="I96"/>
  <c r="H96"/>
  <c r="G96"/>
  <c r="F96"/>
  <c r="E96"/>
  <c r="D96"/>
  <c r="C96"/>
  <c r="R95"/>
  <c r="Q95"/>
  <c r="P95"/>
  <c r="O95"/>
  <c r="N95"/>
  <c r="M95"/>
  <c r="L95"/>
  <c r="K95"/>
  <c r="J95"/>
  <c r="I95"/>
  <c r="H95"/>
  <c r="G95"/>
  <c r="F95"/>
  <c r="E95"/>
  <c r="D95"/>
  <c r="C95"/>
  <c r="R94"/>
  <c r="Q94"/>
  <c r="P94"/>
  <c r="O94"/>
  <c r="N94"/>
  <c r="M94"/>
  <c r="L94"/>
  <c r="K94"/>
  <c r="J94"/>
  <c r="I94"/>
  <c r="H94"/>
  <c r="G94"/>
  <c r="F94"/>
  <c r="E94"/>
  <c r="D94"/>
  <c r="C94"/>
  <c r="R93"/>
  <c r="Q93"/>
  <c r="P93"/>
  <c r="O93"/>
  <c r="N93"/>
  <c r="M93"/>
  <c r="L93"/>
  <c r="K93"/>
  <c r="J93"/>
  <c r="I93"/>
  <c r="H93"/>
  <c r="G93"/>
  <c r="F93"/>
  <c r="E93"/>
  <c r="D93"/>
  <c r="C93"/>
  <c r="R92"/>
  <c r="Q92"/>
  <c r="P92"/>
  <c r="O92"/>
  <c r="N92"/>
  <c r="M92"/>
  <c r="L92"/>
  <c r="K92"/>
  <c r="J92"/>
  <c r="I92"/>
  <c r="H92"/>
  <c r="G92"/>
  <c r="F92"/>
  <c r="E92"/>
  <c r="D92"/>
  <c r="C92"/>
  <c r="R91"/>
  <c r="Q91"/>
  <c r="P91"/>
  <c r="O91"/>
  <c r="N91"/>
  <c r="M91"/>
  <c r="L91"/>
  <c r="K91"/>
  <c r="J91"/>
  <c r="I91"/>
  <c r="H91"/>
  <c r="G91"/>
  <c r="F91"/>
  <c r="E91"/>
  <c r="D91"/>
  <c r="C91"/>
  <c r="R90"/>
  <c r="Q90"/>
  <c r="P90"/>
  <c r="O90"/>
  <c r="N90"/>
  <c r="M90"/>
  <c r="L90"/>
  <c r="K90"/>
  <c r="J90"/>
  <c r="I90"/>
  <c r="H90"/>
  <c r="G90"/>
  <c r="F90"/>
  <c r="E90"/>
  <c r="D90"/>
  <c r="C90"/>
  <c r="R89"/>
  <c r="Q89"/>
  <c r="P89"/>
  <c r="O89"/>
  <c r="N89"/>
  <c r="M89"/>
  <c r="L89"/>
  <c r="K89"/>
  <c r="J89"/>
  <c r="I89"/>
  <c r="H89"/>
  <c r="G89"/>
  <c r="F89"/>
  <c r="E89"/>
  <c r="D89"/>
  <c r="C89"/>
  <c r="R88"/>
  <c r="Q88"/>
  <c r="P88"/>
  <c r="O88"/>
  <c r="N88"/>
  <c r="M88"/>
  <c r="L88"/>
  <c r="K88"/>
  <c r="J88"/>
  <c r="I88"/>
  <c r="H88"/>
  <c r="G88"/>
  <c r="F88"/>
  <c r="E88"/>
  <c r="D88"/>
  <c r="C88"/>
  <c r="R87"/>
  <c r="Q87"/>
  <c r="P87"/>
  <c r="O87"/>
  <c r="N87"/>
  <c r="M87"/>
  <c r="L87"/>
  <c r="K87"/>
  <c r="J87"/>
  <c r="I87"/>
  <c r="H87"/>
  <c r="G87"/>
  <c r="F87"/>
  <c r="E87"/>
  <c r="D87"/>
  <c r="C87"/>
  <c r="R86"/>
  <c r="Q86"/>
  <c r="P86"/>
  <c r="O86"/>
  <c r="N86"/>
  <c r="M86"/>
  <c r="L86"/>
  <c r="K86"/>
  <c r="J86"/>
  <c r="I86"/>
  <c r="H86"/>
  <c r="G86"/>
  <c r="F86"/>
  <c r="E86"/>
  <c r="D86"/>
  <c r="C86"/>
  <c r="R85"/>
  <c r="Q85"/>
  <c r="P85"/>
  <c r="O85"/>
  <c r="N85"/>
  <c r="M85"/>
  <c r="L85"/>
  <c r="K85"/>
  <c r="J85"/>
  <c r="I85"/>
  <c r="H85"/>
  <c r="G85"/>
  <c r="F85"/>
  <c r="E85"/>
  <c r="D85"/>
  <c r="C85"/>
  <c r="R84"/>
  <c r="Q84"/>
  <c r="P84"/>
  <c r="O84"/>
  <c r="N84"/>
  <c r="M84"/>
  <c r="L84"/>
  <c r="K84"/>
  <c r="J84"/>
  <c r="I84"/>
  <c r="H84"/>
  <c r="G84"/>
  <c r="F84"/>
  <c r="E84"/>
  <c r="D84"/>
  <c r="C84"/>
  <c r="R83"/>
  <c r="Q83"/>
  <c r="P83"/>
  <c r="O83"/>
  <c r="N83"/>
  <c r="M83"/>
  <c r="L83"/>
  <c r="K83"/>
  <c r="J83"/>
  <c r="I83"/>
  <c r="H83"/>
  <c r="G83"/>
  <c r="F83"/>
  <c r="E83"/>
  <c r="D83"/>
  <c r="C83"/>
  <c r="R82"/>
  <c r="Q82"/>
  <c r="P82"/>
  <c r="O82"/>
  <c r="N82"/>
  <c r="M82"/>
  <c r="L82"/>
  <c r="K82"/>
  <c r="J82"/>
  <c r="I82"/>
  <c r="H82"/>
  <c r="G82"/>
  <c r="F82"/>
  <c r="E82"/>
  <c r="D82"/>
  <c r="C82"/>
  <c r="R81"/>
  <c r="Q81"/>
  <c r="P81"/>
  <c r="O81"/>
  <c r="N81"/>
  <c r="M81"/>
  <c r="L81"/>
  <c r="K81"/>
  <c r="J81"/>
  <c r="I81"/>
  <c r="H81"/>
  <c r="G81"/>
  <c r="F81"/>
  <c r="E81"/>
  <c r="D81"/>
  <c r="C81"/>
  <c r="R80"/>
  <c r="Q80"/>
  <c r="P80"/>
  <c r="O80"/>
  <c r="N80"/>
  <c r="M80"/>
  <c r="L80"/>
  <c r="K80"/>
  <c r="J80"/>
  <c r="I80"/>
  <c r="H80"/>
  <c r="G80"/>
  <c r="F80"/>
  <c r="E80"/>
  <c r="D80"/>
  <c r="C80"/>
  <c r="R79"/>
  <c r="Q79"/>
  <c r="P79"/>
  <c r="O79"/>
  <c r="N79"/>
  <c r="M79"/>
  <c r="L79"/>
  <c r="K79"/>
  <c r="J79"/>
  <c r="I79"/>
  <c r="H79"/>
  <c r="G79"/>
  <c r="F79"/>
  <c r="E79"/>
  <c r="D79"/>
  <c r="C79"/>
  <c r="R78"/>
  <c r="Q78"/>
  <c r="P78"/>
  <c r="O78"/>
  <c r="N78"/>
  <c r="M78"/>
  <c r="L78"/>
  <c r="K78"/>
  <c r="J78"/>
  <c r="I78"/>
  <c r="H78"/>
  <c r="G78"/>
  <c r="F78"/>
  <c r="E78"/>
  <c r="D78"/>
  <c r="C78"/>
  <c r="R77"/>
  <c r="Q77"/>
  <c r="P77"/>
  <c r="O77"/>
  <c r="N77"/>
  <c r="M77"/>
  <c r="L77"/>
  <c r="K77"/>
  <c r="J77"/>
  <c r="I77"/>
  <c r="H77"/>
  <c r="G77"/>
  <c r="F77"/>
  <c r="E77"/>
  <c r="D77"/>
  <c r="C77"/>
  <c r="R76"/>
  <c r="Q76"/>
  <c r="P76"/>
  <c r="O76"/>
  <c r="N76"/>
  <c r="M76"/>
  <c r="L76"/>
  <c r="K76"/>
  <c r="J76"/>
  <c r="I76"/>
  <c r="H76"/>
  <c r="G76"/>
  <c r="F76"/>
  <c r="E76"/>
  <c r="D76"/>
  <c r="C76"/>
  <c r="R75"/>
  <c r="Q75"/>
  <c r="P75"/>
  <c r="O75"/>
  <c r="N75"/>
  <c r="M75"/>
  <c r="L75"/>
  <c r="K75"/>
  <c r="J75"/>
  <c r="I75"/>
  <c r="H75"/>
  <c r="G75"/>
  <c r="F75"/>
  <c r="E75"/>
  <c r="D75"/>
  <c r="C75"/>
  <c r="R74"/>
  <c r="Q74"/>
  <c r="P74"/>
  <c r="O74"/>
  <c r="N74"/>
  <c r="M74"/>
  <c r="L74"/>
  <c r="K74"/>
  <c r="J74"/>
  <c r="I74"/>
  <c r="H74"/>
  <c r="G74"/>
  <c r="F74"/>
  <c r="E74"/>
  <c r="D74"/>
  <c r="C74"/>
  <c r="R73"/>
  <c r="Q73"/>
  <c r="P73"/>
  <c r="O73"/>
  <c r="N73"/>
  <c r="M73"/>
  <c r="L73"/>
  <c r="K73"/>
  <c r="J73"/>
  <c r="I73"/>
  <c r="H73"/>
  <c r="G73"/>
  <c r="F73"/>
  <c r="E73"/>
  <c r="D73"/>
  <c r="C73"/>
  <c r="R72"/>
  <c r="Q72"/>
  <c r="P72"/>
  <c r="O72"/>
  <c r="N72"/>
  <c r="M72"/>
  <c r="L72"/>
  <c r="K72"/>
  <c r="J72"/>
  <c r="I72"/>
  <c r="H72"/>
  <c r="G72"/>
  <c r="F72"/>
  <c r="E72"/>
  <c r="D72"/>
  <c r="C72"/>
  <c r="R71"/>
  <c r="Q71"/>
  <c r="P71"/>
  <c r="O71"/>
  <c r="N71"/>
  <c r="M71"/>
  <c r="L71"/>
  <c r="K71"/>
  <c r="J71"/>
  <c r="I71"/>
  <c r="H71"/>
  <c r="G71"/>
  <c r="F71"/>
  <c r="E71"/>
  <c r="D71"/>
  <c r="C71"/>
  <c r="R70"/>
  <c r="Q70"/>
  <c r="P70"/>
  <c r="O70"/>
  <c r="N70"/>
  <c r="M70"/>
  <c r="L70"/>
  <c r="K70"/>
  <c r="J70"/>
  <c r="I70"/>
  <c r="H70"/>
  <c r="G70"/>
  <c r="F70"/>
  <c r="E70"/>
  <c r="D70"/>
  <c r="C70"/>
  <c r="A69"/>
  <c r="R68"/>
  <c r="Q68"/>
  <c r="P68"/>
  <c r="O68"/>
  <c r="N68"/>
  <c r="M68"/>
  <c r="L68"/>
  <c r="K68"/>
  <c r="J68"/>
  <c r="I68"/>
  <c r="H68"/>
  <c r="G68"/>
  <c r="F68"/>
  <c r="E68"/>
  <c r="D68"/>
  <c r="C68"/>
  <c r="R67"/>
  <c r="Q67"/>
  <c r="P67"/>
  <c r="O67"/>
  <c r="N67"/>
  <c r="M67"/>
  <c r="L67"/>
  <c r="K67"/>
  <c r="J67"/>
  <c r="I67"/>
  <c r="H67"/>
  <c r="G67"/>
  <c r="F67"/>
  <c r="E67"/>
  <c r="D67"/>
  <c r="C67"/>
  <c r="R66"/>
  <c r="Q66"/>
  <c r="P66"/>
  <c r="O66"/>
  <c r="N66"/>
  <c r="M66"/>
  <c r="L66"/>
  <c r="K66"/>
  <c r="J66"/>
  <c r="I66"/>
  <c r="H66"/>
  <c r="G66"/>
  <c r="F66"/>
  <c r="E66"/>
  <c r="D66"/>
  <c r="C66"/>
  <c r="R65"/>
  <c r="Q65"/>
  <c r="P65"/>
  <c r="O65"/>
  <c r="N65"/>
  <c r="M65"/>
  <c r="L65"/>
  <c r="K65"/>
  <c r="J65"/>
  <c r="I65"/>
  <c r="H65"/>
  <c r="G65"/>
  <c r="F65"/>
  <c r="E65"/>
  <c r="D65"/>
  <c r="C65"/>
  <c r="R64"/>
  <c r="Q64"/>
  <c r="P64"/>
  <c r="O64"/>
  <c r="N64"/>
  <c r="M64"/>
  <c r="L64"/>
  <c r="K64"/>
  <c r="J64"/>
  <c r="I64"/>
  <c r="H64"/>
  <c r="G64"/>
  <c r="F64"/>
  <c r="E64"/>
  <c r="D64"/>
  <c r="C64"/>
  <c r="R63"/>
  <c r="Q63"/>
  <c r="P63"/>
  <c r="O63"/>
  <c r="N63"/>
  <c r="M63"/>
  <c r="L63"/>
  <c r="K63"/>
  <c r="J63"/>
  <c r="I63"/>
  <c r="H63"/>
  <c r="G63"/>
  <c r="F63"/>
  <c r="E63"/>
  <c r="D63"/>
  <c r="C63"/>
  <c r="R62"/>
  <c r="Q62"/>
  <c r="P62"/>
  <c r="O62"/>
  <c r="N62"/>
  <c r="M62"/>
  <c r="L62"/>
  <c r="K62"/>
  <c r="J62"/>
  <c r="I62"/>
  <c r="H62"/>
  <c r="G62"/>
  <c r="F62"/>
  <c r="E62"/>
  <c r="D62"/>
  <c r="C62"/>
  <c r="R61"/>
  <c r="Q61"/>
  <c r="P61"/>
  <c r="O61"/>
  <c r="N61"/>
  <c r="M61"/>
  <c r="L61"/>
  <c r="K61"/>
  <c r="J61"/>
  <c r="I61"/>
  <c r="H61"/>
  <c r="G61"/>
  <c r="F61"/>
  <c r="E61"/>
  <c r="D61"/>
  <c r="C61"/>
  <c r="R60"/>
  <c r="Q60"/>
  <c r="P60"/>
  <c r="O60"/>
  <c r="N60"/>
  <c r="M60"/>
  <c r="L60"/>
  <c r="K60"/>
  <c r="J60"/>
  <c r="I60"/>
  <c r="H60"/>
  <c r="G60"/>
  <c r="F60"/>
  <c r="E60"/>
  <c r="D60"/>
  <c r="C60"/>
  <c r="R59"/>
  <c r="Q59"/>
  <c r="P59"/>
  <c r="O59"/>
  <c r="N59"/>
  <c r="M59"/>
  <c r="L59"/>
  <c r="K59"/>
  <c r="J59"/>
  <c r="I59"/>
  <c r="H59"/>
  <c r="G59"/>
  <c r="F59"/>
  <c r="E59"/>
  <c r="D59"/>
  <c r="C59"/>
  <c r="R58"/>
  <c r="Q58"/>
  <c r="P58"/>
  <c r="O58"/>
  <c r="N58"/>
  <c r="M58"/>
  <c r="L58"/>
  <c r="K58"/>
  <c r="J58"/>
  <c r="I58"/>
  <c r="H58"/>
  <c r="G58"/>
  <c r="F58"/>
  <c r="E58"/>
  <c r="D58"/>
  <c r="C58"/>
  <c r="R57"/>
  <c r="Q57"/>
  <c r="P57"/>
  <c r="O57"/>
  <c r="N57"/>
  <c r="M57"/>
  <c r="L57"/>
  <c r="K57"/>
  <c r="J57"/>
  <c r="I57"/>
  <c r="H57"/>
  <c r="G57"/>
  <c r="F57"/>
  <c r="E57"/>
  <c r="D57"/>
  <c r="C57"/>
  <c r="R56"/>
  <c r="Q56"/>
  <c r="P56"/>
  <c r="O56"/>
  <c r="N56"/>
  <c r="M56"/>
  <c r="L56"/>
  <c r="K56"/>
  <c r="J56"/>
  <c r="I56"/>
  <c r="H56"/>
  <c r="G56"/>
  <c r="F56"/>
  <c r="E56"/>
  <c r="D56"/>
  <c r="C56"/>
  <c r="R55"/>
  <c r="Q55"/>
  <c r="P55"/>
  <c r="O55"/>
  <c r="N55"/>
  <c r="M55"/>
  <c r="L55"/>
  <c r="K55"/>
  <c r="J55"/>
  <c r="I55"/>
  <c r="H55"/>
  <c r="G55"/>
  <c r="F55"/>
  <c r="E55"/>
  <c r="D55"/>
  <c r="C55"/>
  <c r="R54"/>
  <c r="Q54"/>
  <c r="P54"/>
  <c r="O54"/>
  <c r="N54"/>
  <c r="M54"/>
  <c r="L54"/>
  <c r="K54"/>
  <c r="J54"/>
  <c r="I54"/>
  <c r="H54"/>
  <c r="G54"/>
  <c r="F54"/>
  <c r="E54"/>
  <c r="D54"/>
  <c r="C54"/>
  <c r="R53"/>
  <c r="Q53"/>
  <c r="P53"/>
  <c r="O53"/>
  <c r="N53"/>
  <c r="M53"/>
  <c r="L53"/>
  <c r="K53"/>
  <c r="J53"/>
  <c r="I53"/>
  <c r="H53"/>
  <c r="G53"/>
  <c r="F53"/>
  <c r="E53"/>
  <c r="D53"/>
  <c r="C53"/>
  <c r="R52"/>
  <c r="Q52"/>
  <c r="P52"/>
  <c r="O52"/>
  <c r="N52"/>
  <c r="M52"/>
  <c r="L52"/>
  <c r="K52"/>
  <c r="J52"/>
  <c r="I52"/>
  <c r="H52"/>
  <c r="G52"/>
  <c r="F52"/>
  <c r="E52"/>
  <c r="D52"/>
  <c r="C52"/>
  <c r="R51"/>
  <c r="Q51"/>
  <c r="P51"/>
  <c r="O51"/>
  <c r="N51"/>
  <c r="M51"/>
  <c r="L51"/>
  <c r="K51"/>
  <c r="J51"/>
  <c r="I51"/>
  <c r="H51"/>
  <c r="G51"/>
  <c r="F51"/>
  <c r="E51"/>
  <c r="D51"/>
  <c r="C51"/>
  <c r="R50"/>
  <c r="Q50"/>
  <c r="P50"/>
  <c r="O50"/>
  <c r="N50"/>
  <c r="M50"/>
  <c r="L50"/>
  <c r="K50"/>
  <c r="J50"/>
  <c r="I50"/>
  <c r="H50"/>
  <c r="G50"/>
  <c r="F50"/>
  <c r="E50"/>
  <c r="D50"/>
  <c r="C50"/>
  <c r="R49"/>
  <c r="Q49"/>
  <c r="P49"/>
  <c r="O49"/>
  <c r="N49"/>
  <c r="M49"/>
  <c r="L49"/>
  <c r="K49"/>
  <c r="J49"/>
  <c r="I49"/>
  <c r="H49"/>
  <c r="G49"/>
  <c r="F49"/>
  <c r="E49"/>
  <c r="D49"/>
  <c r="C49"/>
  <c r="R48"/>
  <c r="Q48"/>
  <c r="P48"/>
  <c r="O48"/>
  <c r="N48"/>
  <c r="M48"/>
  <c r="L48"/>
  <c r="K48"/>
  <c r="J48"/>
  <c r="I48"/>
  <c r="H48"/>
  <c r="G48"/>
  <c r="F48"/>
  <c r="E48"/>
  <c r="D48"/>
  <c r="C48"/>
  <c r="R47"/>
  <c r="Q47"/>
  <c r="P47"/>
  <c r="O47"/>
  <c r="N47"/>
  <c r="M47"/>
  <c r="L47"/>
  <c r="K47"/>
  <c r="J47"/>
  <c r="I47"/>
  <c r="H47"/>
  <c r="G47"/>
  <c r="F47"/>
  <c r="E47"/>
  <c r="D47"/>
  <c r="C47"/>
  <c r="R46"/>
  <c r="Q46"/>
  <c r="P46"/>
  <c r="O46"/>
  <c r="N46"/>
  <c r="M46"/>
  <c r="L46"/>
  <c r="K46"/>
  <c r="J46"/>
  <c r="I46"/>
  <c r="H46"/>
  <c r="G46"/>
  <c r="F46"/>
  <c r="E46"/>
  <c r="D46"/>
  <c r="C46"/>
  <c r="R45"/>
  <c r="Q45"/>
  <c r="P45"/>
  <c r="O45"/>
  <c r="N45"/>
  <c r="M45"/>
  <c r="L45"/>
  <c r="K45"/>
  <c r="J45"/>
  <c r="I45"/>
  <c r="H45"/>
  <c r="G45"/>
  <c r="F45"/>
  <c r="E45"/>
  <c r="D45"/>
  <c r="C45"/>
  <c r="R44"/>
  <c r="Q44"/>
  <c r="P44"/>
  <c r="O44"/>
  <c r="N44"/>
  <c r="M44"/>
  <c r="L44"/>
  <c r="K44"/>
  <c r="J44"/>
  <c r="I44"/>
  <c r="H44"/>
  <c r="G44"/>
  <c r="F44"/>
  <c r="E44"/>
  <c r="D44"/>
  <c r="C44"/>
  <c r="R43"/>
  <c r="Q43"/>
  <c r="P43"/>
  <c r="O43"/>
  <c r="N43"/>
  <c r="M43"/>
  <c r="L43"/>
  <c r="K43"/>
  <c r="J43"/>
  <c r="I43"/>
  <c r="H43"/>
  <c r="G43"/>
  <c r="F43"/>
  <c r="E43"/>
  <c r="D43"/>
  <c r="C43"/>
  <c r="R42"/>
  <c r="Q42"/>
  <c r="P42"/>
  <c r="O42"/>
  <c r="N42"/>
  <c r="M42"/>
  <c r="L42"/>
  <c r="K42"/>
  <c r="J42"/>
  <c r="I42"/>
  <c r="H42"/>
  <c r="G42"/>
  <c r="F42"/>
  <c r="E42"/>
  <c r="D42"/>
  <c r="C42"/>
  <c r="R41"/>
  <c r="Q41"/>
  <c r="P41"/>
  <c r="O41"/>
  <c r="N41"/>
  <c r="M41"/>
  <c r="L41"/>
  <c r="K41"/>
  <c r="J41"/>
  <c r="I41"/>
  <c r="H41"/>
  <c r="G41"/>
  <c r="F41"/>
  <c r="E41"/>
  <c r="D41"/>
  <c r="C41"/>
  <c r="R40"/>
  <c r="Q40"/>
  <c r="P40"/>
  <c r="O40"/>
  <c r="N40"/>
  <c r="M40"/>
  <c r="L40"/>
  <c r="K40"/>
  <c r="J40"/>
  <c r="I40"/>
  <c r="H40"/>
  <c r="G40"/>
  <c r="F40"/>
  <c r="E40"/>
  <c r="D40"/>
  <c r="C40"/>
  <c r="R39"/>
  <c r="Q39"/>
  <c r="P39"/>
  <c r="O39"/>
  <c r="N39"/>
  <c r="M39"/>
  <c r="L39"/>
  <c r="K39"/>
  <c r="J39"/>
  <c r="I39"/>
  <c r="H39"/>
  <c r="G39"/>
  <c r="F39"/>
  <c r="E39"/>
  <c r="D39"/>
  <c r="C39"/>
  <c r="R38"/>
  <c r="Q38"/>
  <c r="P38"/>
  <c r="O38"/>
  <c r="N38"/>
  <c r="M38"/>
  <c r="L38"/>
  <c r="K38"/>
  <c r="J38"/>
  <c r="I38"/>
  <c r="H38"/>
  <c r="G38"/>
  <c r="F38"/>
  <c r="E38"/>
  <c r="D38"/>
  <c r="C38"/>
  <c r="R37"/>
  <c r="Q37"/>
  <c r="P37"/>
  <c r="O37"/>
  <c r="N37"/>
  <c r="M37"/>
  <c r="L37"/>
  <c r="K37"/>
  <c r="J37"/>
  <c r="I37"/>
  <c r="H37"/>
  <c r="G37"/>
  <c r="F37"/>
  <c r="E37"/>
  <c r="D37"/>
  <c r="C37"/>
  <c r="A36"/>
  <c r="R35"/>
  <c r="Q35"/>
  <c r="P35"/>
  <c r="O35"/>
  <c r="N35"/>
  <c r="M35"/>
  <c r="L35"/>
  <c r="K35"/>
  <c r="J35"/>
  <c r="I35"/>
  <c r="H35"/>
  <c r="G35"/>
  <c r="F35"/>
  <c r="E35"/>
  <c r="D35"/>
  <c r="C35"/>
  <c r="R34"/>
  <c r="Q34"/>
  <c r="P34"/>
  <c r="O34"/>
  <c r="N34"/>
  <c r="M34"/>
  <c r="L34"/>
  <c r="K34"/>
  <c r="J34"/>
  <c r="I34"/>
  <c r="H34"/>
  <c r="G34"/>
  <c r="F34"/>
  <c r="E34"/>
  <c r="D34"/>
  <c r="C34"/>
  <c r="R33"/>
  <c r="Q33"/>
  <c r="P33"/>
  <c r="O33"/>
  <c r="N33"/>
  <c r="M33"/>
  <c r="L33"/>
  <c r="K33"/>
  <c r="J33"/>
  <c r="I33"/>
  <c r="H33"/>
  <c r="G33"/>
  <c r="F33"/>
  <c r="E33"/>
  <c r="D33"/>
  <c r="C33"/>
  <c r="R32"/>
  <c r="Q32"/>
  <c r="P32"/>
  <c r="O32"/>
  <c r="N32"/>
  <c r="M32"/>
  <c r="L32"/>
  <c r="K32"/>
  <c r="J32"/>
  <c r="I32"/>
  <c r="H32"/>
  <c r="G32"/>
  <c r="F32"/>
  <c r="E32"/>
  <c r="D32"/>
  <c r="C32"/>
  <c r="R31"/>
  <c r="Q31"/>
  <c r="P31"/>
  <c r="O31"/>
  <c r="N31"/>
  <c r="M31"/>
  <c r="L31"/>
  <c r="K31"/>
  <c r="J31"/>
  <c r="I31"/>
  <c r="H31"/>
  <c r="G31"/>
  <c r="F31"/>
  <c r="E31"/>
  <c r="D31"/>
  <c r="C31"/>
  <c r="R30"/>
  <c r="Q30"/>
  <c r="P30"/>
  <c r="O30"/>
  <c r="N30"/>
  <c r="M30"/>
  <c r="L30"/>
  <c r="K30"/>
  <c r="J30"/>
  <c r="I30"/>
  <c r="H30"/>
  <c r="G30"/>
  <c r="F30"/>
  <c r="E30"/>
  <c r="D30"/>
  <c r="C30"/>
  <c r="R29"/>
  <c r="Q29"/>
  <c r="P29"/>
  <c r="O29"/>
  <c r="N29"/>
  <c r="M29"/>
  <c r="L29"/>
  <c r="K29"/>
  <c r="J29"/>
  <c r="I29"/>
  <c r="H29"/>
  <c r="G29"/>
  <c r="F29"/>
  <c r="E29"/>
  <c r="D29"/>
  <c r="C29"/>
  <c r="R28"/>
  <c r="Q28"/>
  <c r="P28"/>
  <c r="O28"/>
  <c r="N28"/>
  <c r="M28"/>
  <c r="L28"/>
  <c r="K28"/>
  <c r="J28"/>
  <c r="I28"/>
  <c r="H28"/>
  <c r="G28"/>
  <c r="F28"/>
  <c r="E28"/>
  <c r="D28"/>
  <c r="C28"/>
  <c r="R27"/>
  <c r="Q27"/>
  <c r="P27"/>
  <c r="O27"/>
  <c r="N27"/>
  <c r="M27"/>
  <c r="L27"/>
  <c r="K27"/>
  <c r="J27"/>
  <c r="I27"/>
  <c r="H27"/>
  <c r="G27"/>
  <c r="F27"/>
  <c r="E27"/>
  <c r="D27"/>
  <c r="C27"/>
  <c r="R26"/>
  <c r="Q26"/>
  <c r="P26"/>
  <c r="O26"/>
  <c r="N26"/>
  <c r="M26"/>
  <c r="L26"/>
  <c r="K26"/>
  <c r="J26"/>
  <c r="I26"/>
  <c r="H26"/>
  <c r="G26"/>
  <c r="F26"/>
  <c r="E26"/>
  <c r="D26"/>
  <c r="C26"/>
  <c r="R25"/>
  <c r="Q25"/>
  <c r="P25"/>
  <c r="O25"/>
  <c r="N25"/>
  <c r="M25"/>
  <c r="L25"/>
  <c r="K25"/>
  <c r="J25"/>
  <c r="I25"/>
  <c r="H25"/>
  <c r="G25"/>
  <c r="F25"/>
  <c r="E25"/>
  <c r="D25"/>
  <c r="C25"/>
  <c r="R24"/>
  <c r="Q24"/>
  <c r="P24"/>
  <c r="O24"/>
  <c r="N24"/>
  <c r="M24"/>
  <c r="L24"/>
  <c r="K24"/>
  <c r="J24"/>
  <c r="I24"/>
  <c r="H24"/>
  <c r="G24"/>
  <c r="F24"/>
  <c r="E24"/>
  <c r="D24"/>
  <c r="C24"/>
  <c r="R23"/>
  <c r="Q23"/>
  <c r="P23"/>
  <c r="O23"/>
  <c r="N23"/>
  <c r="M23"/>
  <c r="L23"/>
  <c r="K23"/>
  <c r="J23"/>
  <c r="I23"/>
  <c r="H23"/>
  <c r="G23"/>
  <c r="F23"/>
  <c r="E23"/>
  <c r="D23"/>
  <c r="C23"/>
  <c r="R22"/>
  <c r="Q22"/>
  <c r="P22"/>
  <c r="O22"/>
  <c r="N22"/>
  <c r="M22"/>
  <c r="L22"/>
  <c r="K22"/>
  <c r="J22"/>
  <c r="I22"/>
  <c r="H22"/>
  <c r="G22"/>
  <c r="F22"/>
  <c r="E22"/>
  <c r="D22"/>
  <c r="C22"/>
  <c r="R21"/>
  <c r="Q21"/>
  <c r="P21"/>
  <c r="O21"/>
  <c r="N21"/>
  <c r="M21"/>
  <c r="L21"/>
  <c r="K21"/>
  <c r="J21"/>
  <c r="I21"/>
  <c r="H21"/>
  <c r="G21"/>
  <c r="F21"/>
  <c r="E21"/>
  <c r="D21"/>
  <c r="C21"/>
  <c r="R20"/>
  <c r="Q20"/>
  <c r="P20"/>
  <c r="O20"/>
  <c r="N20"/>
  <c r="M20"/>
  <c r="L20"/>
  <c r="K20"/>
  <c r="J20"/>
  <c r="I20"/>
  <c r="H20"/>
  <c r="G20"/>
  <c r="F20"/>
  <c r="E20"/>
  <c r="D20"/>
  <c r="C20"/>
  <c r="R19"/>
  <c r="Q19"/>
  <c r="P19"/>
  <c r="O19"/>
  <c r="N19"/>
  <c r="M19"/>
  <c r="L19"/>
  <c r="K19"/>
  <c r="J19"/>
  <c r="I19"/>
  <c r="H19"/>
  <c r="G19"/>
  <c r="F19"/>
  <c r="E19"/>
  <c r="D19"/>
  <c r="C19"/>
  <c r="R18"/>
  <c r="Q18"/>
  <c r="P18"/>
  <c r="O18"/>
  <c r="N18"/>
  <c r="M18"/>
  <c r="L18"/>
  <c r="K18"/>
  <c r="J18"/>
  <c r="I18"/>
  <c r="H18"/>
  <c r="G18"/>
  <c r="F18"/>
  <c r="E18"/>
  <c r="D18"/>
  <c r="C18"/>
  <c r="R17"/>
  <c r="Q17"/>
  <c r="P17"/>
  <c r="O17"/>
  <c r="N17"/>
  <c r="M17"/>
  <c r="L17"/>
  <c r="K17"/>
  <c r="J17"/>
  <c r="I17"/>
  <c r="H17"/>
  <c r="G17"/>
  <c r="F17"/>
  <c r="E17"/>
  <c r="D17"/>
  <c r="C17"/>
  <c r="R16"/>
  <c r="Q16"/>
  <c r="P16"/>
  <c r="O16"/>
  <c r="N16"/>
  <c r="M16"/>
  <c r="L16"/>
  <c r="K16"/>
  <c r="J16"/>
  <c r="I16"/>
  <c r="H16"/>
  <c r="G16"/>
  <c r="F16"/>
  <c r="E16"/>
  <c r="D16"/>
  <c r="C16"/>
  <c r="R15"/>
  <c r="Q15"/>
  <c r="P15"/>
  <c r="O15"/>
  <c r="N15"/>
  <c r="M15"/>
  <c r="L15"/>
  <c r="K15"/>
  <c r="J15"/>
  <c r="I15"/>
  <c r="H15"/>
  <c r="G15"/>
  <c r="F15"/>
  <c r="E15"/>
  <c r="D15"/>
  <c r="C15"/>
  <c r="R14"/>
  <c r="Q14"/>
  <c r="P14"/>
  <c r="O14"/>
  <c r="N14"/>
  <c r="M14"/>
  <c r="L14"/>
  <c r="K14"/>
  <c r="J14"/>
  <c r="I14"/>
  <c r="H14"/>
  <c r="G14"/>
  <c r="F14"/>
  <c r="E14"/>
  <c r="D14"/>
  <c r="C14"/>
  <c r="R13"/>
  <c r="Q13"/>
  <c r="P13"/>
  <c r="O13"/>
  <c r="N13"/>
  <c r="M13"/>
  <c r="L13"/>
  <c r="K13"/>
  <c r="J13"/>
  <c r="I13"/>
  <c r="H13"/>
  <c r="G13"/>
  <c r="F13"/>
  <c r="E13"/>
  <c r="D13"/>
  <c r="C13"/>
  <c r="R12"/>
  <c r="Q12"/>
  <c r="P12"/>
  <c r="O12"/>
  <c r="N12"/>
  <c r="M12"/>
  <c r="L12"/>
  <c r="K12"/>
  <c r="J12"/>
  <c r="I12"/>
  <c r="H12"/>
  <c r="G12"/>
  <c r="F12"/>
  <c r="E12"/>
  <c r="D12"/>
  <c r="C12"/>
  <c r="R11"/>
  <c r="Q11"/>
  <c r="P11"/>
  <c r="O11"/>
  <c r="N11"/>
  <c r="M11"/>
  <c r="L11"/>
  <c r="K11"/>
  <c r="J11"/>
  <c r="I11"/>
  <c r="H11"/>
  <c r="G11"/>
  <c r="F11"/>
  <c r="E11"/>
  <c r="D11"/>
  <c r="C11"/>
  <c r="R10"/>
  <c r="Q10"/>
  <c r="P10"/>
  <c r="O10"/>
  <c r="N10"/>
  <c r="M10"/>
  <c r="L10"/>
  <c r="K10"/>
  <c r="J10"/>
  <c r="I10"/>
  <c r="H10"/>
  <c r="G10"/>
  <c r="F10"/>
  <c r="E10"/>
  <c r="D10"/>
  <c r="C10"/>
  <c r="R9"/>
  <c r="Q9"/>
  <c r="P9"/>
  <c r="O9"/>
  <c r="N9"/>
  <c r="M9"/>
  <c r="L9"/>
  <c r="K9"/>
  <c r="J9"/>
  <c r="I9"/>
  <c r="H9"/>
  <c r="G9"/>
  <c r="F9"/>
  <c r="E9"/>
  <c r="D9"/>
  <c r="C9"/>
  <c r="R8"/>
  <c r="Q8"/>
  <c r="P8"/>
  <c r="O8"/>
  <c r="N8"/>
  <c r="M8"/>
  <c r="L8"/>
  <c r="K8"/>
  <c r="J8"/>
  <c r="I8"/>
  <c r="H8"/>
  <c r="G8"/>
  <c r="F8"/>
  <c r="E8"/>
  <c r="D8"/>
  <c r="C8"/>
  <c r="R7"/>
  <c r="Q7"/>
  <c r="P7"/>
  <c r="O7"/>
  <c r="N7"/>
  <c r="M7"/>
  <c r="L7"/>
  <c r="K7"/>
  <c r="J7"/>
  <c r="I7"/>
  <c r="H7"/>
  <c r="G7"/>
  <c r="F7"/>
  <c r="E7"/>
  <c r="D7"/>
  <c r="C7"/>
  <c r="R6"/>
  <c r="Q6"/>
  <c r="P6"/>
  <c r="O6"/>
  <c r="N6"/>
  <c r="M6"/>
  <c r="L6"/>
  <c r="K6"/>
  <c r="J6"/>
  <c r="I6"/>
  <c r="H6"/>
  <c r="G6"/>
  <c r="F6"/>
  <c r="E6"/>
  <c r="D6"/>
  <c r="C6"/>
  <c r="R5"/>
  <c r="Q5"/>
  <c r="P5"/>
  <c r="O5"/>
  <c r="N5"/>
  <c r="M5"/>
  <c r="L5"/>
  <c r="K5"/>
  <c r="J5"/>
  <c r="I5"/>
  <c r="H5"/>
  <c r="G5"/>
  <c r="F5"/>
  <c r="E5"/>
  <c r="D5"/>
  <c r="C5"/>
  <c r="R4"/>
  <c r="Q4"/>
  <c r="P4"/>
  <c r="O4"/>
  <c r="N4"/>
  <c r="M4"/>
  <c r="L4"/>
  <c r="K4"/>
  <c r="J4"/>
  <c r="I4"/>
  <c r="H4"/>
  <c r="G4"/>
  <c r="F4"/>
  <c r="E4"/>
  <c r="D4"/>
  <c r="C4"/>
  <c r="A3"/>
  <c r="C4" i="8"/>
  <c r="N259" i="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4"/>
  <c r="C4"/>
  <c r="D4" s="1"/>
  <c r="C5"/>
  <c r="P4"/>
  <c r="J4"/>
  <c r="B22" i="1"/>
  <c r="D11"/>
  <c r="J22" s="1"/>
  <c r="D5" i="9" l="1"/>
  <c r="F5"/>
  <c r="G5" s="1"/>
  <c r="G4"/>
  <c r="D152" i="8"/>
  <c r="E152"/>
  <c r="F152"/>
  <c r="G152"/>
  <c r="H152"/>
  <c r="I152"/>
  <c r="J152"/>
  <c r="K152"/>
  <c r="L152"/>
  <c r="M152"/>
  <c r="N152"/>
  <c r="O152"/>
  <c r="P152"/>
  <c r="Q152"/>
  <c r="R152"/>
  <c r="D153"/>
  <c r="E153"/>
  <c r="F153"/>
  <c r="G153"/>
  <c r="H153"/>
  <c r="I153"/>
  <c r="J153"/>
  <c r="K153"/>
  <c r="L153"/>
  <c r="M153"/>
  <c r="N153"/>
  <c r="O153"/>
  <c r="P153"/>
  <c r="Q153"/>
  <c r="R153"/>
  <c r="D154"/>
  <c r="E154"/>
  <c r="F154"/>
  <c r="G154"/>
  <c r="H154"/>
  <c r="I154"/>
  <c r="J154"/>
  <c r="K154"/>
  <c r="L154"/>
  <c r="M154"/>
  <c r="N154"/>
  <c r="O154"/>
  <c r="P154"/>
  <c r="Q154"/>
  <c r="R154"/>
  <c r="D155"/>
  <c r="E155"/>
  <c r="F155"/>
  <c r="G155"/>
  <c r="H155"/>
  <c r="I155"/>
  <c r="J155"/>
  <c r="K155"/>
  <c r="L155"/>
  <c r="M155"/>
  <c r="N155"/>
  <c r="O155"/>
  <c r="P155"/>
  <c r="Q155"/>
  <c r="R155"/>
  <c r="D156"/>
  <c r="E156"/>
  <c r="F156"/>
  <c r="G156"/>
  <c r="H156"/>
  <c r="I156"/>
  <c r="J156"/>
  <c r="K156"/>
  <c r="L156"/>
  <c r="M156"/>
  <c r="N156"/>
  <c r="O156"/>
  <c r="P156"/>
  <c r="Q156"/>
  <c r="R156"/>
  <c r="D157"/>
  <c r="E157"/>
  <c r="F157"/>
  <c r="G157"/>
  <c r="H157"/>
  <c r="I157"/>
  <c r="J157"/>
  <c r="K157"/>
  <c r="L157"/>
  <c r="M157"/>
  <c r="N157"/>
  <c r="O157"/>
  <c r="P157"/>
  <c r="Q157"/>
  <c r="R157"/>
  <c r="D158"/>
  <c r="E158"/>
  <c r="F158"/>
  <c r="G158"/>
  <c r="H158"/>
  <c r="I158"/>
  <c r="J158"/>
  <c r="K158"/>
  <c r="L158"/>
  <c r="M158"/>
  <c r="N158"/>
  <c r="O158"/>
  <c r="P158"/>
  <c r="Q158"/>
  <c r="R158"/>
  <c r="D159"/>
  <c r="E159"/>
  <c r="F159"/>
  <c r="G159"/>
  <c r="H159"/>
  <c r="I159"/>
  <c r="J159"/>
  <c r="K159"/>
  <c r="L159"/>
  <c r="M159"/>
  <c r="N159"/>
  <c r="O159"/>
  <c r="P159"/>
  <c r="Q159"/>
  <c r="R159"/>
  <c r="D160"/>
  <c r="E160"/>
  <c r="F160"/>
  <c r="G160"/>
  <c r="H160"/>
  <c r="I160"/>
  <c r="J160"/>
  <c r="K160"/>
  <c r="L160"/>
  <c r="M160"/>
  <c r="N160"/>
  <c r="O160"/>
  <c r="P160"/>
  <c r="Q160"/>
  <c r="R160"/>
  <c r="D161"/>
  <c r="E161"/>
  <c r="F161"/>
  <c r="G161"/>
  <c r="H161"/>
  <c r="I161"/>
  <c r="J161"/>
  <c r="K161"/>
  <c r="L161"/>
  <c r="M161"/>
  <c r="N161"/>
  <c r="O161"/>
  <c r="P161"/>
  <c r="Q161"/>
  <c r="R161"/>
  <c r="D162"/>
  <c r="E162"/>
  <c r="F162"/>
  <c r="G162"/>
  <c r="H162"/>
  <c r="I162"/>
  <c r="J162"/>
  <c r="K162"/>
  <c r="L162"/>
  <c r="M162"/>
  <c r="N162"/>
  <c r="O162"/>
  <c r="P162"/>
  <c r="Q162"/>
  <c r="R162"/>
  <c r="D163"/>
  <c r="E163"/>
  <c r="F163"/>
  <c r="G163"/>
  <c r="H163"/>
  <c r="I163"/>
  <c r="J163"/>
  <c r="K163"/>
  <c r="L163"/>
  <c r="M163"/>
  <c r="N163"/>
  <c r="O163"/>
  <c r="P163"/>
  <c r="Q163"/>
  <c r="R163"/>
  <c r="D164"/>
  <c r="E164"/>
  <c r="F164"/>
  <c r="G164"/>
  <c r="H164"/>
  <c r="I164"/>
  <c r="J164"/>
  <c r="K164"/>
  <c r="L164"/>
  <c r="M164"/>
  <c r="N164"/>
  <c r="O164"/>
  <c r="P164"/>
  <c r="Q164"/>
  <c r="R164"/>
  <c r="D165"/>
  <c r="E165"/>
  <c r="F165"/>
  <c r="G165"/>
  <c r="H165"/>
  <c r="I165"/>
  <c r="J165"/>
  <c r="K165"/>
  <c r="L165"/>
  <c r="M165"/>
  <c r="N165"/>
  <c r="O165"/>
  <c r="P165"/>
  <c r="Q165"/>
  <c r="R165"/>
  <c r="D166"/>
  <c r="E166"/>
  <c r="F166"/>
  <c r="G166"/>
  <c r="H166"/>
  <c r="I166"/>
  <c r="J166"/>
  <c r="K166"/>
  <c r="L166"/>
  <c r="M166"/>
  <c r="N166"/>
  <c r="O166"/>
  <c r="P166"/>
  <c r="Q166"/>
  <c r="R166"/>
  <c r="D167"/>
  <c r="E167"/>
  <c r="F167"/>
  <c r="G167"/>
  <c r="H167"/>
  <c r="I167"/>
  <c r="J167"/>
  <c r="K167"/>
  <c r="L167"/>
  <c r="M167"/>
  <c r="N167"/>
  <c r="O167"/>
  <c r="P167"/>
  <c r="Q167"/>
  <c r="R167"/>
  <c r="C153"/>
  <c r="C154"/>
  <c r="C155"/>
  <c r="C156"/>
  <c r="C157"/>
  <c r="C158"/>
  <c r="C159"/>
  <c r="C160"/>
  <c r="C161"/>
  <c r="C162"/>
  <c r="C163"/>
  <c r="C164"/>
  <c r="C165"/>
  <c r="C166"/>
  <c r="C167"/>
  <c r="C152"/>
  <c r="D136"/>
  <c r="E136"/>
  <c r="F136"/>
  <c r="G136"/>
  <c r="H136"/>
  <c r="I136"/>
  <c r="J136"/>
  <c r="K136"/>
  <c r="L136"/>
  <c r="M136"/>
  <c r="N136"/>
  <c r="O136"/>
  <c r="P136"/>
  <c r="Q136"/>
  <c r="R136"/>
  <c r="D137"/>
  <c r="E137"/>
  <c r="F137"/>
  <c r="G137"/>
  <c r="H137"/>
  <c r="I137"/>
  <c r="J137"/>
  <c r="K137"/>
  <c r="L137"/>
  <c r="M137"/>
  <c r="N137"/>
  <c r="O137"/>
  <c r="P137"/>
  <c r="Q137"/>
  <c r="R137"/>
  <c r="D138"/>
  <c r="E138"/>
  <c r="F138"/>
  <c r="G138"/>
  <c r="H138"/>
  <c r="I138"/>
  <c r="J138"/>
  <c r="K138"/>
  <c r="L138"/>
  <c r="M138"/>
  <c r="N138"/>
  <c r="O138"/>
  <c r="P138"/>
  <c r="Q138"/>
  <c r="R138"/>
  <c r="D139"/>
  <c r="E139"/>
  <c r="F139"/>
  <c r="G139"/>
  <c r="H139"/>
  <c r="I139"/>
  <c r="J139"/>
  <c r="K139"/>
  <c r="L139"/>
  <c r="M139"/>
  <c r="N139"/>
  <c r="O139"/>
  <c r="P139"/>
  <c r="Q139"/>
  <c r="R139"/>
  <c r="D140"/>
  <c r="E140"/>
  <c r="F140"/>
  <c r="G140"/>
  <c r="H140"/>
  <c r="I140"/>
  <c r="J140"/>
  <c r="K140"/>
  <c r="L140"/>
  <c r="M140"/>
  <c r="N140"/>
  <c r="O140"/>
  <c r="P140"/>
  <c r="Q140"/>
  <c r="R140"/>
  <c r="D141"/>
  <c r="E141"/>
  <c r="F141"/>
  <c r="G141"/>
  <c r="H141"/>
  <c r="I141"/>
  <c r="J141"/>
  <c r="K141"/>
  <c r="L141"/>
  <c r="M141"/>
  <c r="N141"/>
  <c r="O141"/>
  <c r="P141"/>
  <c r="Q141"/>
  <c r="R141"/>
  <c r="D142"/>
  <c r="E142"/>
  <c r="F142"/>
  <c r="G142"/>
  <c r="H142"/>
  <c r="I142"/>
  <c r="J142"/>
  <c r="K142"/>
  <c r="L142"/>
  <c r="M142"/>
  <c r="N142"/>
  <c r="O142"/>
  <c r="P142"/>
  <c r="Q142"/>
  <c r="R142"/>
  <c r="D143"/>
  <c r="E143"/>
  <c r="F143"/>
  <c r="G143"/>
  <c r="H143"/>
  <c r="I143"/>
  <c r="J143"/>
  <c r="K143"/>
  <c r="L143"/>
  <c r="M143"/>
  <c r="N143"/>
  <c r="O143"/>
  <c r="P143"/>
  <c r="Q143"/>
  <c r="R143"/>
  <c r="D144"/>
  <c r="E144"/>
  <c r="F144"/>
  <c r="G144"/>
  <c r="H144"/>
  <c r="I144"/>
  <c r="J144"/>
  <c r="K144"/>
  <c r="L144"/>
  <c r="M144"/>
  <c r="N144"/>
  <c r="O144"/>
  <c r="P144"/>
  <c r="Q144"/>
  <c r="R144"/>
  <c r="D145"/>
  <c r="E145"/>
  <c r="F145"/>
  <c r="G145"/>
  <c r="H145"/>
  <c r="I145"/>
  <c r="J145"/>
  <c r="K145"/>
  <c r="L145"/>
  <c r="M145"/>
  <c r="N145"/>
  <c r="O145"/>
  <c r="P145"/>
  <c r="Q145"/>
  <c r="R145"/>
  <c r="D146"/>
  <c r="E146"/>
  <c r="F146"/>
  <c r="G146"/>
  <c r="H146"/>
  <c r="I146"/>
  <c r="J146"/>
  <c r="K146"/>
  <c r="L146"/>
  <c r="M146"/>
  <c r="N146"/>
  <c r="O146"/>
  <c r="P146"/>
  <c r="Q146"/>
  <c r="R146"/>
  <c r="D147"/>
  <c r="E147"/>
  <c r="F147"/>
  <c r="G147"/>
  <c r="H147"/>
  <c r="I147"/>
  <c r="J147"/>
  <c r="K147"/>
  <c r="L147"/>
  <c r="M147"/>
  <c r="N147"/>
  <c r="O147"/>
  <c r="P147"/>
  <c r="Q147"/>
  <c r="R147"/>
  <c r="D148"/>
  <c r="E148"/>
  <c r="F148"/>
  <c r="G148"/>
  <c r="H148"/>
  <c r="I148"/>
  <c r="J148"/>
  <c r="K148"/>
  <c r="L148"/>
  <c r="M148"/>
  <c r="N148"/>
  <c r="O148"/>
  <c r="P148"/>
  <c r="Q148"/>
  <c r="R148"/>
  <c r="D149"/>
  <c r="E149"/>
  <c r="F149"/>
  <c r="G149"/>
  <c r="H149"/>
  <c r="I149"/>
  <c r="J149"/>
  <c r="K149"/>
  <c r="L149"/>
  <c r="M149"/>
  <c r="N149"/>
  <c r="O149"/>
  <c r="P149"/>
  <c r="Q149"/>
  <c r="R149"/>
  <c r="D150"/>
  <c r="E150"/>
  <c r="F150"/>
  <c r="G150"/>
  <c r="H150"/>
  <c r="I150"/>
  <c r="J150"/>
  <c r="K150"/>
  <c r="L150"/>
  <c r="M150"/>
  <c r="N150"/>
  <c r="O150"/>
  <c r="P150"/>
  <c r="Q150"/>
  <c r="R150"/>
  <c r="D151"/>
  <c r="E151"/>
  <c r="F151"/>
  <c r="G151"/>
  <c r="H151"/>
  <c r="I151"/>
  <c r="J151"/>
  <c r="K151"/>
  <c r="L151"/>
  <c r="M151"/>
  <c r="N151"/>
  <c r="O151"/>
  <c r="P151"/>
  <c r="Q151"/>
  <c r="R151"/>
  <c r="C137"/>
  <c r="C138"/>
  <c r="C139"/>
  <c r="C140"/>
  <c r="C141"/>
  <c r="C142"/>
  <c r="C143"/>
  <c r="C144"/>
  <c r="C145"/>
  <c r="C146"/>
  <c r="C147"/>
  <c r="C148"/>
  <c r="C149"/>
  <c r="C150"/>
  <c r="C151"/>
  <c r="C136"/>
  <c r="D119"/>
  <c r="E119"/>
  <c r="F119"/>
  <c r="G119"/>
  <c r="H119"/>
  <c r="I119"/>
  <c r="J119"/>
  <c r="K119"/>
  <c r="L119"/>
  <c r="M119"/>
  <c r="N119"/>
  <c r="O119"/>
  <c r="P119"/>
  <c r="Q119"/>
  <c r="R119"/>
  <c r="D120"/>
  <c r="E120"/>
  <c r="F120"/>
  <c r="G120"/>
  <c r="H120"/>
  <c r="I120"/>
  <c r="J120"/>
  <c r="K120"/>
  <c r="L120"/>
  <c r="M120"/>
  <c r="N120"/>
  <c r="O120"/>
  <c r="P120"/>
  <c r="Q120"/>
  <c r="R120"/>
  <c r="D121"/>
  <c r="E121"/>
  <c r="F121"/>
  <c r="G121"/>
  <c r="H121"/>
  <c r="I121"/>
  <c r="J121"/>
  <c r="K121"/>
  <c r="L121"/>
  <c r="M121"/>
  <c r="N121"/>
  <c r="O121"/>
  <c r="P121"/>
  <c r="Q121"/>
  <c r="R121"/>
  <c r="D122"/>
  <c r="E122"/>
  <c r="F122"/>
  <c r="G122"/>
  <c r="H122"/>
  <c r="I122"/>
  <c r="J122"/>
  <c r="K122"/>
  <c r="L122"/>
  <c r="M122"/>
  <c r="N122"/>
  <c r="O122"/>
  <c r="P122"/>
  <c r="Q122"/>
  <c r="R122"/>
  <c r="D123"/>
  <c r="E123"/>
  <c r="F123"/>
  <c r="G123"/>
  <c r="H123"/>
  <c r="I123"/>
  <c r="J123"/>
  <c r="K123"/>
  <c r="L123"/>
  <c r="M123"/>
  <c r="N123"/>
  <c r="O123"/>
  <c r="P123"/>
  <c r="Q123"/>
  <c r="R123"/>
  <c r="D124"/>
  <c r="E124"/>
  <c r="F124"/>
  <c r="G124"/>
  <c r="H124"/>
  <c r="I124"/>
  <c r="J124"/>
  <c r="K124"/>
  <c r="L124"/>
  <c r="M124"/>
  <c r="N124"/>
  <c r="O124"/>
  <c r="P124"/>
  <c r="Q124"/>
  <c r="R124"/>
  <c r="D125"/>
  <c r="E125"/>
  <c r="F125"/>
  <c r="G125"/>
  <c r="H125"/>
  <c r="I125"/>
  <c r="J125"/>
  <c r="K125"/>
  <c r="L125"/>
  <c r="M125"/>
  <c r="N125"/>
  <c r="O125"/>
  <c r="P125"/>
  <c r="Q125"/>
  <c r="R125"/>
  <c r="D126"/>
  <c r="E126"/>
  <c r="F126"/>
  <c r="G126"/>
  <c r="H126"/>
  <c r="I126"/>
  <c r="J126"/>
  <c r="K126"/>
  <c r="L126"/>
  <c r="M126"/>
  <c r="N126"/>
  <c r="O126"/>
  <c r="P126"/>
  <c r="Q126"/>
  <c r="R126"/>
  <c r="D127"/>
  <c r="E127"/>
  <c r="F127"/>
  <c r="G127"/>
  <c r="H127"/>
  <c r="I127"/>
  <c r="J127"/>
  <c r="K127"/>
  <c r="L127"/>
  <c r="M127"/>
  <c r="N127"/>
  <c r="O127"/>
  <c r="P127"/>
  <c r="Q127"/>
  <c r="R127"/>
  <c r="D128"/>
  <c r="E128"/>
  <c r="F128"/>
  <c r="G128"/>
  <c r="H128"/>
  <c r="I128"/>
  <c r="J128"/>
  <c r="K128"/>
  <c r="L128"/>
  <c r="M128"/>
  <c r="N128"/>
  <c r="O128"/>
  <c r="P128"/>
  <c r="Q128"/>
  <c r="R128"/>
  <c r="D129"/>
  <c r="E129"/>
  <c r="F129"/>
  <c r="G129"/>
  <c r="H129"/>
  <c r="I129"/>
  <c r="J129"/>
  <c r="K129"/>
  <c r="L129"/>
  <c r="M129"/>
  <c r="N129"/>
  <c r="O129"/>
  <c r="P129"/>
  <c r="Q129"/>
  <c r="R129"/>
  <c r="D130"/>
  <c r="E130"/>
  <c r="F130"/>
  <c r="G130"/>
  <c r="H130"/>
  <c r="I130"/>
  <c r="J130"/>
  <c r="K130"/>
  <c r="L130"/>
  <c r="M130"/>
  <c r="N130"/>
  <c r="O130"/>
  <c r="P130"/>
  <c r="Q130"/>
  <c r="R130"/>
  <c r="D131"/>
  <c r="E131"/>
  <c r="F131"/>
  <c r="G131"/>
  <c r="H131"/>
  <c r="I131"/>
  <c r="J131"/>
  <c r="K131"/>
  <c r="L131"/>
  <c r="M131"/>
  <c r="N131"/>
  <c r="O131"/>
  <c r="P131"/>
  <c r="Q131"/>
  <c r="R131"/>
  <c r="D132"/>
  <c r="E132"/>
  <c r="F132"/>
  <c r="G132"/>
  <c r="H132"/>
  <c r="I132"/>
  <c r="J132"/>
  <c r="K132"/>
  <c r="L132"/>
  <c r="M132"/>
  <c r="N132"/>
  <c r="O132"/>
  <c r="P132"/>
  <c r="Q132"/>
  <c r="R132"/>
  <c r="D133"/>
  <c r="E133"/>
  <c r="F133"/>
  <c r="G133"/>
  <c r="H133"/>
  <c r="I133"/>
  <c r="J133"/>
  <c r="K133"/>
  <c r="L133"/>
  <c r="M133"/>
  <c r="N133"/>
  <c r="O133"/>
  <c r="P133"/>
  <c r="Q133"/>
  <c r="R133"/>
  <c r="D134"/>
  <c r="E134"/>
  <c r="F134"/>
  <c r="G134"/>
  <c r="H134"/>
  <c r="I134"/>
  <c r="J134"/>
  <c r="K134"/>
  <c r="L134"/>
  <c r="M134"/>
  <c r="N134"/>
  <c r="O134"/>
  <c r="P134"/>
  <c r="Q134"/>
  <c r="R134"/>
  <c r="C120"/>
  <c r="C121"/>
  <c r="C122"/>
  <c r="C123"/>
  <c r="C124"/>
  <c r="C125"/>
  <c r="C126"/>
  <c r="C127"/>
  <c r="C128"/>
  <c r="C129"/>
  <c r="C130"/>
  <c r="C131"/>
  <c r="C132"/>
  <c r="C133"/>
  <c r="C134"/>
  <c r="C119"/>
  <c r="D103"/>
  <c r="E103"/>
  <c r="F103"/>
  <c r="G103"/>
  <c r="H103"/>
  <c r="I103"/>
  <c r="J103"/>
  <c r="K103"/>
  <c r="L103"/>
  <c r="M103"/>
  <c r="N103"/>
  <c r="O103"/>
  <c r="P103"/>
  <c r="Q103"/>
  <c r="R103"/>
  <c r="D104"/>
  <c r="E104"/>
  <c r="F104"/>
  <c r="G104"/>
  <c r="H104"/>
  <c r="I104"/>
  <c r="J104"/>
  <c r="K104"/>
  <c r="L104"/>
  <c r="M104"/>
  <c r="N104"/>
  <c r="O104"/>
  <c r="P104"/>
  <c r="Q104"/>
  <c r="R104"/>
  <c r="D105"/>
  <c r="E105"/>
  <c r="F105"/>
  <c r="G105"/>
  <c r="H105"/>
  <c r="I105"/>
  <c r="J105"/>
  <c r="K105"/>
  <c r="L105"/>
  <c r="M105"/>
  <c r="N105"/>
  <c r="O105"/>
  <c r="P105"/>
  <c r="Q105"/>
  <c r="R105"/>
  <c r="D106"/>
  <c r="E106"/>
  <c r="F106"/>
  <c r="G106"/>
  <c r="H106"/>
  <c r="I106"/>
  <c r="J106"/>
  <c r="K106"/>
  <c r="L106"/>
  <c r="M106"/>
  <c r="N106"/>
  <c r="O106"/>
  <c r="P106"/>
  <c r="Q106"/>
  <c r="R106"/>
  <c r="D107"/>
  <c r="E107"/>
  <c r="F107"/>
  <c r="G107"/>
  <c r="H107"/>
  <c r="I107"/>
  <c r="J107"/>
  <c r="K107"/>
  <c r="L107"/>
  <c r="M107"/>
  <c r="N107"/>
  <c r="O107"/>
  <c r="P107"/>
  <c r="Q107"/>
  <c r="R107"/>
  <c r="D108"/>
  <c r="E108"/>
  <c r="F108"/>
  <c r="G108"/>
  <c r="H108"/>
  <c r="I108"/>
  <c r="J108"/>
  <c r="K108"/>
  <c r="L108"/>
  <c r="M108"/>
  <c r="N108"/>
  <c r="O108"/>
  <c r="P108"/>
  <c r="Q108"/>
  <c r="R108"/>
  <c r="D109"/>
  <c r="E109"/>
  <c r="F109"/>
  <c r="G109"/>
  <c r="H109"/>
  <c r="I109"/>
  <c r="J109"/>
  <c r="K109"/>
  <c r="L109"/>
  <c r="M109"/>
  <c r="N109"/>
  <c r="O109"/>
  <c r="P109"/>
  <c r="Q109"/>
  <c r="R109"/>
  <c r="D110"/>
  <c r="E110"/>
  <c r="F110"/>
  <c r="G110"/>
  <c r="H110"/>
  <c r="I110"/>
  <c r="J110"/>
  <c r="K110"/>
  <c r="L110"/>
  <c r="M110"/>
  <c r="N110"/>
  <c r="O110"/>
  <c r="P110"/>
  <c r="Q110"/>
  <c r="R110"/>
  <c r="D111"/>
  <c r="E111"/>
  <c r="F111"/>
  <c r="G111"/>
  <c r="H111"/>
  <c r="I111"/>
  <c r="J111"/>
  <c r="K111"/>
  <c r="L111"/>
  <c r="M111"/>
  <c r="N111"/>
  <c r="O111"/>
  <c r="P111"/>
  <c r="Q111"/>
  <c r="R111"/>
  <c r="D112"/>
  <c r="E112"/>
  <c r="F112"/>
  <c r="G112"/>
  <c r="H112"/>
  <c r="I112"/>
  <c r="J112"/>
  <c r="K112"/>
  <c r="L112"/>
  <c r="M112"/>
  <c r="N112"/>
  <c r="O112"/>
  <c r="P112"/>
  <c r="Q112"/>
  <c r="R112"/>
  <c r="D113"/>
  <c r="E113"/>
  <c r="F113"/>
  <c r="G113"/>
  <c r="H113"/>
  <c r="I113"/>
  <c r="J113"/>
  <c r="K113"/>
  <c r="L113"/>
  <c r="M113"/>
  <c r="N113"/>
  <c r="O113"/>
  <c r="P113"/>
  <c r="Q113"/>
  <c r="R113"/>
  <c r="D114"/>
  <c r="E114"/>
  <c r="F114"/>
  <c r="G114"/>
  <c r="H114"/>
  <c r="I114"/>
  <c r="J114"/>
  <c r="K114"/>
  <c r="L114"/>
  <c r="M114"/>
  <c r="N114"/>
  <c r="O114"/>
  <c r="P114"/>
  <c r="Q114"/>
  <c r="R114"/>
  <c r="D115"/>
  <c r="E115"/>
  <c r="F115"/>
  <c r="G115"/>
  <c r="H115"/>
  <c r="I115"/>
  <c r="J115"/>
  <c r="K115"/>
  <c r="L115"/>
  <c r="M115"/>
  <c r="N115"/>
  <c r="O115"/>
  <c r="P115"/>
  <c r="Q115"/>
  <c r="R115"/>
  <c r="D116"/>
  <c r="E116"/>
  <c r="F116"/>
  <c r="G116"/>
  <c r="H116"/>
  <c r="I116"/>
  <c r="J116"/>
  <c r="K116"/>
  <c r="L116"/>
  <c r="M116"/>
  <c r="N116"/>
  <c r="O116"/>
  <c r="P116"/>
  <c r="Q116"/>
  <c r="R116"/>
  <c r="D117"/>
  <c r="E117"/>
  <c r="F117"/>
  <c r="G117"/>
  <c r="H117"/>
  <c r="I117"/>
  <c r="J117"/>
  <c r="K117"/>
  <c r="L117"/>
  <c r="M117"/>
  <c r="N117"/>
  <c r="O117"/>
  <c r="P117"/>
  <c r="Q117"/>
  <c r="R117"/>
  <c r="D118"/>
  <c r="E118"/>
  <c r="F118"/>
  <c r="G118"/>
  <c r="H118"/>
  <c r="I118"/>
  <c r="J118"/>
  <c r="K118"/>
  <c r="L118"/>
  <c r="M118"/>
  <c r="N118"/>
  <c r="O118"/>
  <c r="P118"/>
  <c r="Q118"/>
  <c r="R118"/>
  <c r="C104"/>
  <c r="C105"/>
  <c r="C106"/>
  <c r="C107"/>
  <c r="C108"/>
  <c r="C109"/>
  <c r="C110"/>
  <c r="C111"/>
  <c r="C112"/>
  <c r="C113"/>
  <c r="C114"/>
  <c r="C115"/>
  <c r="C116"/>
  <c r="C117"/>
  <c r="C118"/>
  <c r="C103"/>
  <c r="D86"/>
  <c r="E86"/>
  <c r="F86"/>
  <c r="G86"/>
  <c r="H86"/>
  <c r="I86"/>
  <c r="J86"/>
  <c r="K86"/>
  <c r="L86"/>
  <c r="M86"/>
  <c r="N86"/>
  <c r="O86"/>
  <c r="P86"/>
  <c r="Q86"/>
  <c r="R86"/>
  <c r="D87"/>
  <c r="E87"/>
  <c r="F87"/>
  <c r="G87"/>
  <c r="H87"/>
  <c r="I87"/>
  <c r="J87"/>
  <c r="K87"/>
  <c r="L87"/>
  <c r="M87"/>
  <c r="N87"/>
  <c r="O87"/>
  <c r="P87"/>
  <c r="Q87"/>
  <c r="R87"/>
  <c r="D88"/>
  <c r="E88"/>
  <c r="F88"/>
  <c r="G88"/>
  <c r="H88"/>
  <c r="I88"/>
  <c r="J88"/>
  <c r="K88"/>
  <c r="L88"/>
  <c r="M88"/>
  <c r="N88"/>
  <c r="O88"/>
  <c r="P88"/>
  <c r="Q88"/>
  <c r="R88"/>
  <c r="D89"/>
  <c r="E89"/>
  <c r="F89"/>
  <c r="G89"/>
  <c r="H89"/>
  <c r="I89"/>
  <c r="J89"/>
  <c r="K89"/>
  <c r="L89"/>
  <c r="M89"/>
  <c r="N89"/>
  <c r="O89"/>
  <c r="P89"/>
  <c r="Q89"/>
  <c r="R89"/>
  <c r="D90"/>
  <c r="E90"/>
  <c r="F90"/>
  <c r="G90"/>
  <c r="H90"/>
  <c r="I90"/>
  <c r="J90"/>
  <c r="K90"/>
  <c r="L90"/>
  <c r="M90"/>
  <c r="N90"/>
  <c r="O90"/>
  <c r="P90"/>
  <c r="Q90"/>
  <c r="R90"/>
  <c r="D91"/>
  <c r="E91"/>
  <c r="F91"/>
  <c r="G91"/>
  <c r="H91"/>
  <c r="I91"/>
  <c r="J91"/>
  <c r="K91"/>
  <c r="L91"/>
  <c r="M91"/>
  <c r="N91"/>
  <c r="O91"/>
  <c r="P91"/>
  <c r="Q91"/>
  <c r="R91"/>
  <c r="D92"/>
  <c r="E92"/>
  <c r="F92"/>
  <c r="G92"/>
  <c r="H92"/>
  <c r="I92"/>
  <c r="J92"/>
  <c r="K92"/>
  <c r="L92"/>
  <c r="M92"/>
  <c r="N92"/>
  <c r="O92"/>
  <c r="P92"/>
  <c r="Q92"/>
  <c r="R92"/>
  <c r="D93"/>
  <c r="E93"/>
  <c r="F93"/>
  <c r="G93"/>
  <c r="H93"/>
  <c r="I93"/>
  <c r="J93"/>
  <c r="K93"/>
  <c r="L93"/>
  <c r="M93"/>
  <c r="N93"/>
  <c r="O93"/>
  <c r="P93"/>
  <c r="Q93"/>
  <c r="R93"/>
  <c r="D94"/>
  <c r="E94"/>
  <c r="F94"/>
  <c r="G94"/>
  <c r="H94"/>
  <c r="I94"/>
  <c r="J94"/>
  <c r="K94"/>
  <c r="L94"/>
  <c r="M94"/>
  <c r="N94"/>
  <c r="O94"/>
  <c r="P94"/>
  <c r="Q94"/>
  <c r="R94"/>
  <c r="D95"/>
  <c r="E95"/>
  <c r="F95"/>
  <c r="G95"/>
  <c r="H95"/>
  <c r="I95"/>
  <c r="J95"/>
  <c r="K95"/>
  <c r="L95"/>
  <c r="M95"/>
  <c r="N95"/>
  <c r="O95"/>
  <c r="P95"/>
  <c r="Q95"/>
  <c r="R95"/>
  <c r="D96"/>
  <c r="E96"/>
  <c r="F96"/>
  <c r="G96"/>
  <c r="H96"/>
  <c r="I96"/>
  <c r="J96"/>
  <c r="K96"/>
  <c r="L96"/>
  <c r="M96"/>
  <c r="N96"/>
  <c r="O96"/>
  <c r="P96"/>
  <c r="Q96"/>
  <c r="R96"/>
  <c r="D97"/>
  <c r="E97"/>
  <c r="F97"/>
  <c r="G97"/>
  <c r="H97"/>
  <c r="I97"/>
  <c r="J97"/>
  <c r="K97"/>
  <c r="L97"/>
  <c r="M97"/>
  <c r="N97"/>
  <c r="O97"/>
  <c r="P97"/>
  <c r="Q97"/>
  <c r="R97"/>
  <c r="D98"/>
  <c r="E98"/>
  <c r="F98"/>
  <c r="G98"/>
  <c r="H98"/>
  <c r="I98"/>
  <c r="J98"/>
  <c r="K98"/>
  <c r="L98"/>
  <c r="M98"/>
  <c r="N98"/>
  <c r="O98"/>
  <c r="P98"/>
  <c r="Q98"/>
  <c r="R98"/>
  <c r="D99"/>
  <c r="E99"/>
  <c r="F99"/>
  <c r="G99"/>
  <c r="H99"/>
  <c r="I99"/>
  <c r="J99"/>
  <c r="K99"/>
  <c r="L99"/>
  <c r="M99"/>
  <c r="N99"/>
  <c r="O99"/>
  <c r="P99"/>
  <c r="Q99"/>
  <c r="R99"/>
  <c r="D100"/>
  <c r="E100"/>
  <c r="F100"/>
  <c r="G100"/>
  <c r="H100"/>
  <c r="I100"/>
  <c r="J100"/>
  <c r="K100"/>
  <c r="L100"/>
  <c r="M100"/>
  <c r="N100"/>
  <c r="O100"/>
  <c r="P100"/>
  <c r="Q100"/>
  <c r="R100"/>
  <c r="D101"/>
  <c r="E101"/>
  <c r="F101"/>
  <c r="G101"/>
  <c r="H101"/>
  <c r="I101"/>
  <c r="J101"/>
  <c r="K101"/>
  <c r="L101"/>
  <c r="M101"/>
  <c r="N101"/>
  <c r="O101"/>
  <c r="P101"/>
  <c r="Q101"/>
  <c r="R101"/>
  <c r="C87"/>
  <c r="C88"/>
  <c r="C89"/>
  <c r="C90"/>
  <c r="C91"/>
  <c r="C92"/>
  <c r="C93"/>
  <c r="C94"/>
  <c r="C95"/>
  <c r="C96"/>
  <c r="C97"/>
  <c r="C98"/>
  <c r="C99"/>
  <c r="C100"/>
  <c r="C101"/>
  <c r="C86"/>
  <c r="D70"/>
  <c r="E70"/>
  <c r="F70"/>
  <c r="G70"/>
  <c r="H70"/>
  <c r="I70"/>
  <c r="J70"/>
  <c r="K70"/>
  <c r="L70"/>
  <c r="M70"/>
  <c r="N70"/>
  <c r="O70"/>
  <c r="P70"/>
  <c r="Q70"/>
  <c r="R70"/>
  <c r="D71"/>
  <c r="E71"/>
  <c r="F71"/>
  <c r="G71"/>
  <c r="H71"/>
  <c r="I71"/>
  <c r="J71"/>
  <c r="K71"/>
  <c r="L71"/>
  <c r="M71"/>
  <c r="N71"/>
  <c r="O71"/>
  <c r="P71"/>
  <c r="Q71"/>
  <c r="R71"/>
  <c r="D72"/>
  <c r="E72"/>
  <c r="F72"/>
  <c r="G72"/>
  <c r="H72"/>
  <c r="I72"/>
  <c r="J72"/>
  <c r="K72"/>
  <c r="L72"/>
  <c r="M72"/>
  <c r="N72"/>
  <c r="O72"/>
  <c r="P72"/>
  <c r="Q72"/>
  <c r="R72"/>
  <c r="D73"/>
  <c r="E73"/>
  <c r="F73"/>
  <c r="G73"/>
  <c r="H73"/>
  <c r="I73"/>
  <c r="J73"/>
  <c r="K73"/>
  <c r="L73"/>
  <c r="M73"/>
  <c r="N73"/>
  <c r="O73"/>
  <c r="P73"/>
  <c r="Q73"/>
  <c r="R73"/>
  <c r="D74"/>
  <c r="E74"/>
  <c r="F74"/>
  <c r="G74"/>
  <c r="H74"/>
  <c r="I74"/>
  <c r="J74"/>
  <c r="K74"/>
  <c r="L74"/>
  <c r="M74"/>
  <c r="N74"/>
  <c r="O74"/>
  <c r="P74"/>
  <c r="Q74"/>
  <c r="R74"/>
  <c r="D75"/>
  <c r="E75"/>
  <c r="F75"/>
  <c r="G75"/>
  <c r="H75"/>
  <c r="I75"/>
  <c r="J75"/>
  <c r="K75"/>
  <c r="L75"/>
  <c r="M75"/>
  <c r="N75"/>
  <c r="O75"/>
  <c r="P75"/>
  <c r="Q75"/>
  <c r="R75"/>
  <c r="D76"/>
  <c r="E76"/>
  <c r="F76"/>
  <c r="G76"/>
  <c r="H76"/>
  <c r="I76"/>
  <c r="J76"/>
  <c r="K76"/>
  <c r="L76"/>
  <c r="M76"/>
  <c r="N76"/>
  <c r="O76"/>
  <c r="P76"/>
  <c r="Q76"/>
  <c r="R76"/>
  <c r="D77"/>
  <c r="E77"/>
  <c r="F77"/>
  <c r="G77"/>
  <c r="H77"/>
  <c r="I77"/>
  <c r="J77"/>
  <c r="K77"/>
  <c r="L77"/>
  <c r="M77"/>
  <c r="N77"/>
  <c r="O77"/>
  <c r="P77"/>
  <c r="Q77"/>
  <c r="R77"/>
  <c r="D78"/>
  <c r="E78"/>
  <c r="F78"/>
  <c r="G78"/>
  <c r="H78"/>
  <c r="I78"/>
  <c r="J78"/>
  <c r="K78"/>
  <c r="L78"/>
  <c r="M78"/>
  <c r="N78"/>
  <c r="O78"/>
  <c r="P78"/>
  <c r="Q78"/>
  <c r="R78"/>
  <c r="D79"/>
  <c r="E79"/>
  <c r="F79"/>
  <c r="G79"/>
  <c r="H79"/>
  <c r="I79"/>
  <c r="J79"/>
  <c r="K79"/>
  <c r="L79"/>
  <c r="M79"/>
  <c r="N79"/>
  <c r="O79"/>
  <c r="P79"/>
  <c r="Q79"/>
  <c r="R79"/>
  <c r="D80"/>
  <c r="E80"/>
  <c r="F80"/>
  <c r="G80"/>
  <c r="H80"/>
  <c r="I80"/>
  <c r="J80"/>
  <c r="K80"/>
  <c r="L80"/>
  <c r="M80"/>
  <c r="N80"/>
  <c r="O80"/>
  <c r="P80"/>
  <c r="Q80"/>
  <c r="R80"/>
  <c r="D81"/>
  <c r="E81"/>
  <c r="F81"/>
  <c r="G81"/>
  <c r="H81"/>
  <c r="I81"/>
  <c r="J81"/>
  <c r="K81"/>
  <c r="L81"/>
  <c r="M81"/>
  <c r="N81"/>
  <c r="O81"/>
  <c r="P81"/>
  <c r="Q81"/>
  <c r="R81"/>
  <c r="D82"/>
  <c r="E82"/>
  <c r="F82"/>
  <c r="G82"/>
  <c r="H82"/>
  <c r="I82"/>
  <c r="J82"/>
  <c r="K82"/>
  <c r="L82"/>
  <c r="M82"/>
  <c r="N82"/>
  <c r="O82"/>
  <c r="P82"/>
  <c r="Q82"/>
  <c r="R82"/>
  <c r="D83"/>
  <c r="E83"/>
  <c r="F83"/>
  <c r="G83"/>
  <c r="H83"/>
  <c r="I83"/>
  <c r="J83"/>
  <c r="K83"/>
  <c r="L83"/>
  <c r="M83"/>
  <c r="N83"/>
  <c r="O83"/>
  <c r="P83"/>
  <c r="Q83"/>
  <c r="R83"/>
  <c r="D84"/>
  <c r="E84"/>
  <c r="F84"/>
  <c r="G84"/>
  <c r="H84"/>
  <c r="I84"/>
  <c r="J84"/>
  <c r="K84"/>
  <c r="L84"/>
  <c r="M84"/>
  <c r="N84"/>
  <c r="O84"/>
  <c r="P84"/>
  <c r="Q84"/>
  <c r="R84"/>
  <c r="D85"/>
  <c r="E85"/>
  <c r="F85"/>
  <c r="G85"/>
  <c r="H85"/>
  <c r="I85"/>
  <c r="J85"/>
  <c r="K85"/>
  <c r="L85"/>
  <c r="M85"/>
  <c r="N85"/>
  <c r="O85"/>
  <c r="P85"/>
  <c r="Q85"/>
  <c r="R85"/>
  <c r="C71"/>
  <c r="C72"/>
  <c r="C73"/>
  <c r="C74"/>
  <c r="C75"/>
  <c r="C76"/>
  <c r="C77"/>
  <c r="C78"/>
  <c r="C79"/>
  <c r="C80"/>
  <c r="C81"/>
  <c r="C82"/>
  <c r="C83"/>
  <c r="C84"/>
  <c r="C85"/>
  <c r="C70"/>
  <c r="D53"/>
  <c r="E53"/>
  <c r="F53"/>
  <c r="G53"/>
  <c r="H53"/>
  <c r="I53"/>
  <c r="J53"/>
  <c r="K53"/>
  <c r="L53"/>
  <c r="M53"/>
  <c r="N53"/>
  <c r="O53"/>
  <c r="P53"/>
  <c r="Q53"/>
  <c r="R53"/>
  <c r="D54"/>
  <c r="E54"/>
  <c r="F54"/>
  <c r="G54"/>
  <c r="H54"/>
  <c r="I54"/>
  <c r="J54"/>
  <c r="K54"/>
  <c r="L54"/>
  <c r="M54"/>
  <c r="N54"/>
  <c r="O54"/>
  <c r="P54"/>
  <c r="Q54"/>
  <c r="R54"/>
  <c r="D55"/>
  <c r="E55"/>
  <c r="F55"/>
  <c r="G55"/>
  <c r="H55"/>
  <c r="I55"/>
  <c r="J55"/>
  <c r="K55"/>
  <c r="L55"/>
  <c r="M55"/>
  <c r="N55"/>
  <c r="O55"/>
  <c r="P55"/>
  <c r="Q55"/>
  <c r="R55"/>
  <c r="D56"/>
  <c r="E56"/>
  <c r="F56"/>
  <c r="G56"/>
  <c r="H56"/>
  <c r="I56"/>
  <c r="J56"/>
  <c r="K56"/>
  <c r="L56"/>
  <c r="M56"/>
  <c r="N56"/>
  <c r="O56"/>
  <c r="P56"/>
  <c r="Q56"/>
  <c r="R56"/>
  <c r="D57"/>
  <c r="E57"/>
  <c r="F57"/>
  <c r="G57"/>
  <c r="H57"/>
  <c r="I57"/>
  <c r="J57"/>
  <c r="K57"/>
  <c r="L57"/>
  <c r="M57"/>
  <c r="N57"/>
  <c r="O57"/>
  <c r="P57"/>
  <c r="Q57"/>
  <c r="R57"/>
  <c r="D58"/>
  <c r="E58"/>
  <c r="F58"/>
  <c r="G58"/>
  <c r="H58"/>
  <c r="I58"/>
  <c r="J58"/>
  <c r="K58"/>
  <c r="L58"/>
  <c r="M58"/>
  <c r="N58"/>
  <c r="O58"/>
  <c r="P58"/>
  <c r="Q58"/>
  <c r="R58"/>
  <c r="D59"/>
  <c r="E59"/>
  <c r="F59"/>
  <c r="G59"/>
  <c r="H59"/>
  <c r="I59"/>
  <c r="J59"/>
  <c r="K59"/>
  <c r="L59"/>
  <c r="M59"/>
  <c r="N59"/>
  <c r="O59"/>
  <c r="P59"/>
  <c r="Q59"/>
  <c r="R59"/>
  <c r="D60"/>
  <c r="E60"/>
  <c r="F60"/>
  <c r="G60"/>
  <c r="H60"/>
  <c r="I60"/>
  <c r="J60"/>
  <c r="K60"/>
  <c r="L60"/>
  <c r="M60"/>
  <c r="N60"/>
  <c r="O60"/>
  <c r="P60"/>
  <c r="Q60"/>
  <c r="R60"/>
  <c r="D61"/>
  <c r="E61"/>
  <c r="F61"/>
  <c r="G61"/>
  <c r="H61"/>
  <c r="I61"/>
  <c r="J61"/>
  <c r="K61"/>
  <c r="L61"/>
  <c r="M61"/>
  <c r="N61"/>
  <c r="O61"/>
  <c r="P61"/>
  <c r="Q61"/>
  <c r="R61"/>
  <c r="D62"/>
  <c r="E62"/>
  <c r="F62"/>
  <c r="G62"/>
  <c r="H62"/>
  <c r="I62"/>
  <c r="J62"/>
  <c r="K62"/>
  <c r="L62"/>
  <c r="M62"/>
  <c r="N62"/>
  <c r="O62"/>
  <c r="P62"/>
  <c r="Q62"/>
  <c r="R62"/>
  <c r="D63"/>
  <c r="E63"/>
  <c r="F63"/>
  <c r="G63"/>
  <c r="H63"/>
  <c r="I63"/>
  <c r="J63"/>
  <c r="K63"/>
  <c r="L63"/>
  <c r="M63"/>
  <c r="N63"/>
  <c r="O63"/>
  <c r="P63"/>
  <c r="Q63"/>
  <c r="R63"/>
  <c r="D64"/>
  <c r="E64"/>
  <c r="F64"/>
  <c r="G64"/>
  <c r="H64"/>
  <c r="I64"/>
  <c r="J64"/>
  <c r="K64"/>
  <c r="L64"/>
  <c r="M64"/>
  <c r="N64"/>
  <c r="O64"/>
  <c r="P64"/>
  <c r="Q64"/>
  <c r="R64"/>
  <c r="D65"/>
  <c r="E65"/>
  <c r="F65"/>
  <c r="G65"/>
  <c r="H65"/>
  <c r="I65"/>
  <c r="J65"/>
  <c r="K65"/>
  <c r="L65"/>
  <c r="M65"/>
  <c r="N65"/>
  <c r="O65"/>
  <c r="P65"/>
  <c r="Q65"/>
  <c r="R65"/>
  <c r="D66"/>
  <c r="E66"/>
  <c r="F66"/>
  <c r="G66"/>
  <c r="H66"/>
  <c r="I66"/>
  <c r="J66"/>
  <c r="K66"/>
  <c r="L66"/>
  <c r="M66"/>
  <c r="N66"/>
  <c r="O66"/>
  <c r="P66"/>
  <c r="Q66"/>
  <c r="R66"/>
  <c r="D67"/>
  <c r="E67"/>
  <c r="F67"/>
  <c r="G67"/>
  <c r="H67"/>
  <c r="I67"/>
  <c r="J67"/>
  <c r="K67"/>
  <c r="L67"/>
  <c r="M67"/>
  <c r="N67"/>
  <c r="O67"/>
  <c r="P67"/>
  <c r="Q67"/>
  <c r="R67"/>
  <c r="D68"/>
  <c r="E68"/>
  <c r="F68"/>
  <c r="G68"/>
  <c r="H68"/>
  <c r="I68"/>
  <c r="J68"/>
  <c r="K68"/>
  <c r="L68"/>
  <c r="M68"/>
  <c r="N68"/>
  <c r="O68"/>
  <c r="P68"/>
  <c r="Q68"/>
  <c r="R68"/>
  <c r="C54"/>
  <c r="C55"/>
  <c r="C56"/>
  <c r="C57"/>
  <c r="C58"/>
  <c r="C59"/>
  <c r="C60"/>
  <c r="C61"/>
  <c r="C62"/>
  <c r="C63"/>
  <c r="C64"/>
  <c r="C65"/>
  <c r="C66"/>
  <c r="C67"/>
  <c r="C68"/>
  <c r="C53"/>
  <c r="D37"/>
  <c r="E37"/>
  <c r="F37"/>
  <c r="G37"/>
  <c r="H37"/>
  <c r="I37"/>
  <c r="J37"/>
  <c r="K37"/>
  <c r="L37"/>
  <c r="M37"/>
  <c r="N37"/>
  <c r="O37"/>
  <c r="P37"/>
  <c r="Q37"/>
  <c r="R37"/>
  <c r="D38"/>
  <c r="E38"/>
  <c r="F38"/>
  <c r="G38"/>
  <c r="H38"/>
  <c r="I38"/>
  <c r="J38"/>
  <c r="K38"/>
  <c r="L38"/>
  <c r="M38"/>
  <c r="N38"/>
  <c r="O38"/>
  <c r="P38"/>
  <c r="Q38"/>
  <c r="R38"/>
  <c r="D39"/>
  <c r="E39"/>
  <c r="F39"/>
  <c r="G39"/>
  <c r="H39"/>
  <c r="I39"/>
  <c r="J39"/>
  <c r="K39"/>
  <c r="L39"/>
  <c r="M39"/>
  <c r="N39"/>
  <c r="O39"/>
  <c r="P39"/>
  <c r="Q39"/>
  <c r="R39"/>
  <c r="D40"/>
  <c r="E40"/>
  <c r="F40"/>
  <c r="G40"/>
  <c r="H40"/>
  <c r="I40"/>
  <c r="J40"/>
  <c r="K40"/>
  <c r="L40"/>
  <c r="M40"/>
  <c r="N40"/>
  <c r="O40"/>
  <c r="P40"/>
  <c r="Q40"/>
  <c r="R40"/>
  <c r="D41"/>
  <c r="E41"/>
  <c r="F41"/>
  <c r="G41"/>
  <c r="H41"/>
  <c r="I41"/>
  <c r="J41"/>
  <c r="K41"/>
  <c r="L41"/>
  <c r="M41"/>
  <c r="N41"/>
  <c r="O41"/>
  <c r="P41"/>
  <c r="Q41"/>
  <c r="R41"/>
  <c r="D42"/>
  <c r="E42"/>
  <c r="F42"/>
  <c r="G42"/>
  <c r="H42"/>
  <c r="I42"/>
  <c r="J42"/>
  <c r="K42"/>
  <c r="L42"/>
  <c r="M42"/>
  <c r="N42"/>
  <c r="O42"/>
  <c r="P42"/>
  <c r="Q42"/>
  <c r="R42"/>
  <c r="D43"/>
  <c r="E43"/>
  <c r="F43"/>
  <c r="G43"/>
  <c r="H43"/>
  <c r="I43"/>
  <c r="J43"/>
  <c r="K43"/>
  <c r="L43"/>
  <c r="M43"/>
  <c r="N43"/>
  <c r="O43"/>
  <c r="P43"/>
  <c r="Q43"/>
  <c r="R43"/>
  <c r="D44"/>
  <c r="E44"/>
  <c r="F44"/>
  <c r="G44"/>
  <c r="H44"/>
  <c r="I44"/>
  <c r="J44"/>
  <c r="K44"/>
  <c r="L44"/>
  <c r="M44"/>
  <c r="N44"/>
  <c r="O44"/>
  <c r="P44"/>
  <c r="Q44"/>
  <c r="R44"/>
  <c r="D45"/>
  <c r="E45"/>
  <c r="F45"/>
  <c r="G45"/>
  <c r="H45"/>
  <c r="I45"/>
  <c r="J45"/>
  <c r="K45"/>
  <c r="L45"/>
  <c r="M45"/>
  <c r="N45"/>
  <c r="O45"/>
  <c r="P45"/>
  <c r="Q45"/>
  <c r="R45"/>
  <c r="D46"/>
  <c r="E46"/>
  <c r="F46"/>
  <c r="G46"/>
  <c r="H46"/>
  <c r="I46"/>
  <c r="J46"/>
  <c r="K46"/>
  <c r="L46"/>
  <c r="M46"/>
  <c r="N46"/>
  <c r="O46"/>
  <c r="P46"/>
  <c r="Q46"/>
  <c r="R46"/>
  <c r="D47"/>
  <c r="E47"/>
  <c r="F47"/>
  <c r="G47"/>
  <c r="H47"/>
  <c r="I47"/>
  <c r="J47"/>
  <c r="K47"/>
  <c r="L47"/>
  <c r="M47"/>
  <c r="N47"/>
  <c r="O47"/>
  <c r="P47"/>
  <c r="Q47"/>
  <c r="R47"/>
  <c r="D48"/>
  <c r="E48"/>
  <c r="F48"/>
  <c r="G48"/>
  <c r="H48"/>
  <c r="I48"/>
  <c r="J48"/>
  <c r="K48"/>
  <c r="L48"/>
  <c r="M48"/>
  <c r="N48"/>
  <c r="O48"/>
  <c r="P48"/>
  <c r="Q48"/>
  <c r="R48"/>
  <c r="D49"/>
  <c r="E49"/>
  <c r="F49"/>
  <c r="G49"/>
  <c r="H49"/>
  <c r="I49"/>
  <c r="J49"/>
  <c r="K49"/>
  <c r="L49"/>
  <c r="M49"/>
  <c r="N49"/>
  <c r="O49"/>
  <c r="P49"/>
  <c r="Q49"/>
  <c r="R49"/>
  <c r="D50"/>
  <c r="E50"/>
  <c r="F50"/>
  <c r="G50"/>
  <c r="H50"/>
  <c r="I50"/>
  <c r="J50"/>
  <c r="K50"/>
  <c r="L50"/>
  <c r="M50"/>
  <c r="N50"/>
  <c r="O50"/>
  <c r="P50"/>
  <c r="Q50"/>
  <c r="R50"/>
  <c r="D51"/>
  <c r="E51"/>
  <c r="F51"/>
  <c r="G51"/>
  <c r="H51"/>
  <c r="I51"/>
  <c r="J51"/>
  <c r="K51"/>
  <c r="L51"/>
  <c r="M51"/>
  <c r="N51"/>
  <c r="O51"/>
  <c r="P51"/>
  <c r="Q51"/>
  <c r="R51"/>
  <c r="D52"/>
  <c r="E52"/>
  <c r="F52"/>
  <c r="G52"/>
  <c r="H52"/>
  <c r="I52"/>
  <c r="J52"/>
  <c r="K52"/>
  <c r="L52"/>
  <c r="M52"/>
  <c r="N52"/>
  <c r="O52"/>
  <c r="P52"/>
  <c r="Q52"/>
  <c r="R52"/>
  <c r="C38"/>
  <c r="C39"/>
  <c r="C40"/>
  <c r="C41"/>
  <c r="C42"/>
  <c r="C43"/>
  <c r="C44"/>
  <c r="C45"/>
  <c r="C46"/>
  <c r="C47"/>
  <c r="C48"/>
  <c r="C49"/>
  <c r="C50"/>
  <c r="C51"/>
  <c r="C52"/>
  <c r="C37"/>
  <c r="D20"/>
  <c r="E20"/>
  <c r="F20"/>
  <c r="G20"/>
  <c r="H20"/>
  <c r="I20"/>
  <c r="J20"/>
  <c r="K20"/>
  <c r="L20"/>
  <c r="M20"/>
  <c r="N20"/>
  <c r="O20"/>
  <c r="P20"/>
  <c r="Q20"/>
  <c r="R20"/>
  <c r="D21"/>
  <c r="E21"/>
  <c r="F21"/>
  <c r="G21"/>
  <c r="H21"/>
  <c r="I21"/>
  <c r="J21"/>
  <c r="K21"/>
  <c r="L21"/>
  <c r="M21"/>
  <c r="N21"/>
  <c r="O21"/>
  <c r="P21"/>
  <c r="Q21"/>
  <c r="R21"/>
  <c r="D22"/>
  <c r="E22"/>
  <c r="F22"/>
  <c r="G22"/>
  <c r="H22"/>
  <c r="I22"/>
  <c r="J22"/>
  <c r="K22"/>
  <c r="L22"/>
  <c r="M22"/>
  <c r="N22"/>
  <c r="O22"/>
  <c r="P22"/>
  <c r="Q22"/>
  <c r="R22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25"/>
  <c r="E25"/>
  <c r="F25"/>
  <c r="G25"/>
  <c r="H25"/>
  <c r="I25"/>
  <c r="J25"/>
  <c r="K25"/>
  <c r="L25"/>
  <c r="M25"/>
  <c r="N25"/>
  <c r="O25"/>
  <c r="P25"/>
  <c r="Q25"/>
  <c r="R25"/>
  <c r="D26"/>
  <c r="E26"/>
  <c r="F26"/>
  <c r="G26"/>
  <c r="H26"/>
  <c r="I26"/>
  <c r="J26"/>
  <c r="K26"/>
  <c r="L26"/>
  <c r="M26"/>
  <c r="N26"/>
  <c r="O26"/>
  <c r="P26"/>
  <c r="Q26"/>
  <c r="R26"/>
  <c r="D27"/>
  <c r="E27"/>
  <c r="F27"/>
  <c r="G27"/>
  <c r="H27"/>
  <c r="I27"/>
  <c r="J27"/>
  <c r="K27"/>
  <c r="L27"/>
  <c r="M27"/>
  <c r="N27"/>
  <c r="O27"/>
  <c r="P27"/>
  <c r="Q27"/>
  <c r="R27"/>
  <c r="D28"/>
  <c r="E28"/>
  <c r="F28"/>
  <c r="G28"/>
  <c r="H28"/>
  <c r="I28"/>
  <c r="J28"/>
  <c r="K28"/>
  <c r="L28"/>
  <c r="M28"/>
  <c r="N28"/>
  <c r="O28"/>
  <c r="P28"/>
  <c r="Q28"/>
  <c r="R28"/>
  <c r="D29"/>
  <c r="E29"/>
  <c r="F29"/>
  <c r="G29"/>
  <c r="H29"/>
  <c r="I29"/>
  <c r="J29"/>
  <c r="K29"/>
  <c r="L29"/>
  <c r="M29"/>
  <c r="N29"/>
  <c r="O29"/>
  <c r="P29"/>
  <c r="Q29"/>
  <c r="R29"/>
  <c r="D30"/>
  <c r="E30"/>
  <c r="F30"/>
  <c r="G30"/>
  <c r="H30"/>
  <c r="I30"/>
  <c r="J30"/>
  <c r="K30"/>
  <c r="L30"/>
  <c r="M30"/>
  <c r="N30"/>
  <c r="O30"/>
  <c r="P30"/>
  <c r="Q30"/>
  <c r="R30"/>
  <c r="D31"/>
  <c r="E31"/>
  <c r="F31"/>
  <c r="G31"/>
  <c r="H31"/>
  <c r="I31"/>
  <c r="J31"/>
  <c r="K31"/>
  <c r="L31"/>
  <c r="M31"/>
  <c r="N31"/>
  <c r="O31"/>
  <c r="P31"/>
  <c r="Q31"/>
  <c r="R31"/>
  <c r="D32"/>
  <c r="E32"/>
  <c r="F32"/>
  <c r="G32"/>
  <c r="H32"/>
  <c r="I32"/>
  <c r="J32"/>
  <c r="K32"/>
  <c r="L32"/>
  <c r="M32"/>
  <c r="N32"/>
  <c r="O32"/>
  <c r="P32"/>
  <c r="Q32"/>
  <c r="R32"/>
  <c r="D33"/>
  <c r="E33"/>
  <c r="F33"/>
  <c r="G33"/>
  <c r="H33"/>
  <c r="I33"/>
  <c r="J33"/>
  <c r="K33"/>
  <c r="L33"/>
  <c r="M33"/>
  <c r="N33"/>
  <c r="O33"/>
  <c r="P33"/>
  <c r="Q33"/>
  <c r="R33"/>
  <c r="D34"/>
  <c r="E34"/>
  <c r="F34"/>
  <c r="G34"/>
  <c r="H34"/>
  <c r="I34"/>
  <c r="J34"/>
  <c r="K34"/>
  <c r="L34"/>
  <c r="M34"/>
  <c r="N34"/>
  <c r="O34"/>
  <c r="P34"/>
  <c r="Q34"/>
  <c r="R34"/>
  <c r="D35"/>
  <c r="E35"/>
  <c r="F35"/>
  <c r="G35"/>
  <c r="H35"/>
  <c r="I35"/>
  <c r="J35"/>
  <c r="K35"/>
  <c r="L35"/>
  <c r="M35"/>
  <c r="N35"/>
  <c r="O35"/>
  <c r="P35"/>
  <c r="Q35"/>
  <c r="R35"/>
  <c r="C21"/>
  <c r="C22"/>
  <c r="C23"/>
  <c r="C24"/>
  <c r="C25"/>
  <c r="C26"/>
  <c r="C27"/>
  <c r="C28"/>
  <c r="C29"/>
  <c r="C30"/>
  <c r="C31"/>
  <c r="C32"/>
  <c r="C33"/>
  <c r="C34"/>
  <c r="C35"/>
  <c r="C20"/>
  <c r="D4"/>
  <c r="E4"/>
  <c r="F4"/>
  <c r="G4"/>
  <c r="H4"/>
  <c r="I4"/>
  <c r="J4"/>
  <c r="K4"/>
  <c r="L4"/>
  <c r="M4"/>
  <c r="N4"/>
  <c r="O4"/>
  <c r="P4"/>
  <c r="Q4"/>
  <c r="R4"/>
  <c r="D5"/>
  <c r="E5"/>
  <c r="F5"/>
  <c r="G5"/>
  <c r="H5"/>
  <c r="I5"/>
  <c r="J5"/>
  <c r="K5"/>
  <c r="L5"/>
  <c r="M5"/>
  <c r="N5"/>
  <c r="O5"/>
  <c r="P5"/>
  <c r="Q5"/>
  <c r="R5"/>
  <c r="D6"/>
  <c r="E6"/>
  <c r="F6"/>
  <c r="G6"/>
  <c r="H6"/>
  <c r="I6"/>
  <c r="J6"/>
  <c r="K6"/>
  <c r="L6"/>
  <c r="M6"/>
  <c r="N6"/>
  <c r="O6"/>
  <c r="P6"/>
  <c r="Q6"/>
  <c r="R6"/>
  <c r="D7"/>
  <c r="E7"/>
  <c r="F7"/>
  <c r="G7"/>
  <c r="H7"/>
  <c r="I7"/>
  <c r="J7"/>
  <c r="K7"/>
  <c r="L7"/>
  <c r="M7"/>
  <c r="N7"/>
  <c r="O7"/>
  <c r="P7"/>
  <c r="Q7"/>
  <c r="R7"/>
  <c r="D8"/>
  <c r="E8"/>
  <c r="F8"/>
  <c r="G8"/>
  <c r="H8"/>
  <c r="I8"/>
  <c r="J8"/>
  <c r="K8"/>
  <c r="L8"/>
  <c r="M8"/>
  <c r="N8"/>
  <c r="O8"/>
  <c r="P8"/>
  <c r="Q8"/>
  <c r="R8"/>
  <c r="D9"/>
  <c r="E9"/>
  <c r="F9"/>
  <c r="G9"/>
  <c r="H9"/>
  <c r="I9"/>
  <c r="J9"/>
  <c r="K9"/>
  <c r="L9"/>
  <c r="M9"/>
  <c r="N9"/>
  <c r="O9"/>
  <c r="P9"/>
  <c r="Q9"/>
  <c r="R9"/>
  <c r="D10"/>
  <c r="E10"/>
  <c r="F10"/>
  <c r="G10"/>
  <c r="H10"/>
  <c r="I10"/>
  <c r="J10"/>
  <c r="K10"/>
  <c r="L10"/>
  <c r="M10"/>
  <c r="N10"/>
  <c r="O10"/>
  <c r="P10"/>
  <c r="Q10"/>
  <c r="R10"/>
  <c r="D11"/>
  <c r="E11"/>
  <c r="F11"/>
  <c r="G11"/>
  <c r="H11"/>
  <c r="I11"/>
  <c r="J11"/>
  <c r="K11"/>
  <c r="L11"/>
  <c r="M11"/>
  <c r="N11"/>
  <c r="O11"/>
  <c r="P11"/>
  <c r="Q11"/>
  <c r="R11"/>
  <c r="D12"/>
  <c r="E12"/>
  <c r="F12"/>
  <c r="G12"/>
  <c r="H12"/>
  <c r="I12"/>
  <c r="J12"/>
  <c r="K12"/>
  <c r="L12"/>
  <c r="M12"/>
  <c r="N12"/>
  <c r="O12"/>
  <c r="P12"/>
  <c r="Q12"/>
  <c r="R12"/>
  <c r="D13"/>
  <c r="E13"/>
  <c r="F13"/>
  <c r="G13"/>
  <c r="H13"/>
  <c r="I13"/>
  <c r="J13"/>
  <c r="K13"/>
  <c r="L13"/>
  <c r="M13"/>
  <c r="N13"/>
  <c r="O13"/>
  <c r="P13"/>
  <c r="Q13"/>
  <c r="R13"/>
  <c r="D14"/>
  <c r="E14"/>
  <c r="F14"/>
  <c r="G14"/>
  <c r="H14"/>
  <c r="I14"/>
  <c r="J14"/>
  <c r="K14"/>
  <c r="L14"/>
  <c r="M14"/>
  <c r="N14"/>
  <c r="O14"/>
  <c r="P14"/>
  <c r="Q14"/>
  <c r="R14"/>
  <c r="D15"/>
  <c r="E15"/>
  <c r="F15"/>
  <c r="G15"/>
  <c r="H15"/>
  <c r="I15"/>
  <c r="J15"/>
  <c r="K15"/>
  <c r="L15"/>
  <c r="M15"/>
  <c r="N15"/>
  <c r="O15"/>
  <c r="P15"/>
  <c r="Q15"/>
  <c r="R15"/>
  <c r="D16"/>
  <c r="E16"/>
  <c r="F16"/>
  <c r="G16"/>
  <c r="H16"/>
  <c r="I16"/>
  <c r="J16"/>
  <c r="K16"/>
  <c r="L16"/>
  <c r="M16"/>
  <c r="N16"/>
  <c r="O16"/>
  <c r="P16"/>
  <c r="Q16"/>
  <c r="R16"/>
  <c r="D17"/>
  <c r="E17"/>
  <c r="F17"/>
  <c r="G17"/>
  <c r="H17"/>
  <c r="I17"/>
  <c r="J17"/>
  <c r="K17"/>
  <c r="L17"/>
  <c r="M17"/>
  <c r="N17"/>
  <c r="O17"/>
  <c r="P17"/>
  <c r="Q17"/>
  <c r="R17"/>
  <c r="D18"/>
  <c r="E18"/>
  <c r="F18"/>
  <c r="G18"/>
  <c r="H18"/>
  <c r="I18"/>
  <c r="J18"/>
  <c r="K18"/>
  <c r="L18"/>
  <c r="M18"/>
  <c r="N18"/>
  <c r="O18"/>
  <c r="P18"/>
  <c r="Q18"/>
  <c r="R18"/>
  <c r="D19"/>
  <c r="E19"/>
  <c r="F19"/>
  <c r="G19"/>
  <c r="H19"/>
  <c r="I19"/>
  <c r="J19"/>
  <c r="K19"/>
  <c r="L19"/>
  <c r="M19"/>
  <c r="N19"/>
  <c r="O19"/>
  <c r="P19"/>
  <c r="Q19"/>
  <c r="R19"/>
  <c r="C5"/>
  <c r="C6"/>
  <c r="C7"/>
  <c r="C8"/>
  <c r="C9"/>
  <c r="C10"/>
  <c r="C11"/>
  <c r="C12"/>
  <c r="C13"/>
  <c r="C14"/>
  <c r="C15"/>
  <c r="C16"/>
  <c r="C17"/>
  <c r="C18"/>
  <c r="C19"/>
  <c r="A135"/>
  <c r="A102"/>
  <c r="A69"/>
  <c r="A36"/>
  <c r="A3"/>
  <c r="B4" i="5"/>
  <c r="C4"/>
  <c r="B15" i="1"/>
  <c r="C15" s="1"/>
  <c r="B13"/>
  <c r="C13" s="1"/>
  <c r="E4" i="5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H4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K4"/>
  <c r="K5"/>
  <c r="N4"/>
  <c r="O4"/>
  <c r="G5" i="1"/>
  <c r="H5" s="1"/>
  <c r="J5"/>
  <c r="K5" s="1"/>
  <c r="E22" s="1"/>
  <c r="O5"/>
  <c r="J6"/>
  <c r="K6" s="1"/>
  <c r="F22" s="1"/>
  <c r="O6"/>
  <c r="J7"/>
  <c r="K7" s="1"/>
  <c r="G22" s="1"/>
  <c r="O7"/>
  <c r="J8"/>
  <c r="K8" s="1"/>
  <c r="H22" s="1"/>
  <c r="O8"/>
  <c r="I22"/>
  <c r="N5" i="5"/>
  <c r="N6" s="1"/>
  <c r="N7" s="1"/>
  <c r="F4"/>
  <c r="G4" s="1"/>
  <c r="I4"/>
  <c r="J4" s="1"/>
  <c r="L4"/>
  <c r="M4" s="1"/>
  <c r="F6"/>
  <c r="G6" s="1"/>
  <c r="F7"/>
  <c r="G7" s="1"/>
  <c r="F10"/>
  <c r="G10" s="1"/>
  <c r="F11"/>
  <c r="G11" s="1"/>
  <c r="I13"/>
  <c r="J13" s="1"/>
  <c r="F14"/>
  <c r="G14" s="1"/>
  <c r="F15"/>
  <c r="G15" s="1"/>
  <c r="F18"/>
  <c r="G18" s="1"/>
  <c r="F19"/>
  <c r="G19" s="1"/>
  <c r="I21"/>
  <c r="J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I29"/>
  <c r="J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I37"/>
  <c r="J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I45"/>
  <c r="J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I53"/>
  <c r="J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I61"/>
  <c r="J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I69"/>
  <c r="J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I77"/>
  <c r="J77" s="1"/>
  <c r="F78"/>
  <c r="G78" s="1"/>
  <c r="F79"/>
  <c r="G79" s="1"/>
  <c r="F80"/>
  <c r="G80" s="1"/>
  <c r="F81"/>
  <c r="G81" s="1"/>
  <c r="I85"/>
  <c r="J85" s="1"/>
  <c r="I93"/>
  <c r="J93" s="1"/>
  <c r="I101"/>
  <c r="J101" s="1"/>
  <c r="I109"/>
  <c r="J109" s="1"/>
  <c r="I117"/>
  <c r="J117" s="1"/>
  <c r="I125"/>
  <c r="J125" s="1"/>
  <c r="I133"/>
  <c r="J133" s="1"/>
  <c r="I141"/>
  <c r="J141" s="1"/>
  <c r="I145"/>
  <c r="J145" s="1"/>
  <c r="I149"/>
  <c r="J149" s="1"/>
  <c r="I153"/>
  <c r="J153" s="1"/>
  <c r="I157"/>
  <c r="J157" s="1"/>
  <c r="I163"/>
  <c r="J163" s="1"/>
  <c r="I171"/>
  <c r="J171" s="1"/>
  <c r="I179"/>
  <c r="J179" s="1"/>
  <c r="I187"/>
  <c r="J187" s="1"/>
  <c r="I190"/>
  <c r="J190" s="1"/>
  <c r="I194"/>
  <c r="J194" s="1"/>
  <c r="I198"/>
  <c r="J198" s="1"/>
  <c r="I202"/>
  <c r="J202" s="1"/>
  <c r="I206"/>
  <c r="J206" s="1"/>
  <c r="I210"/>
  <c r="J210" s="1"/>
  <c r="I214"/>
  <c r="J214" s="1"/>
  <c r="I218"/>
  <c r="J218" s="1"/>
  <c r="I222"/>
  <c r="J222" s="1"/>
  <c r="I226"/>
  <c r="J226" s="1"/>
  <c r="I230"/>
  <c r="J230" s="1"/>
  <c r="I234"/>
  <c r="J234" s="1"/>
  <c r="I238"/>
  <c r="J238" s="1"/>
  <c r="I242"/>
  <c r="J242" s="1"/>
  <c r="I246"/>
  <c r="J246" s="1"/>
  <c r="I250"/>
  <c r="J250" s="1"/>
  <c r="I252"/>
  <c r="J252" s="1"/>
  <c r="I254"/>
  <c r="J254" s="1"/>
  <c r="I256"/>
  <c r="J256" s="1"/>
  <c r="I259"/>
  <c r="J259" s="1"/>
  <c r="I5" i="9" l="1"/>
  <c r="J5" s="1"/>
  <c r="L5" s="1"/>
  <c r="O5" s="1"/>
  <c r="P5" s="1"/>
  <c r="C6"/>
  <c r="D6" s="1"/>
  <c r="F6" s="1"/>
  <c r="G6" s="1"/>
  <c r="I6" s="1"/>
  <c r="J6" s="1"/>
  <c r="L6" s="1"/>
  <c r="O6" s="1"/>
  <c r="P6" s="1"/>
  <c r="C22" i="1"/>
  <c r="M5"/>
  <c r="G6"/>
  <c r="G7" s="1"/>
  <c r="I7"/>
  <c r="I8"/>
  <c r="I5"/>
  <c r="H7"/>
  <c r="I6"/>
  <c r="L5"/>
  <c r="I248" i="5"/>
  <c r="J248" s="1"/>
  <c r="I244"/>
  <c r="J244" s="1"/>
  <c r="I240"/>
  <c r="J240" s="1"/>
  <c r="I236"/>
  <c r="J236" s="1"/>
  <c r="I232"/>
  <c r="J232" s="1"/>
  <c r="I228"/>
  <c r="J228" s="1"/>
  <c r="I224"/>
  <c r="J224" s="1"/>
  <c r="I220"/>
  <c r="J220" s="1"/>
  <c r="I216"/>
  <c r="J216" s="1"/>
  <c r="I212"/>
  <c r="J212" s="1"/>
  <c r="I208"/>
  <c r="J208" s="1"/>
  <c r="I204"/>
  <c r="J204" s="1"/>
  <c r="I200"/>
  <c r="J200" s="1"/>
  <c r="I196"/>
  <c r="J196" s="1"/>
  <c r="I192"/>
  <c r="J192" s="1"/>
  <c r="I183"/>
  <c r="J183" s="1"/>
  <c r="I175"/>
  <c r="J175" s="1"/>
  <c r="I167"/>
  <c r="J167" s="1"/>
  <c r="I159"/>
  <c r="J159" s="1"/>
  <c r="I155"/>
  <c r="J155" s="1"/>
  <c r="I151"/>
  <c r="J151" s="1"/>
  <c r="I147"/>
  <c r="J147" s="1"/>
  <c r="I143"/>
  <c r="J143" s="1"/>
  <c r="I137"/>
  <c r="J137" s="1"/>
  <c r="I129"/>
  <c r="J129" s="1"/>
  <c r="I121"/>
  <c r="J121" s="1"/>
  <c r="I113"/>
  <c r="J113" s="1"/>
  <c r="I105"/>
  <c r="J105" s="1"/>
  <c r="I97"/>
  <c r="J97" s="1"/>
  <c r="I89"/>
  <c r="J89" s="1"/>
  <c r="I81"/>
  <c r="J81" s="1"/>
  <c r="I73"/>
  <c r="J73" s="1"/>
  <c r="I65"/>
  <c r="J65" s="1"/>
  <c r="I57"/>
  <c r="J57" s="1"/>
  <c r="I49"/>
  <c r="J49" s="1"/>
  <c r="I41"/>
  <c r="J41" s="1"/>
  <c r="I33"/>
  <c r="J33" s="1"/>
  <c r="I25"/>
  <c r="J25" s="1"/>
  <c r="I17"/>
  <c r="J17" s="1"/>
  <c r="I9"/>
  <c r="J9" s="1"/>
  <c r="E132"/>
  <c r="F131"/>
  <c r="G131" s="1"/>
  <c r="F130"/>
  <c r="G130" s="1"/>
  <c r="F127"/>
  <c r="G127" s="1"/>
  <c r="F126"/>
  <c r="G126" s="1"/>
  <c r="F123"/>
  <c r="G123" s="1"/>
  <c r="F122"/>
  <c r="G122" s="1"/>
  <c r="F119"/>
  <c r="G119" s="1"/>
  <c r="F118"/>
  <c r="G118" s="1"/>
  <c r="F115"/>
  <c r="G115" s="1"/>
  <c r="F114"/>
  <c r="G114" s="1"/>
  <c r="F111"/>
  <c r="G111" s="1"/>
  <c r="F110"/>
  <c r="G110" s="1"/>
  <c r="F107"/>
  <c r="G107" s="1"/>
  <c r="F106"/>
  <c r="G106" s="1"/>
  <c r="F103"/>
  <c r="G103" s="1"/>
  <c r="F102"/>
  <c r="G102" s="1"/>
  <c r="F99"/>
  <c r="G99" s="1"/>
  <c r="F98"/>
  <c r="G98" s="1"/>
  <c r="F95"/>
  <c r="G95" s="1"/>
  <c r="F94"/>
  <c r="G94" s="1"/>
  <c r="F91"/>
  <c r="G91" s="1"/>
  <c r="F90"/>
  <c r="G90" s="1"/>
  <c r="F87"/>
  <c r="G87" s="1"/>
  <c r="F86"/>
  <c r="G86" s="1"/>
  <c r="F83"/>
  <c r="G83" s="1"/>
  <c r="F82"/>
  <c r="G82" s="1"/>
  <c r="I258"/>
  <c r="J258" s="1"/>
  <c r="I257"/>
  <c r="J257" s="1"/>
  <c r="I255"/>
  <c r="J255" s="1"/>
  <c r="I253"/>
  <c r="J253" s="1"/>
  <c r="I251"/>
  <c r="J251" s="1"/>
  <c r="I249"/>
  <c r="J249" s="1"/>
  <c r="I247"/>
  <c r="J247" s="1"/>
  <c r="I245"/>
  <c r="J245" s="1"/>
  <c r="I243"/>
  <c r="J243" s="1"/>
  <c r="I241"/>
  <c r="J241" s="1"/>
  <c r="I239"/>
  <c r="J239" s="1"/>
  <c r="I237"/>
  <c r="J237" s="1"/>
  <c r="I235"/>
  <c r="J235" s="1"/>
  <c r="I233"/>
  <c r="J233" s="1"/>
  <c r="I231"/>
  <c r="J231" s="1"/>
  <c r="I229"/>
  <c r="J229" s="1"/>
  <c r="I227"/>
  <c r="J227" s="1"/>
  <c r="I225"/>
  <c r="J225" s="1"/>
  <c r="I223"/>
  <c r="J223" s="1"/>
  <c r="I221"/>
  <c r="J221" s="1"/>
  <c r="I219"/>
  <c r="J219" s="1"/>
  <c r="I217"/>
  <c r="J217" s="1"/>
  <c r="I215"/>
  <c r="J215" s="1"/>
  <c r="I213"/>
  <c r="J213" s="1"/>
  <c r="I211"/>
  <c r="J211" s="1"/>
  <c r="I209"/>
  <c r="J209" s="1"/>
  <c r="I207"/>
  <c r="J207" s="1"/>
  <c r="I205"/>
  <c r="J205" s="1"/>
  <c r="I203"/>
  <c r="J203" s="1"/>
  <c r="I201"/>
  <c r="J201" s="1"/>
  <c r="I199"/>
  <c r="J199" s="1"/>
  <c r="I197"/>
  <c r="J197" s="1"/>
  <c r="I195"/>
  <c r="J195" s="1"/>
  <c r="I193"/>
  <c r="J193" s="1"/>
  <c r="I191"/>
  <c r="J191" s="1"/>
  <c r="I189"/>
  <c r="J189" s="1"/>
  <c r="I185"/>
  <c r="J185" s="1"/>
  <c r="I181"/>
  <c r="J181" s="1"/>
  <c r="I177"/>
  <c r="J177" s="1"/>
  <c r="I173"/>
  <c r="J173" s="1"/>
  <c r="I169"/>
  <c r="J169" s="1"/>
  <c r="I165"/>
  <c r="J165" s="1"/>
  <c r="I161"/>
  <c r="J161" s="1"/>
  <c r="I158"/>
  <c r="J158" s="1"/>
  <c r="I156"/>
  <c r="J156" s="1"/>
  <c r="I154"/>
  <c r="J154" s="1"/>
  <c r="I152"/>
  <c r="J152" s="1"/>
  <c r="I150"/>
  <c r="J150" s="1"/>
  <c r="I148"/>
  <c r="J148" s="1"/>
  <c r="I146"/>
  <c r="J146" s="1"/>
  <c r="I144"/>
  <c r="J144" s="1"/>
  <c r="I142"/>
  <c r="J142" s="1"/>
  <c r="I139"/>
  <c r="J139" s="1"/>
  <c r="I135"/>
  <c r="J135" s="1"/>
  <c r="I131"/>
  <c r="J131" s="1"/>
  <c r="F129"/>
  <c r="G129" s="1"/>
  <c r="F128"/>
  <c r="G128" s="1"/>
  <c r="I127"/>
  <c r="J127" s="1"/>
  <c r="F125"/>
  <c r="G125" s="1"/>
  <c r="F124"/>
  <c r="G124" s="1"/>
  <c r="I123"/>
  <c r="J123" s="1"/>
  <c r="F121"/>
  <c r="G121" s="1"/>
  <c r="F120"/>
  <c r="G120" s="1"/>
  <c r="I119"/>
  <c r="J119" s="1"/>
  <c r="F117"/>
  <c r="G117" s="1"/>
  <c r="F116"/>
  <c r="G116" s="1"/>
  <c r="I115"/>
  <c r="J115" s="1"/>
  <c r="F113"/>
  <c r="G113" s="1"/>
  <c r="F112"/>
  <c r="G112" s="1"/>
  <c r="I111"/>
  <c r="J111" s="1"/>
  <c r="F109"/>
  <c r="G109" s="1"/>
  <c r="F108"/>
  <c r="G108" s="1"/>
  <c r="I107"/>
  <c r="J107" s="1"/>
  <c r="F105"/>
  <c r="G105" s="1"/>
  <c r="F104"/>
  <c r="G104" s="1"/>
  <c r="I103"/>
  <c r="J103" s="1"/>
  <c r="F101"/>
  <c r="G101" s="1"/>
  <c r="F100"/>
  <c r="G100" s="1"/>
  <c r="I99"/>
  <c r="J99" s="1"/>
  <c r="F97"/>
  <c r="G97" s="1"/>
  <c r="F96"/>
  <c r="G96" s="1"/>
  <c r="I95"/>
  <c r="J95" s="1"/>
  <c r="F93"/>
  <c r="G93" s="1"/>
  <c r="F92"/>
  <c r="G92" s="1"/>
  <c r="I91"/>
  <c r="J91" s="1"/>
  <c r="F89"/>
  <c r="G89" s="1"/>
  <c r="F88"/>
  <c r="G88" s="1"/>
  <c r="I87"/>
  <c r="J87" s="1"/>
  <c r="F85"/>
  <c r="G85" s="1"/>
  <c r="F84"/>
  <c r="G84" s="1"/>
  <c r="I83"/>
  <c r="J83" s="1"/>
  <c r="I79"/>
  <c r="J79" s="1"/>
  <c r="I75"/>
  <c r="J75" s="1"/>
  <c r="I71"/>
  <c r="J71" s="1"/>
  <c r="I67"/>
  <c r="J67" s="1"/>
  <c r="I63"/>
  <c r="J63" s="1"/>
  <c r="I59"/>
  <c r="J59" s="1"/>
  <c r="I55"/>
  <c r="J55" s="1"/>
  <c r="I51"/>
  <c r="J51" s="1"/>
  <c r="I47"/>
  <c r="J47" s="1"/>
  <c r="I43"/>
  <c r="J43" s="1"/>
  <c r="I39"/>
  <c r="J39" s="1"/>
  <c r="I35"/>
  <c r="J35" s="1"/>
  <c r="I31"/>
  <c r="J31" s="1"/>
  <c r="I27"/>
  <c r="J27" s="1"/>
  <c r="I23"/>
  <c r="J23" s="1"/>
  <c r="F21"/>
  <c r="G21" s="1"/>
  <c r="F20"/>
  <c r="G20" s="1"/>
  <c r="I19"/>
  <c r="J19" s="1"/>
  <c r="F17"/>
  <c r="G17" s="1"/>
  <c r="F16"/>
  <c r="G16" s="1"/>
  <c r="I15"/>
  <c r="J15" s="1"/>
  <c r="F13"/>
  <c r="G13" s="1"/>
  <c r="F12"/>
  <c r="G12" s="1"/>
  <c r="I11"/>
  <c r="J11" s="1"/>
  <c r="F9"/>
  <c r="G9" s="1"/>
  <c r="F8"/>
  <c r="G8" s="1"/>
  <c r="I7"/>
  <c r="J7" s="1"/>
  <c r="I188"/>
  <c r="J188" s="1"/>
  <c r="I186"/>
  <c r="J186" s="1"/>
  <c r="I184"/>
  <c r="J184" s="1"/>
  <c r="I182"/>
  <c r="J182" s="1"/>
  <c r="I180"/>
  <c r="J180" s="1"/>
  <c r="I178"/>
  <c r="J178" s="1"/>
  <c r="I176"/>
  <c r="J176" s="1"/>
  <c r="I174"/>
  <c r="J174" s="1"/>
  <c r="I172"/>
  <c r="J172" s="1"/>
  <c r="I170"/>
  <c r="J170" s="1"/>
  <c r="I168"/>
  <c r="J168" s="1"/>
  <c r="I166"/>
  <c r="J166" s="1"/>
  <c r="I164"/>
  <c r="J164" s="1"/>
  <c r="I162"/>
  <c r="J162" s="1"/>
  <c r="I160"/>
  <c r="J160" s="1"/>
  <c r="I140"/>
  <c r="J140" s="1"/>
  <c r="I138"/>
  <c r="J138" s="1"/>
  <c r="I136"/>
  <c r="J136" s="1"/>
  <c r="I134"/>
  <c r="J134" s="1"/>
  <c r="I132"/>
  <c r="J132" s="1"/>
  <c r="I130"/>
  <c r="J130" s="1"/>
  <c r="I128"/>
  <c r="J128" s="1"/>
  <c r="I126"/>
  <c r="J126" s="1"/>
  <c r="I124"/>
  <c r="J124" s="1"/>
  <c r="I122"/>
  <c r="J122" s="1"/>
  <c r="I120"/>
  <c r="J120" s="1"/>
  <c r="I118"/>
  <c r="J118" s="1"/>
  <c r="I116"/>
  <c r="J116" s="1"/>
  <c r="I114"/>
  <c r="J114" s="1"/>
  <c r="I112"/>
  <c r="J112" s="1"/>
  <c r="I110"/>
  <c r="J110" s="1"/>
  <c r="I108"/>
  <c r="J108" s="1"/>
  <c r="I106"/>
  <c r="J106" s="1"/>
  <c r="I104"/>
  <c r="J104" s="1"/>
  <c r="I102"/>
  <c r="J102" s="1"/>
  <c r="I100"/>
  <c r="J100" s="1"/>
  <c r="I98"/>
  <c r="J98" s="1"/>
  <c r="I96"/>
  <c r="J96" s="1"/>
  <c r="I94"/>
  <c r="J94" s="1"/>
  <c r="I92"/>
  <c r="J92" s="1"/>
  <c r="I90"/>
  <c r="J90" s="1"/>
  <c r="I88"/>
  <c r="J88" s="1"/>
  <c r="I86"/>
  <c r="J86" s="1"/>
  <c r="I84"/>
  <c r="J84" s="1"/>
  <c r="I82"/>
  <c r="J82" s="1"/>
  <c r="I80"/>
  <c r="J80" s="1"/>
  <c r="I78"/>
  <c r="J78" s="1"/>
  <c r="I76"/>
  <c r="J76" s="1"/>
  <c r="I74"/>
  <c r="J74" s="1"/>
  <c r="I72"/>
  <c r="J72" s="1"/>
  <c r="I70"/>
  <c r="J70" s="1"/>
  <c r="I68"/>
  <c r="J68" s="1"/>
  <c r="I66"/>
  <c r="J66" s="1"/>
  <c r="I64"/>
  <c r="J64" s="1"/>
  <c r="I62"/>
  <c r="J62" s="1"/>
  <c r="I60"/>
  <c r="J60" s="1"/>
  <c r="I58"/>
  <c r="J58" s="1"/>
  <c r="I56"/>
  <c r="J56" s="1"/>
  <c r="I54"/>
  <c r="J54" s="1"/>
  <c r="I52"/>
  <c r="J52" s="1"/>
  <c r="I50"/>
  <c r="J50" s="1"/>
  <c r="I48"/>
  <c r="J48" s="1"/>
  <c r="I46"/>
  <c r="J46" s="1"/>
  <c r="I44"/>
  <c r="J44" s="1"/>
  <c r="I42"/>
  <c r="J42" s="1"/>
  <c r="I40"/>
  <c r="J40" s="1"/>
  <c r="I38"/>
  <c r="J38" s="1"/>
  <c r="I36"/>
  <c r="J36" s="1"/>
  <c r="I34"/>
  <c r="J34" s="1"/>
  <c r="I32"/>
  <c r="J32" s="1"/>
  <c r="I30"/>
  <c r="J30" s="1"/>
  <c r="I28"/>
  <c r="J28" s="1"/>
  <c r="I26"/>
  <c r="J26" s="1"/>
  <c r="I24"/>
  <c r="J24" s="1"/>
  <c r="I22"/>
  <c r="J22" s="1"/>
  <c r="I20"/>
  <c r="J20" s="1"/>
  <c r="I18"/>
  <c r="J18" s="1"/>
  <c r="I16"/>
  <c r="J16" s="1"/>
  <c r="I14"/>
  <c r="J14" s="1"/>
  <c r="I12"/>
  <c r="J12" s="1"/>
  <c r="I10"/>
  <c r="J10" s="1"/>
  <c r="I8"/>
  <c r="J8" s="1"/>
  <c r="I6"/>
  <c r="J6" s="1"/>
  <c r="I5"/>
  <c r="J5" s="1"/>
  <c r="F5"/>
  <c r="G5" s="1"/>
  <c r="K6"/>
  <c r="K7" s="1"/>
  <c r="K8" s="1"/>
  <c r="K9" s="1"/>
  <c r="K10" s="1"/>
  <c r="K11" s="1"/>
  <c r="K12" s="1"/>
  <c r="L5"/>
  <c r="M5" s="1"/>
  <c r="O5"/>
  <c r="I27" i="1" s="1"/>
  <c r="O7" i="5"/>
  <c r="N8"/>
  <c r="I26" i="1"/>
  <c r="P4" i="5"/>
  <c r="L9"/>
  <c r="M9" s="1"/>
  <c r="L7"/>
  <c r="M7" s="1"/>
  <c r="O6"/>
  <c r="L6"/>
  <c r="M6" s="1"/>
  <c r="M6" i="1"/>
  <c r="L6"/>
  <c r="L7"/>
  <c r="G8"/>
  <c r="M7"/>
  <c r="C7" i="9" l="1"/>
  <c r="D7" s="1"/>
  <c r="F7" s="1"/>
  <c r="G7" s="1"/>
  <c r="N6" i="1"/>
  <c r="N5"/>
  <c r="D22" s="1"/>
  <c r="N8"/>
  <c r="N7"/>
  <c r="E133" i="5"/>
  <c r="F132"/>
  <c r="G132" s="1"/>
  <c r="L11"/>
  <c r="M11" s="1"/>
  <c r="P5"/>
  <c r="L8"/>
  <c r="M8" s="1"/>
  <c r="L10"/>
  <c r="M10" s="1"/>
  <c r="I29" i="1"/>
  <c r="P7" i="5"/>
  <c r="L12"/>
  <c r="M12" s="1"/>
  <c r="K13"/>
  <c r="I28" i="1"/>
  <c r="P6" i="5"/>
  <c r="N9"/>
  <c r="O8"/>
  <c r="L8" i="1"/>
  <c r="M8"/>
  <c r="I7" i="9" l="1"/>
  <c r="J7" s="1"/>
  <c r="L7" s="1"/>
  <c r="O7" s="1"/>
  <c r="P7" s="1"/>
  <c r="F8"/>
  <c r="G8" s="1"/>
  <c r="I8" s="1"/>
  <c r="J8" s="1"/>
  <c r="L8" s="1"/>
  <c r="O8" s="1"/>
  <c r="P8" s="1"/>
  <c r="C8"/>
  <c r="D8" s="1"/>
  <c r="E134" i="5"/>
  <c r="F133"/>
  <c r="G133" s="1"/>
  <c r="O9"/>
  <c r="N10"/>
  <c r="I30" i="1"/>
  <c r="P8" i="5"/>
  <c r="K14"/>
  <c r="L13"/>
  <c r="M13" s="1"/>
  <c r="C9" i="9" l="1"/>
  <c r="D9" s="1"/>
  <c r="F9"/>
  <c r="G9" s="1"/>
  <c r="E135" i="5"/>
  <c r="F134"/>
  <c r="G134" s="1"/>
  <c r="K15"/>
  <c r="L14"/>
  <c r="M14" s="1"/>
  <c r="I31" i="1"/>
  <c r="P9" i="5"/>
  <c r="N11"/>
  <c r="O10"/>
  <c r="I9" i="9" l="1"/>
  <c r="J9" s="1"/>
  <c r="L9" s="1"/>
  <c r="O9" s="1"/>
  <c r="P9" s="1"/>
  <c r="C10"/>
  <c r="D10" s="1"/>
  <c r="F10"/>
  <c r="G10" s="1"/>
  <c r="I10" s="1"/>
  <c r="J10" s="1"/>
  <c r="L10" s="1"/>
  <c r="O10" s="1"/>
  <c r="P10" s="1"/>
  <c r="E136" i="5"/>
  <c r="F135"/>
  <c r="G135" s="1"/>
  <c r="I32" i="1"/>
  <c r="P10" i="5"/>
  <c r="K16"/>
  <c r="L15"/>
  <c r="M15" s="1"/>
  <c r="O11"/>
  <c r="N12"/>
  <c r="C11" i="9" l="1"/>
  <c r="D11" s="1"/>
  <c r="F11" s="1"/>
  <c r="G11" s="1"/>
  <c r="E137" i="5"/>
  <c r="F136"/>
  <c r="G136" s="1"/>
  <c r="N13"/>
  <c r="O12"/>
  <c r="L16"/>
  <c r="M16" s="1"/>
  <c r="K17"/>
  <c r="I33" i="1"/>
  <c r="P11" i="5"/>
  <c r="I11" i="9" l="1"/>
  <c r="J11" s="1"/>
  <c r="L11" s="1"/>
  <c r="O11" s="1"/>
  <c r="P11" s="1"/>
  <c r="C12"/>
  <c r="D12" s="1"/>
  <c r="F12" s="1"/>
  <c r="G12" s="1"/>
  <c r="E138" i="5"/>
  <c r="F137"/>
  <c r="G137" s="1"/>
  <c r="O13"/>
  <c r="N14"/>
  <c r="K18"/>
  <c r="L17"/>
  <c r="M17" s="1"/>
  <c r="I34" i="1"/>
  <c r="P12" i="5"/>
  <c r="I12" i="9" l="1"/>
  <c r="J12" s="1"/>
  <c r="L12" s="1"/>
  <c r="O12" s="1"/>
  <c r="P12" s="1"/>
  <c r="F13"/>
  <c r="G13" s="1"/>
  <c r="C13"/>
  <c r="D13" s="1"/>
  <c r="E139" i="5"/>
  <c r="F138"/>
  <c r="G138" s="1"/>
  <c r="K19"/>
  <c r="L18"/>
  <c r="M18" s="1"/>
  <c r="N15"/>
  <c r="O14"/>
  <c r="I35" i="1"/>
  <c r="P13" i="5"/>
  <c r="I13" i="9" l="1"/>
  <c r="J13" s="1"/>
  <c r="L13" s="1"/>
  <c r="O13" s="1"/>
  <c r="P13" s="1"/>
  <c r="C14"/>
  <c r="D14" s="1"/>
  <c r="F14" s="1"/>
  <c r="G14" s="1"/>
  <c r="E140" i="5"/>
  <c r="F139"/>
  <c r="G139" s="1"/>
  <c r="O15"/>
  <c r="N16"/>
  <c r="K20"/>
  <c r="L19"/>
  <c r="M19" s="1"/>
  <c r="I36" i="1"/>
  <c r="P14" i="5"/>
  <c r="I14" i="9" l="1"/>
  <c r="J14" s="1"/>
  <c r="L14" s="1"/>
  <c r="O14" s="1"/>
  <c r="P14" s="1"/>
  <c r="C15"/>
  <c r="D15" s="1"/>
  <c r="F15" s="1"/>
  <c r="G15" s="1"/>
  <c r="E141" i="5"/>
  <c r="F140"/>
  <c r="G140" s="1"/>
  <c r="L20"/>
  <c r="M20" s="1"/>
  <c r="K21"/>
  <c r="I37" i="1"/>
  <c r="P15" i="5"/>
  <c r="N17"/>
  <c r="O16"/>
  <c r="I15" i="9" l="1"/>
  <c r="J15" s="1"/>
  <c r="L15" s="1"/>
  <c r="O15" s="1"/>
  <c r="P15" s="1"/>
  <c r="C16"/>
  <c r="D16" s="1"/>
  <c r="F16"/>
  <c r="G16" s="1"/>
  <c r="E142" i="5"/>
  <c r="F141"/>
  <c r="G141" s="1"/>
  <c r="O17"/>
  <c r="N18"/>
  <c r="I38" i="1"/>
  <c r="P16" i="5"/>
  <c r="K22"/>
  <c r="L21"/>
  <c r="M21" s="1"/>
  <c r="I16" i="9" l="1"/>
  <c r="J16" s="1"/>
  <c r="L16" s="1"/>
  <c r="O16" s="1"/>
  <c r="P16" s="1"/>
  <c r="F17"/>
  <c r="G17" s="1"/>
  <c r="I17" s="1"/>
  <c r="J17" s="1"/>
  <c r="L17" s="1"/>
  <c r="O17" s="1"/>
  <c r="P17" s="1"/>
  <c r="C17"/>
  <c r="D17" s="1"/>
  <c r="E143" i="5"/>
  <c r="F142"/>
  <c r="G142" s="1"/>
  <c r="N19"/>
  <c r="O18"/>
  <c r="K23"/>
  <c r="L22"/>
  <c r="M22" s="1"/>
  <c r="I39" i="1"/>
  <c r="P17" i="5"/>
  <c r="C18" i="9" l="1"/>
  <c r="D18" s="1"/>
  <c r="F18" s="1"/>
  <c r="G18" s="1"/>
  <c r="E144" i="5"/>
  <c r="F143"/>
  <c r="G143" s="1"/>
  <c r="I40" i="1"/>
  <c r="P18" i="5"/>
  <c r="K24"/>
  <c r="L23"/>
  <c r="M23" s="1"/>
  <c r="O19"/>
  <c r="N20"/>
  <c r="I18" i="9" l="1"/>
  <c r="J18" s="1"/>
  <c r="L18" s="1"/>
  <c r="O18" s="1"/>
  <c r="P18" s="1"/>
  <c r="C19"/>
  <c r="D19" s="1"/>
  <c r="F19" s="1"/>
  <c r="G19" s="1"/>
  <c r="E145" i="5"/>
  <c r="F144"/>
  <c r="G144" s="1"/>
  <c r="I41" i="1"/>
  <c r="P19" i="5"/>
  <c r="L24"/>
  <c r="M24" s="1"/>
  <c r="K25"/>
  <c r="N21"/>
  <c r="O20"/>
  <c r="I19" i="9" l="1"/>
  <c r="J19" s="1"/>
  <c r="L19" s="1"/>
  <c r="O19" s="1"/>
  <c r="P19" s="1"/>
  <c r="C20"/>
  <c r="D20" s="1"/>
  <c r="F20"/>
  <c r="G20" s="1"/>
  <c r="E146" i="5"/>
  <c r="F145"/>
  <c r="G145" s="1"/>
  <c r="K26"/>
  <c r="L25"/>
  <c r="M25" s="1"/>
  <c r="O21"/>
  <c r="N22"/>
  <c r="I42" i="1"/>
  <c r="P20" i="5"/>
  <c r="I20" i="9" l="1"/>
  <c r="J20" s="1"/>
  <c r="L20" s="1"/>
  <c r="O20" s="1"/>
  <c r="P20" s="1"/>
  <c r="C21"/>
  <c r="D21" s="1"/>
  <c r="F21" s="1"/>
  <c r="G21" s="1"/>
  <c r="E147" i="5"/>
  <c r="F146"/>
  <c r="G146" s="1"/>
  <c r="N23"/>
  <c r="O22"/>
  <c r="I43" i="1"/>
  <c r="P21" i="5"/>
  <c r="K27"/>
  <c r="L26"/>
  <c r="M26" s="1"/>
  <c r="I21" i="9" l="1"/>
  <c r="J21" s="1"/>
  <c r="L21" s="1"/>
  <c r="O21" s="1"/>
  <c r="P21" s="1"/>
  <c r="C22"/>
  <c r="D22" s="1"/>
  <c r="F22"/>
  <c r="G22" s="1"/>
  <c r="E148" i="5"/>
  <c r="F147"/>
  <c r="G147" s="1"/>
  <c r="I44" i="1"/>
  <c r="P22" i="5"/>
  <c r="K28"/>
  <c r="L27"/>
  <c r="M27" s="1"/>
  <c r="O23"/>
  <c r="N24"/>
  <c r="I22" i="9" l="1"/>
  <c r="J22" s="1"/>
  <c r="L22" s="1"/>
  <c r="O22" s="1"/>
  <c r="P22" s="1"/>
  <c r="C23"/>
  <c r="D23" s="1"/>
  <c r="F23" s="1"/>
  <c r="G23" s="1"/>
  <c r="E149" i="5"/>
  <c r="F148"/>
  <c r="G148" s="1"/>
  <c r="I45" i="1"/>
  <c r="P23" i="5"/>
  <c r="L28"/>
  <c r="M28" s="1"/>
  <c r="K29"/>
  <c r="N25"/>
  <c r="O24"/>
  <c r="I23" i="9" l="1"/>
  <c r="J23" s="1"/>
  <c r="L23" s="1"/>
  <c r="O23" s="1"/>
  <c r="P23" s="1"/>
  <c r="C24"/>
  <c r="D24" s="1"/>
  <c r="F24"/>
  <c r="G24" s="1"/>
  <c r="E150" i="5"/>
  <c r="F149"/>
  <c r="G149" s="1"/>
  <c r="I46" i="1"/>
  <c r="P24" i="5"/>
  <c r="K30"/>
  <c r="L29"/>
  <c r="M29" s="1"/>
  <c r="O25"/>
  <c r="N26"/>
  <c r="I24" i="9" l="1"/>
  <c r="J24" s="1"/>
  <c r="L24" s="1"/>
  <c r="O24" s="1"/>
  <c r="P24" s="1"/>
  <c r="C25"/>
  <c r="D25" s="1"/>
  <c r="E151" i="5"/>
  <c r="F150"/>
  <c r="G150" s="1"/>
  <c r="I47" i="1"/>
  <c r="P25" i="5"/>
  <c r="K31"/>
  <c r="L30"/>
  <c r="M30" s="1"/>
  <c r="N27"/>
  <c r="O26"/>
  <c r="F25" i="9" l="1"/>
  <c r="G25" s="1"/>
  <c r="C26"/>
  <c r="D26" s="1"/>
  <c r="E152" i="5"/>
  <c r="F151"/>
  <c r="G151" s="1"/>
  <c r="O27"/>
  <c r="N28"/>
  <c r="K32"/>
  <c r="L31"/>
  <c r="M31" s="1"/>
  <c r="I48" i="1"/>
  <c r="P26" i="5"/>
  <c r="I25" i="9" l="1"/>
  <c r="J25" s="1"/>
  <c r="L25" s="1"/>
  <c r="O25" s="1"/>
  <c r="P25" s="1"/>
  <c r="F26"/>
  <c r="G26" s="1"/>
  <c r="C27"/>
  <c r="D27" s="1"/>
  <c r="E153" i="5"/>
  <c r="F152"/>
  <c r="G152" s="1"/>
  <c r="L32"/>
  <c r="M32" s="1"/>
  <c r="K33"/>
  <c r="I49" i="1"/>
  <c r="P27" i="5"/>
  <c r="N29"/>
  <c r="O28"/>
  <c r="I26" i="9" l="1"/>
  <c r="J26" s="1"/>
  <c r="L26" s="1"/>
  <c r="O26" s="1"/>
  <c r="P26" s="1"/>
  <c r="F27"/>
  <c r="G27" s="1"/>
  <c r="C28"/>
  <c r="D28" s="1"/>
  <c r="F28" s="1"/>
  <c r="G28" s="1"/>
  <c r="I28" s="1"/>
  <c r="J28" s="1"/>
  <c r="L28" s="1"/>
  <c r="O28" s="1"/>
  <c r="P28" s="1"/>
  <c r="E154" i="5"/>
  <c r="F153"/>
  <c r="G153" s="1"/>
  <c r="O29"/>
  <c r="N30"/>
  <c r="I50" i="1"/>
  <c r="P28" i="5"/>
  <c r="K34"/>
  <c r="L33"/>
  <c r="M33" s="1"/>
  <c r="I27" i="9" l="1"/>
  <c r="J27" s="1"/>
  <c r="L27" s="1"/>
  <c r="O27" s="1"/>
  <c r="P27" s="1"/>
  <c r="C29"/>
  <c r="D29" s="1"/>
  <c r="E155" i="5"/>
  <c r="F154"/>
  <c r="G154" s="1"/>
  <c r="K35"/>
  <c r="L34"/>
  <c r="M34" s="1"/>
  <c r="I51" i="1"/>
  <c r="P29" i="5"/>
  <c r="N31"/>
  <c r="O30"/>
  <c r="F29" i="9" l="1"/>
  <c r="G29" s="1"/>
  <c r="C30"/>
  <c r="D30" s="1"/>
  <c r="F30"/>
  <c r="G30" s="1"/>
  <c r="E156" i="5"/>
  <c r="F155"/>
  <c r="G155" s="1"/>
  <c r="I52" i="1"/>
  <c r="P30" i="5"/>
  <c r="O31"/>
  <c r="N32"/>
  <c r="K36"/>
  <c r="L35"/>
  <c r="M35" s="1"/>
  <c r="I29" i="9" l="1"/>
  <c r="J29" s="1"/>
  <c r="L29" s="1"/>
  <c r="O29" s="1"/>
  <c r="P29" s="1"/>
  <c r="I30"/>
  <c r="J30" s="1"/>
  <c r="L30" s="1"/>
  <c r="O30" s="1"/>
  <c r="P30" s="1"/>
  <c r="C31"/>
  <c r="D31" s="1"/>
  <c r="F31" s="1"/>
  <c r="G31" s="1"/>
  <c r="E157" i="5"/>
  <c r="F156"/>
  <c r="G156" s="1"/>
  <c r="L36"/>
  <c r="M36" s="1"/>
  <c r="K37"/>
  <c r="I53" i="1"/>
  <c r="P31" i="5"/>
  <c r="N33"/>
  <c r="O32"/>
  <c r="I31" i="9" l="1"/>
  <c r="J31" s="1"/>
  <c r="L31" s="1"/>
  <c r="O31" s="1"/>
  <c r="P31" s="1"/>
  <c r="C32"/>
  <c r="D32" s="1"/>
  <c r="F32"/>
  <c r="G32" s="1"/>
  <c r="E158" i="5"/>
  <c r="F157"/>
  <c r="G157" s="1"/>
  <c r="O33"/>
  <c r="N34"/>
  <c r="I54" i="1"/>
  <c r="P32" i="5"/>
  <c r="K38"/>
  <c r="L37"/>
  <c r="M37" s="1"/>
  <c r="I32" i="9" l="1"/>
  <c r="J32" s="1"/>
  <c r="L32" s="1"/>
  <c r="O32" s="1"/>
  <c r="P32" s="1"/>
  <c r="C33"/>
  <c r="D33" s="1"/>
  <c r="F33" s="1"/>
  <c r="G33" s="1"/>
  <c r="E159" i="5"/>
  <c r="F158"/>
  <c r="G158" s="1"/>
  <c r="K39"/>
  <c r="L38"/>
  <c r="M38" s="1"/>
  <c r="I55" i="1"/>
  <c r="P33" i="5"/>
  <c r="N35"/>
  <c r="O34"/>
  <c r="I33" i="9" l="1"/>
  <c r="J33" s="1"/>
  <c r="L33" s="1"/>
  <c r="O33" s="1"/>
  <c r="P33" s="1"/>
  <c r="C34"/>
  <c r="D34" s="1"/>
  <c r="F34"/>
  <c r="G34" s="1"/>
  <c r="E160" i="5"/>
  <c r="F159"/>
  <c r="G159" s="1"/>
  <c r="O35"/>
  <c r="N36"/>
  <c r="K40"/>
  <c r="L39"/>
  <c r="M39" s="1"/>
  <c r="I56" i="1"/>
  <c r="P34" i="5"/>
  <c r="I34" i="9" l="1"/>
  <c r="J34" s="1"/>
  <c r="L34" s="1"/>
  <c r="O34" s="1"/>
  <c r="P34" s="1"/>
  <c r="C35"/>
  <c r="D35" s="1"/>
  <c r="F35" s="1"/>
  <c r="G35" s="1"/>
  <c r="E161" i="5"/>
  <c r="F160"/>
  <c r="G160" s="1"/>
  <c r="L40"/>
  <c r="M40" s="1"/>
  <c r="K41"/>
  <c r="I57" i="1"/>
  <c r="P35" i="5"/>
  <c r="N37"/>
  <c r="O36"/>
  <c r="I35" i="9" l="1"/>
  <c r="J35" s="1"/>
  <c r="L35" s="1"/>
  <c r="O35" s="1"/>
  <c r="P35" s="1"/>
  <c r="C36"/>
  <c r="D36" s="1"/>
  <c r="F36"/>
  <c r="G36" s="1"/>
  <c r="E162" i="5"/>
  <c r="F161"/>
  <c r="G161" s="1"/>
  <c r="O37"/>
  <c r="N38"/>
  <c r="I58" i="1"/>
  <c r="P36" i="5"/>
  <c r="K42"/>
  <c r="L41"/>
  <c r="M41" s="1"/>
  <c r="I36" i="9" l="1"/>
  <c r="J36" s="1"/>
  <c r="L36" s="1"/>
  <c r="O36" s="1"/>
  <c r="P36" s="1"/>
  <c r="C37"/>
  <c r="D37" s="1"/>
  <c r="F37" s="1"/>
  <c r="G37" s="1"/>
  <c r="E163" i="5"/>
  <c r="F162"/>
  <c r="G162" s="1"/>
  <c r="K43"/>
  <c r="L42"/>
  <c r="M42" s="1"/>
  <c r="I59" i="1"/>
  <c r="P37" i="5"/>
  <c r="N39"/>
  <c r="O38"/>
  <c r="I37" i="9" l="1"/>
  <c r="J37" s="1"/>
  <c r="L37" s="1"/>
  <c r="O37" s="1"/>
  <c r="P37" s="1"/>
  <c r="C38"/>
  <c r="D38" s="1"/>
  <c r="F38"/>
  <c r="G38" s="1"/>
  <c r="E164" i="5"/>
  <c r="F163"/>
  <c r="G163" s="1"/>
  <c r="I60" i="1"/>
  <c r="P38" i="5"/>
  <c r="O39"/>
  <c r="N40"/>
  <c r="K44"/>
  <c r="L43"/>
  <c r="M43" s="1"/>
  <c r="I38" i="9" l="1"/>
  <c r="J38" s="1"/>
  <c r="L38" s="1"/>
  <c r="O38" s="1"/>
  <c r="P38" s="1"/>
  <c r="C39"/>
  <c r="D39" s="1"/>
  <c r="F39" s="1"/>
  <c r="G39" s="1"/>
  <c r="E165" i="5"/>
  <c r="F164"/>
  <c r="G164" s="1"/>
  <c r="L44"/>
  <c r="M44" s="1"/>
  <c r="K45"/>
  <c r="I61" i="1"/>
  <c r="P39" i="5"/>
  <c r="N41"/>
  <c r="O40"/>
  <c r="I39" i="9" l="1"/>
  <c r="J39" s="1"/>
  <c r="L39" s="1"/>
  <c r="O39" s="1"/>
  <c r="P39" s="1"/>
  <c r="C40"/>
  <c r="D40" s="1"/>
  <c r="E166" i="5"/>
  <c r="F165"/>
  <c r="G165" s="1"/>
  <c r="O41"/>
  <c r="N42"/>
  <c r="I62" i="1"/>
  <c r="P40" i="5"/>
  <c r="K46"/>
  <c r="L45"/>
  <c r="M45" s="1"/>
  <c r="F40" i="9" l="1"/>
  <c r="G40" s="1"/>
  <c r="I40" s="1"/>
  <c r="J40" s="1"/>
  <c r="L40" s="1"/>
  <c r="O40" s="1"/>
  <c r="P40" s="1"/>
  <c r="C41"/>
  <c r="D41" s="1"/>
  <c r="F41" s="1"/>
  <c r="G41" s="1"/>
  <c r="E167" i="5"/>
  <c r="F166"/>
  <c r="G166" s="1"/>
  <c r="I63" i="1"/>
  <c r="P41" i="5"/>
  <c r="K47"/>
  <c r="L46"/>
  <c r="M46" s="1"/>
  <c r="N43"/>
  <c r="O42"/>
  <c r="I41" i="9" l="1"/>
  <c r="J41" s="1"/>
  <c r="L41" s="1"/>
  <c r="O41" s="1"/>
  <c r="P41" s="1"/>
  <c r="C42"/>
  <c r="D42" s="1"/>
  <c r="F42"/>
  <c r="G42" s="1"/>
  <c r="E168" i="5"/>
  <c r="F167"/>
  <c r="G167" s="1"/>
  <c r="I64" i="1"/>
  <c r="P42" i="5"/>
  <c r="O43"/>
  <c r="N44"/>
  <c r="K48"/>
  <c r="L47"/>
  <c r="M47" s="1"/>
  <c r="I42" i="9" l="1"/>
  <c r="J42" s="1"/>
  <c r="L42" s="1"/>
  <c r="O42" s="1"/>
  <c r="P42" s="1"/>
  <c r="C43"/>
  <c r="D43" s="1"/>
  <c r="F43" s="1"/>
  <c r="G43" s="1"/>
  <c r="E169" i="5"/>
  <c r="F168"/>
  <c r="G168" s="1"/>
  <c r="L48"/>
  <c r="M48" s="1"/>
  <c r="K49"/>
  <c r="I65" i="1"/>
  <c r="P43" i="5"/>
  <c r="N45"/>
  <c r="O44"/>
  <c r="I43" i="9" l="1"/>
  <c r="J43" s="1"/>
  <c r="L43" s="1"/>
  <c r="O43" s="1"/>
  <c r="P43" s="1"/>
  <c r="C44"/>
  <c r="D44" s="1"/>
  <c r="F44"/>
  <c r="G44" s="1"/>
  <c r="E170" i="5"/>
  <c r="F169"/>
  <c r="G169" s="1"/>
  <c r="O45"/>
  <c r="N46"/>
  <c r="I66" i="1"/>
  <c r="P44" i="5"/>
  <c r="K50"/>
  <c r="L49"/>
  <c r="M49" s="1"/>
  <c r="I44" i="9" l="1"/>
  <c r="J44" s="1"/>
  <c r="L44" s="1"/>
  <c r="O44" s="1"/>
  <c r="P44" s="1"/>
  <c r="F45"/>
  <c r="G45" s="1"/>
  <c r="I45" s="1"/>
  <c r="J45" s="1"/>
  <c r="L45" s="1"/>
  <c r="O45" s="1"/>
  <c r="P45" s="1"/>
  <c r="C45"/>
  <c r="D45" s="1"/>
  <c r="E171" i="5"/>
  <c r="F170"/>
  <c r="G170" s="1"/>
  <c r="K51"/>
  <c r="L50"/>
  <c r="M50" s="1"/>
  <c r="I67" i="1"/>
  <c r="P45" i="5"/>
  <c r="N47"/>
  <c r="O46"/>
  <c r="C46" i="9" l="1"/>
  <c r="D46" s="1"/>
  <c r="F46"/>
  <c r="G46" s="1"/>
  <c r="E172" i="5"/>
  <c r="F171"/>
  <c r="G171" s="1"/>
  <c r="O47"/>
  <c r="N48"/>
  <c r="K52"/>
  <c r="L51"/>
  <c r="M51" s="1"/>
  <c r="I68" i="1"/>
  <c r="P46" i="5"/>
  <c r="I46" i="9" l="1"/>
  <c r="J46" s="1"/>
  <c r="L46" s="1"/>
  <c r="O46" s="1"/>
  <c r="P46" s="1"/>
  <c r="C47"/>
  <c r="D47" s="1"/>
  <c r="F47" s="1"/>
  <c r="G47" s="1"/>
  <c r="E173" i="5"/>
  <c r="F172"/>
  <c r="G172" s="1"/>
  <c r="L52"/>
  <c r="M52" s="1"/>
  <c r="K53"/>
  <c r="I69" i="1"/>
  <c r="P47" i="5"/>
  <c r="N49"/>
  <c r="O48"/>
  <c r="I47" i="9" l="1"/>
  <c r="J47" s="1"/>
  <c r="L47" s="1"/>
  <c r="O47" s="1"/>
  <c r="P47" s="1"/>
  <c r="C48"/>
  <c r="D48" s="1"/>
  <c r="F48"/>
  <c r="G48" s="1"/>
  <c r="E174" i="5"/>
  <c r="F173"/>
  <c r="G173" s="1"/>
  <c r="O49"/>
  <c r="N50"/>
  <c r="I70" i="1"/>
  <c r="P48" i="5"/>
  <c r="K54"/>
  <c r="L53"/>
  <c r="M53" s="1"/>
  <c r="I48" i="9" l="1"/>
  <c r="J48" s="1"/>
  <c r="L48" s="1"/>
  <c r="O48" s="1"/>
  <c r="P48" s="1"/>
  <c r="C49"/>
  <c r="D49" s="1"/>
  <c r="F49" s="1"/>
  <c r="G49" s="1"/>
  <c r="E175" i="5"/>
  <c r="F174"/>
  <c r="G174" s="1"/>
  <c r="K55"/>
  <c r="L54"/>
  <c r="M54" s="1"/>
  <c r="I71" i="1"/>
  <c r="P49" i="5"/>
  <c r="N51"/>
  <c r="O50"/>
  <c r="I49" i="9" l="1"/>
  <c r="J49" s="1"/>
  <c r="L49" s="1"/>
  <c r="O49" s="1"/>
  <c r="P49" s="1"/>
  <c r="C50"/>
  <c r="D50" s="1"/>
  <c r="F50"/>
  <c r="G50" s="1"/>
  <c r="E176" i="5"/>
  <c r="F175"/>
  <c r="G175" s="1"/>
  <c r="K56"/>
  <c r="L55"/>
  <c r="M55" s="1"/>
  <c r="O51"/>
  <c r="N52"/>
  <c r="I72" i="1"/>
  <c r="P50" i="5"/>
  <c r="I50" i="9" l="1"/>
  <c r="J50" s="1"/>
  <c r="L50" s="1"/>
  <c r="O50" s="1"/>
  <c r="P50" s="1"/>
  <c r="C51"/>
  <c r="D51" s="1"/>
  <c r="F51" s="1"/>
  <c r="G51" s="1"/>
  <c r="E177" i="5"/>
  <c r="F176"/>
  <c r="G176" s="1"/>
  <c r="N53"/>
  <c r="O52"/>
  <c r="I73" i="1"/>
  <c r="P51" i="5"/>
  <c r="L56"/>
  <c r="M56" s="1"/>
  <c r="K57"/>
  <c r="I51" i="9" l="1"/>
  <c r="J51" s="1"/>
  <c r="L51" s="1"/>
  <c r="O51" s="1"/>
  <c r="P51" s="1"/>
  <c r="C52"/>
  <c r="D52" s="1"/>
  <c r="F52"/>
  <c r="G52" s="1"/>
  <c r="E178" i="5"/>
  <c r="F177"/>
  <c r="G177" s="1"/>
  <c r="K58"/>
  <c r="L57"/>
  <c r="M57" s="1"/>
  <c r="I74" i="1"/>
  <c r="P52" i="5"/>
  <c r="O53"/>
  <c r="N54"/>
  <c r="I52" i="9" l="1"/>
  <c r="J52" s="1"/>
  <c r="L52" s="1"/>
  <c r="O52" s="1"/>
  <c r="P52" s="1"/>
  <c r="C53"/>
  <c r="D53" s="1"/>
  <c r="F53" s="1"/>
  <c r="G53" s="1"/>
  <c r="E179" i="5"/>
  <c r="F178"/>
  <c r="G178" s="1"/>
  <c r="N55"/>
  <c r="O54"/>
  <c r="I75" i="1"/>
  <c r="P53" i="5"/>
  <c r="K59"/>
  <c r="L58"/>
  <c r="M58" s="1"/>
  <c r="I53" i="9" l="1"/>
  <c r="J53" s="1"/>
  <c r="L53" s="1"/>
  <c r="O53" s="1"/>
  <c r="P53" s="1"/>
  <c r="C54"/>
  <c r="D54" s="1"/>
  <c r="F54"/>
  <c r="G54" s="1"/>
  <c r="E180" i="5"/>
  <c r="F179"/>
  <c r="G179" s="1"/>
  <c r="I76" i="1"/>
  <c r="P54" i="5"/>
  <c r="K60"/>
  <c r="L59"/>
  <c r="M59" s="1"/>
  <c r="O55"/>
  <c r="N56"/>
  <c r="I54" i="9" l="1"/>
  <c r="J54" s="1"/>
  <c r="L54" s="1"/>
  <c r="O54" s="1"/>
  <c r="P54" s="1"/>
  <c r="F55"/>
  <c r="G55" s="1"/>
  <c r="C55"/>
  <c r="D55" s="1"/>
  <c r="E181" i="5"/>
  <c r="F180"/>
  <c r="G180" s="1"/>
  <c r="N57"/>
  <c r="O56"/>
  <c r="I77" i="1"/>
  <c r="P55" i="5"/>
  <c r="L60"/>
  <c r="M60" s="1"/>
  <c r="K61"/>
  <c r="I55" i="9" l="1"/>
  <c r="J55" s="1"/>
  <c r="L55" s="1"/>
  <c r="O55" s="1"/>
  <c r="P55" s="1"/>
  <c r="C56"/>
  <c r="D56" s="1"/>
  <c r="F56"/>
  <c r="G56" s="1"/>
  <c r="E182" i="5"/>
  <c r="F181"/>
  <c r="G181" s="1"/>
  <c r="K62"/>
  <c r="L61"/>
  <c r="M61" s="1"/>
  <c r="O57"/>
  <c r="N58"/>
  <c r="I78" i="1"/>
  <c r="P56" i="5"/>
  <c r="I56" i="9" l="1"/>
  <c r="J56" s="1"/>
  <c r="L56" s="1"/>
  <c r="O56" s="1"/>
  <c r="P56" s="1"/>
  <c r="C57"/>
  <c r="D57" s="1"/>
  <c r="F57" s="1"/>
  <c r="G57" s="1"/>
  <c r="E183" i="5"/>
  <c r="F182"/>
  <c r="G182" s="1"/>
  <c r="N59"/>
  <c r="O58"/>
  <c r="I79" i="1"/>
  <c r="P57" i="5"/>
  <c r="K63"/>
  <c r="L62"/>
  <c r="M62" s="1"/>
  <c r="I57" i="9" l="1"/>
  <c r="J57" s="1"/>
  <c r="L57" s="1"/>
  <c r="O57" s="1"/>
  <c r="P57" s="1"/>
  <c r="C58"/>
  <c r="D58" s="1"/>
  <c r="F58"/>
  <c r="G58" s="1"/>
  <c r="E184" i="5"/>
  <c r="F183"/>
  <c r="G183" s="1"/>
  <c r="I80" i="1"/>
  <c r="P58" i="5"/>
  <c r="K64"/>
  <c r="L63"/>
  <c r="M63" s="1"/>
  <c r="O59"/>
  <c r="N60"/>
  <c r="I58" i="9" l="1"/>
  <c r="J58" s="1"/>
  <c r="L58" s="1"/>
  <c r="O58" s="1"/>
  <c r="P58" s="1"/>
  <c r="C59"/>
  <c r="D59" s="1"/>
  <c r="E185" i="5"/>
  <c r="F184"/>
  <c r="G184" s="1"/>
  <c r="N61"/>
  <c r="O60"/>
  <c r="I81" i="1"/>
  <c r="P59" i="5"/>
  <c r="L64"/>
  <c r="M64" s="1"/>
  <c r="K65"/>
  <c r="F59" i="9" l="1"/>
  <c r="G59" s="1"/>
  <c r="C60"/>
  <c r="D60" s="1"/>
  <c r="F60" s="1"/>
  <c r="G60" s="1"/>
  <c r="E186" i="5"/>
  <c r="F185"/>
  <c r="G185" s="1"/>
  <c r="O61"/>
  <c r="N62"/>
  <c r="K66"/>
  <c r="L65"/>
  <c r="M65" s="1"/>
  <c r="I82" i="1"/>
  <c r="P60" i="5"/>
  <c r="I59" i="9" l="1"/>
  <c r="J59" s="1"/>
  <c r="L59" s="1"/>
  <c r="O59" s="1"/>
  <c r="P59" s="1"/>
  <c r="I60"/>
  <c r="J60" s="1"/>
  <c r="L60" s="1"/>
  <c r="O60" s="1"/>
  <c r="P60" s="1"/>
  <c r="F61"/>
  <c r="G61" s="1"/>
  <c r="C61"/>
  <c r="D61" s="1"/>
  <c r="E187" i="5"/>
  <c r="F186"/>
  <c r="G186" s="1"/>
  <c r="K67"/>
  <c r="L66"/>
  <c r="M66" s="1"/>
  <c r="I83" i="1"/>
  <c r="P61" i="5"/>
  <c r="N63"/>
  <c r="O62"/>
  <c r="I61" i="9" l="1"/>
  <c r="J61" s="1"/>
  <c r="L61" s="1"/>
  <c r="O61" s="1"/>
  <c r="P61" s="1"/>
  <c r="C62"/>
  <c r="D62" s="1"/>
  <c r="E188" i="5"/>
  <c r="F187"/>
  <c r="G187" s="1"/>
  <c r="I84" i="1"/>
  <c r="P62" i="5"/>
  <c r="O63"/>
  <c r="N64"/>
  <c r="K68"/>
  <c r="L67"/>
  <c r="M67" s="1"/>
  <c r="F62" i="9" l="1"/>
  <c r="G62" s="1"/>
  <c r="I62" s="1"/>
  <c r="J62" s="1"/>
  <c r="L62" s="1"/>
  <c r="O62" s="1"/>
  <c r="P62" s="1"/>
  <c r="C63"/>
  <c r="D63" s="1"/>
  <c r="E189" i="5"/>
  <c r="F188"/>
  <c r="G188" s="1"/>
  <c r="N65"/>
  <c r="O64"/>
  <c r="L68"/>
  <c r="M68" s="1"/>
  <c r="K69"/>
  <c r="I85" i="1"/>
  <c r="P63" i="5"/>
  <c r="F63" i="9" l="1"/>
  <c r="G63" s="1"/>
  <c r="C64"/>
  <c r="D64" s="1"/>
  <c r="E190" i="5"/>
  <c r="F189"/>
  <c r="G189" s="1"/>
  <c r="K70"/>
  <c r="L69"/>
  <c r="M69" s="1"/>
  <c r="O65"/>
  <c r="N66"/>
  <c r="I86" i="1"/>
  <c r="P64" i="5"/>
  <c r="I63" i="9" l="1"/>
  <c r="J63" s="1"/>
  <c r="L63" s="1"/>
  <c r="O63" s="1"/>
  <c r="P63" s="1"/>
  <c r="F64"/>
  <c r="G64" s="1"/>
  <c r="C65"/>
  <c r="D65" s="1"/>
  <c r="E191" i="5"/>
  <c r="F190"/>
  <c r="G190" s="1"/>
  <c r="N67"/>
  <c r="O66"/>
  <c r="I87" i="1"/>
  <c r="P65" i="5"/>
  <c r="K71"/>
  <c r="L70"/>
  <c r="M70" s="1"/>
  <c r="I64" i="9" l="1"/>
  <c r="J64" s="1"/>
  <c r="L64" s="1"/>
  <c r="O64" s="1"/>
  <c r="P64" s="1"/>
  <c r="F65"/>
  <c r="G65" s="1"/>
  <c r="C66"/>
  <c r="D66" s="1"/>
  <c r="E192" i="5"/>
  <c r="F191"/>
  <c r="G191" s="1"/>
  <c r="I88" i="1"/>
  <c r="P66" i="5"/>
  <c r="K72"/>
  <c r="L71"/>
  <c r="M71" s="1"/>
  <c r="O67"/>
  <c r="N68"/>
  <c r="I65" i="9" l="1"/>
  <c r="J65" s="1"/>
  <c r="L65" s="1"/>
  <c r="O65" s="1"/>
  <c r="P65" s="1"/>
  <c r="F66"/>
  <c r="G66" s="1"/>
  <c r="I66" s="1"/>
  <c r="J66" s="1"/>
  <c r="L66" s="1"/>
  <c r="O66" s="1"/>
  <c r="P66" s="1"/>
  <c r="C67"/>
  <c r="D67" s="1"/>
  <c r="I67"/>
  <c r="J67" s="1"/>
  <c r="L67" s="1"/>
  <c r="O67" s="1"/>
  <c r="P67" s="1"/>
  <c r="F67"/>
  <c r="G67" s="1"/>
  <c r="E193" i="5"/>
  <c r="F192"/>
  <c r="G192" s="1"/>
  <c r="I89" i="1"/>
  <c r="P67" i="5"/>
  <c r="L72"/>
  <c r="M72" s="1"/>
  <c r="K73"/>
  <c r="N69"/>
  <c r="O68"/>
  <c r="C68" i="9" l="1"/>
  <c r="D68" s="1"/>
  <c r="E194" i="5"/>
  <c r="F193"/>
  <c r="G193" s="1"/>
  <c r="K74"/>
  <c r="L73"/>
  <c r="M73" s="1"/>
  <c r="O69"/>
  <c r="N70"/>
  <c r="I90" i="1"/>
  <c r="P68" i="5"/>
  <c r="F68" i="9" l="1"/>
  <c r="G68" s="1"/>
  <c r="C69"/>
  <c r="D69" s="1"/>
  <c r="F69"/>
  <c r="G69" s="1"/>
  <c r="I69" s="1"/>
  <c r="J69" s="1"/>
  <c r="L69" s="1"/>
  <c r="O69" s="1"/>
  <c r="P69" s="1"/>
  <c r="E195" i="5"/>
  <c r="F194"/>
  <c r="G194" s="1"/>
  <c r="N71"/>
  <c r="O70"/>
  <c r="I91" i="1"/>
  <c r="P69" i="5"/>
  <c r="K75"/>
  <c r="L74"/>
  <c r="M74" s="1"/>
  <c r="I68" i="9" l="1"/>
  <c r="J68" s="1"/>
  <c r="L68" s="1"/>
  <c r="O68" s="1"/>
  <c r="P68" s="1"/>
  <c r="C70"/>
  <c r="D70" s="1"/>
  <c r="E196" i="5"/>
  <c r="F195"/>
  <c r="G195" s="1"/>
  <c r="K76"/>
  <c r="L75"/>
  <c r="M75" s="1"/>
  <c r="O71"/>
  <c r="N72"/>
  <c r="I92" i="1"/>
  <c r="P70" i="5"/>
  <c r="F70" i="9" l="1"/>
  <c r="G70" s="1"/>
  <c r="C71"/>
  <c r="D71" s="1"/>
  <c r="F71"/>
  <c r="G71" s="1"/>
  <c r="I71" s="1"/>
  <c r="J71" s="1"/>
  <c r="L71" s="1"/>
  <c r="O71" s="1"/>
  <c r="P71" s="1"/>
  <c r="E197" i="5"/>
  <c r="F196"/>
  <c r="G196" s="1"/>
  <c r="N73"/>
  <c r="O72"/>
  <c r="I93" i="1"/>
  <c r="P71" i="5"/>
  <c r="L76"/>
  <c r="M76" s="1"/>
  <c r="K77"/>
  <c r="I70" i="9" l="1"/>
  <c r="J70" s="1"/>
  <c r="L70" s="1"/>
  <c r="O70" s="1"/>
  <c r="P70" s="1"/>
  <c r="C72"/>
  <c r="D72" s="1"/>
  <c r="E198" i="5"/>
  <c r="F197"/>
  <c r="G197" s="1"/>
  <c r="K78"/>
  <c r="L77"/>
  <c r="M77" s="1"/>
  <c r="O73"/>
  <c r="N74"/>
  <c r="I94" i="1"/>
  <c r="P72" i="5"/>
  <c r="F72" i="9" l="1"/>
  <c r="G72" s="1"/>
  <c r="C73"/>
  <c r="D73" s="1"/>
  <c r="F73"/>
  <c r="G73" s="1"/>
  <c r="I73" s="1"/>
  <c r="J73" s="1"/>
  <c r="L73" s="1"/>
  <c r="O73" s="1"/>
  <c r="P73" s="1"/>
  <c r="E199" i="5"/>
  <c r="F198"/>
  <c r="G198" s="1"/>
  <c r="I95" i="1"/>
  <c r="P73" i="5"/>
  <c r="K79"/>
  <c r="L78"/>
  <c r="M78" s="1"/>
  <c r="N75"/>
  <c r="O74"/>
  <c r="I72" i="9" l="1"/>
  <c r="J72" s="1"/>
  <c r="L72" s="1"/>
  <c r="O72" s="1"/>
  <c r="P72" s="1"/>
  <c r="C74"/>
  <c r="D74" s="1"/>
  <c r="E200" i="5"/>
  <c r="F199"/>
  <c r="G199" s="1"/>
  <c r="I96" i="1"/>
  <c r="P74" i="5"/>
  <c r="O75"/>
  <c r="N76"/>
  <c r="K80"/>
  <c r="L79"/>
  <c r="M79" s="1"/>
  <c r="F74" i="9" l="1"/>
  <c r="G74" s="1"/>
  <c r="C75"/>
  <c r="D75" s="1"/>
  <c r="F75" s="1"/>
  <c r="G75" s="1"/>
  <c r="I75" s="1"/>
  <c r="J75" s="1"/>
  <c r="L75" s="1"/>
  <c r="O75" s="1"/>
  <c r="P75" s="1"/>
  <c r="E201" i="5"/>
  <c r="F200"/>
  <c r="G200" s="1"/>
  <c r="N77"/>
  <c r="O76"/>
  <c r="L80"/>
  <c r="M80" s="1"/>
  <c r="K81"/>
  <c r="I97" i="1"/>
  <c r="P75" i="5"/>
  <c r="I74" i="9" l="1"/>
  <c r="J74" s="1"/>
  <c r="L74" s="1"/>
  <c r="O74" s="1"/>
  <c r="P74" s="1"/>
  <c r="C76"/>
  <c r="D76" s="1"/>
  <c r="E202" i="5"/>
  <c r="F201"/>
  <c r="G201" s="1"/>
  <c r="K82"/>
  <c r="L81"/>
  <c r="M81" s="1"/>
  <c r="O77"/>
  <c r="N78"/>
  <c r="I98" i="1"/>
  <c r="P76" i="5"/>
  <c r="F76" i="9" l="1"/>
  <c r="G76" s="1"/>
  <c r="I76" s="1"/>
  <c r="J76" s="1"/>
  <c r="L76" s="1"/>
  <c r="O76" s="1"/>
  <c r="P76" s="1"/>
  <c r="C77"/>
  <c r="D77" s="1"/>
  <c r="I77"/>
  <c r="J77" s="1"/>
  <c r="L77" s="1"/>
  <c r="O77" s="1"/>
  <c r="P77" s="1"/>
  <c r="F77"/>
  <c r="G77" s="1"/>
  <c r="E203" i="5"/>
  <c r="F202"/>
  <c r="G202" s="1"/>
  <c r="N79"/>
  <c r="O78"/>
  <c r="I99" i="1"/>
  <c r="P77" i="5"/>
  <c r="K83"/>
  <c r="L82"/>
  <c r="M82" s="1"/>
  <c r="C78" i="9" l="1"/>
  <c r="D78" s="1"/>
  <c r="E204" i="5"/>
  <c r="F203"/>
  <c r="G203" s="1"/>
  <c r="I100" i="1"/>
  <c r="P78" i="5"/>
  <c r="K84"/>
  <c r="L83"/>
  <c r="M83" s="1"/>
  <c r="O79"/>
  <c r="N80"/>
  <c r="F78" i="9" l="1"/>
  <c r="G78" s="1"/>
  <c r="C79"/>
  <c r="D79" s="1"/>
  <c r="F79"/>
  <c r="G79" s="1"/>
  <c r="I79" s="1"/>
  <c r="J79" s="1"/>
  <c r="L79" s="1"/>
  <c r="O79" s="1"/>
  <c r="P79" s="1"/>
  <c r="E205" i="5"/>
  <c r="F204"/>
  <c r="G204" s="1"/>
  <c r="I101" i="1"/>
  <c r="P79" i="5"/>
  <c r="L84"/>
  <c r="M84" s="1"/>
  <c r="K85"/>
  <c r="N81"/>
  <c r="O80"/>
  <c r="I78" i="9" l="1"/>
  <c r="J78" s="1"/>
  <c r="L78" s="1"/>
  <c r="O78" s="1"/>
  <c r="P78" s="1"/>
  <c r="C80"/>
  <c r="D80" s="1"/>
  <c r="E206" i="5"/>
  <c r="F205"/>
  <c r="G205" s="1"/>
  <c r="I102" i="1"/>
  <c r="P80" i="5"/>
  <c r="K86"/>
  <c r="L85"/>
  <c r="M85" s="1"/>
  <c r="O81"/>
  <c r="N82"/>
  <c r="F80" i="9" l="1"/>
  <c r="G80" s="1"/>
  <c r="C81"/>
  <c r="D81" s="1"/>
  <c r="F81"/>
  <c r="G81" s="1"/>
  <c r="I81" s="1"/>
  <c r="J81" s="1"/>
  <c r="L81" s="1"/>
  <c r="O81" s="1"/>
  <c r="P81" s="1"/>
  <c r="E207" i="5"/>
  <c r="F206"/>
  <c r="G206" s="1"/>
  <c r="N83"/>
  <c r="O82"/>
  <c r="I103" i="1"/>
  <c r="P81" i="5"/>
  <c r="K87"/>
  <c r="L86"/>
  <c r="M86" s="1"/>
  <c r="I80" i="9" l="1"/>
  <c r="J80" s="1"/>
  <c r="L80" s="1"/>
  <c r="O80" s="1"/>
  <c r="P80" s="1"/>
  <c r="C82"/>
  <c r="D82" s="1"/>
  <c r="E208" i="5"/>
  <c r="F207"/>
  <c r="G207" s="1"/>
  <c r="I104" i="1"/>
  <c r="P82" i="5"/>
  <c r="K88"/>
  <c r="L87"/>
  <c r="M87" s="1"/>
  <c r="O83"/>
  <c r="N84"/>
  <c r="F82" i="9" l="1"/>
  <c r="G82" s="1"/>
  <c r="C83"/>
  <c r="D83" s="1"/>
  <c r="F83"/>
  <c r="G83" s="1"/>
  <c r="I83" s="1"/>
  <c r="J83" s="1"/>
  <c r="L83" s="1"/>
  <c r="O83" s="1"/>
  <c r="P83" s="1"/>
  <c r="E209" i="5"/>
  <c r="F208"/>
  <c r="G208" s="1"/>
  <c r="N85"/>
  <c r="O84"/>
  <c r="I105" i="1"/>
  <c r="P83" i="5"/>
  <c r="L88"/>
  <c r="M88" s="1"/>
  <c r="K89"/>
  <c r="I82" i="9" l="1"/>
  <c r="J82" s="1"/>
  <c r="L82" s="1"/>
  <c r="O82" s="1"/>
  <c r="P82" s="1"/>
  <c r="C84"/>
  <c r="D84" s="1"/>
  <c r="E210" i="5"/>
  <c r="F209"/>
  <c r="G209" s="1"/>
  <c r="K90"/>
  <c r="L89"/>
  <c r="M89" s="1"/>
  <c r="I106" i="1"/>
  <c r="P84" i="5"/>
  <c r="O85"/>
  <c r="N86"/>
  <c r="F84" i="9" l="1"/>
  <c r="G84" s="1"/>
  <c r="C85"/>
  <c r="D85" s="1"/>
  <c r="F85"/>
  <c r="G85" s="1"/>
  <c r="I85" s="1"/>
  <c r="J85" s="1"/>
  <c r="L85" s="1"/>
  <c r="O85" s="1"/>
  <c r="P85" s="1"/>
  <c r="E211" i="5"/>
  <c r="F210"/>
  <c r="G210" s="1"/>
  <c r="N87"/>
  <c r="O86"/>
  <c r="I107" i="1"/>
  <c r="P85" i="5"/>
  <c r="K91"/>
  <c r="L90"/>
  <c r="M90" s="1"/>
  <c r="I84" i="9" l="1"/>
  <c r="J84" s="1"/>
  <c r="L84" s="1"/>
  <c r="O84" s="1"/>
  <c r="P84" s="1"/>
  <c r="C86"/>
  <c r="D86" s="1"/>
  <c r="E212" i="5"/>
  <c r="F211"/>
  <c r="G211" s="1"/>
  <c r="I108" i="1"/>
  <c r="P86" i="5"/>
  <c r="K92"/>
  <c r="L91"/>
  <c r="M91" s="1"/>
  <c r="O87"/>
  <c r="N88"/>
  <c r="F86" i="9" l="1"/>
  <c r="G86" s="1"/>
  <c r="C87"/>
  <c r="D87" s="1"/>
  <c r="F87"/>
  <c r="G87" s="1"/>
  <c r="I87" s="1"/>
  <c r="J87" s="1"/>
  <c r="L87" s="1"/>
  <c r="O87" s="1"/>
  <c r="P87" s="1"/>
  <c r="E213" i="5"/>
  <c r="F212"/>
  <c r="G212" s="1"/>
  <c r="N89"/>
  <c r="O88"/>
  <c r="I109" i="1"/>
  <c r="P87" i="5"/>
  <c r="L92"/>
  <c r="M92" s="1"/>
  <c r="K93"/>
  <c r="I86" i="9" l="1"/>
  <c r="J86" s="1"/>
  <c r="L86" s="1"/>
  <c r="O86" s="1"/>
  <c r="P86" s="1"/>
  <c r="C88"/>
  <c r="D88" s="1"/>
  <c r="E214" i="5"/>
  <c r="F213"/>
  <c r="G213" s="1"/>
  <c r="K94"/>
  <c r="L93"/>
  <c r="M93" s="1"/>
  <c r="I110" i="1"/>
  <c r="P88" i="5"/>
  <c r="O89"/>
  <c r="N90"/>
  <c r="F88" i="9" l="1"/>
  <c r="G88" s="1"/>
  <c r="C89"/>
  <c r="D89" s="1"/>
  <c r="F89"/>
  <c r="G89" s="1"/>
  <c r="I89" s="1"/>
  <c r="J89" s="1"/>
  <c r="L89" s="1"/>
  <c r="O89" s="1"/>
  <c r="P89" s="1"/>
  <c r="E215" i="5"/>
  <c r="F214"/>
  <c r="G214" s="1"/>
  <c r="N91"/>
  <c r="O90"/>
  <c r="I111" i="1"/>
  <c r="P89" i="5"/>
  <c r="K95"/>
  <c r="L94"/>
  <c r="M94" s="1"/>
  <c r="I88" i="9" l="1"/>
  <c r="J88" s="1"/>
  <c r="L88" s="1"/>
  <c r="O88" s="1"/>
  <c r="P88" s="1"/>
  <c r="C90"/>
  <c r="D90" s="1"/>
  <c r="F90" s="1"/>
  <c r="G90" s="1"/>
  <c r="E216" i="5"/>
  <c r="F215"/>
  <c r="G215" s="1"/>
  <c r="I112" i="1"/>
  <c r="P90" i="5"/>
  <c r="K96"/>
  <c r="L95"/>
  <c r="M95" s="1"/>
  <c r="O91"/>
  <c r="N92"/>
  <c r="I90" i="9" l="1"/>
  <c r="J90" s="1"/>
  <c r="L90" s="1"/>
  <c r="O90" s="1"/>
  <c r="P90" s="1"/>
  <c r="C91"/>
  <c r="D91" s="1"/>
  <c r="F91"/>
  <c r="G91" s="1"/>
  <c r="E217" i="5"/>
  <c r="F216"/>
  <c r="G216" s="1"/>
  <c r="N93"/>
  <c r="O92"/>
  <c r="I113" i="1"/>
  <c r="P91" i="5"/>
  <c r="L96"/>
  <c r="M96" s="1"/>
  <c r="K97"/>
  <c r="I91" i="9" l="1"/>
  <c r="J91" s="1"/>
  <c r="L91" s="1"/>
  <c r="O91" s="1"/>
  <c r="P91" s="1"/>
  <c r="C92"/>
  <c r="D92" s="1"/>
  <c r="E218" i="5"/>
  <c r="F217"/>
  <c r="G217" s="1"/>
  <c r="K98"/>
  <c r="L97"/>
  <c r="M97" s="1"/>
  <c r="O93"/>
  <c r="N94"/>
  <c r="I114" i="1"/>
  <c r="P92" i="5"/>
  <c r="F92" i="9" l="1"/>
  <c r="G92" s="1"/>
  <c r="C93"/>
  <c r="D93" s="1"/>
  <c r="E219" i="5"/>
  <c r="F218"/>
  <c r="G218" s="1"/>
  <c r="N95"/>
  <c r="O94"/>
  <c r="I115" i="1"/>
  <c r="P93" i="5"/>
  <c r="K99"/>
  <c r="L98"/>
  <c r="M98" s="1"/>
  <c r="I92" i="9" l="1"/>
  <c r="J92" s="1"/>
  <c r="L92" s="1"/>
  <c r="O92" s="1"/>
  <c r="P92" s="1"/>
  <c r="F93"/>
  <c r="G93" s="1"/>
  <c r="I93" s="1"/>
  <c r="J93" s="1"/>
  <c r="L93" s="1"/>
  <c r="O93" s="1"/>
  <c r="P93" s="1"/>
  <c r="C94"/>
  <c r="D94" s="1"/>
  <c r="E220" i="5"/>
  <c r="F219"/>
  <c r="G219" s="1"/>
  <c r="I116" i="1"/>
  <c r="P94" i="5"/>
  <c r="K100"/>
  <c r="L99"/>
  <c r="M99" s="1"/>
  <c r="O95"/>
  <c r="N96"/>
  <c r="F94" i="9" l="1"/>
  <c r="G94" s="1"/>
  <c r="C95"/>
  <c r="D95" s="1"/>
  <c r="E221" i="5"/>
  <c r="F220"/>
  <c r="G220" s="1"/>
  <c r="N97"/>
  <c r="O96"/>
  <c r="I117" i="1"/>
  <c r="P95" i="5"/>
  <c r="L100"/>
  <c r="M100" s="1"/>
  <c r="K101"/>
  <c r="I94" i="9" l="1"/>
  <c r="J94" s="1"/>
  <c r="L94" s="1"/>
  <c r="O94" s="1"/>
  <c r="P94" s="1"/>
  <c r="F95"/>
  <c r="G95" s="1"/>
  <c r="I95" s="1"/>
  <c r="J95" s="1"/>
  <c r="L95" s="1"/>
  <c r="O95" s="1"/>
  <c r="P95" s="1"/>
  <c r="C96"/>
  <c r="D96" s="1"/>
  <c r="F96" s="1"/>
  <c r="G96" s="1"/>
  <c r="E222" i="5"/>
  <c r="F221"/>
  <c r="G221" s="1"/>
  <c r="K102"/>
  <c r="L101"/>
  <c r="M101" s="1"/>
  <c r="I118" i="1"/>
  <c r="P96" i="5"/>
  <c r="O97"/>
  <c r="N98"/>
  <c r="I96" i="9" l="1"/>
  <c r="J96" s="1"/>
  <c r="L96" s="1"/>
  <c r="O96" s="1"/>
  <c r="P96" s="1"/>
  <c r="C97"/>
  <c r="D97" s="1"/>
  <c r="E223" i="5"/>
  <c r="F222"/>
  <c r="G222" s="1"/>
  <c r="N99"/>
  <c r="O98"/>
  <c r="I119" i="1"/>
  <c r="P97" i="5"/>
  <c r="K103"/>
  <c r="L102"/>
  <c r="M102" s="1"/>
  <c r="F97" i="9" l="1"/>
  <c r="G97" s="1"/>
  <c r="I97" s="1"/>
  <c r="J97" s="1"/>
  <c r="L97" s="1"/>
  <c r="O97" s="1"/>
  <c r="P97" s="1"/>
  <c r="C98"/>
  <c r="D98" s="1"/>
  <c r="E224" i="5"/>
  <c r="F223"/>
  <c r="G223" s="1"/>
  <c r="I120" i="1"/>
  <c r="P98" i="5"/>
  <c r="K104"/>
  <c r="L103"/>
  <c r="M103" s="1"/>
  <c r="O99"/>
  <c r="N100"/>
  <c r="F98" i="9" l="1"/>
  <c r="G98" s="1"/>
  <c r="C99"/>
  <c r="D99" s="1"/>
  <c r="E225" i="5"/>
  <c r="F224"/>
  <c r="G224" s="1"/>
  <c r="N101"/>
  <c r="O100"/>
  <c r="I121" i="1"/>
  <c r="P99" i="5"/>
  <c r="L104"/>
  <c r="M104" s="1"/>
  <c r="K105"/>
  <c r="I98" i="9" l="1"/>
  <c r="J98" s="1"/>
  <c r="L98" s="1"/>
  <c r="O98" s="1"/>
  <c r="P98" s="1"/>
  <c r="F99"/>
  <c r="G99" s="1"/>
  <c r="I99" s="1"/>
  <c r="J99" s="1"/>
  <c r="L99" s="1"/>
  <c r="O99" s="1"/>
  <c r="P99" s="1"/>
  <c r="C100"/>
  <c r="D100" s="1"/>
  <c r="F100" s="1"/>
  <c r="G100" s="1"/>
  <c r="I100" s="1"/>
  <c r="J100" s="1"/>
  <c r="L100" s="1"/>
  <c r="O100" s="1"/>
  <c r="P100" s="1"/>
  <c r="E226" i="5"/>
  <c r="F225"/>
  <c r="G225" s="1"/>
  <c r="K106"/>
  <c r="L105"/>
  <c r="M105" s="1"/>
  <c r="I122" i="1"/>
  <c r="P100" i="5"/>
  <c r="O101"/>
  <c r="N102"/>
  <c r="C101" i="9" l="1"/>
  <c r="D101" s="1"/>
  <c r="E227" i="5"/>
  <c r="F226"/>
  <c r="G226" s="1"/>
  <c r="N103"/>
  <c r="O102"/>
  <c r="I123" i="1"/>
  <c r="P101" i="5"/>
  <c r="K107"/>
  <c r="L106"/>
  <c r="M106" s="1"/>
  <c r="F101" i="9" l="1"/>
  <c r="G101" s="1"/>
  <c r="I101" s="1"/>
  <c r="J101" s="1"/>
  <c r="L101" s="1"/>
  <c r="O101" s="1"/>
  <c r="P101" s="1"/>
  <c r="C102"/>
  <c r="D102" s="1"/>
  <c r="F102"/>
  <c r="G102" s="1"/>
  <c r="E228" i="5"/>
  <c r="F227"/>
  <c r="G227" s="1"/>
  <c r="I124" i="1"/>
  <c r="P102" i="5"/>
  <c r="K108"/>
  <c r="L107"/>
  <c r="M107" s="1"/>
  <c r="O103"/>
  <c r="N104"/>
  <c r="I102" i="9" l="1"/>
  <c r="J102" s="1"/>
  <c r="L102" s="1"/>
  <c r="O102" s="1"/>
  <c r="P102" s="1"/>
  <c r="C103"/>
  <c r="D103" s="1"/>
  <c r="E229" i="5"/>
  <c r="F228"/>
  <c r="G228" s="1"/>
  <c r="N105"/>
  <c r="O104"/>
  <c r="I125" i="1"/>
  <c r="P103" i="5"/>
  <c r="L108"/>
  <c r="M108" s="1"/>
  <c r="K109"/>
  <c r="F103" i="9" l="1"/>
  <c r="G103" s="1"/>
  <c r="C104"/>
  <c r="D104" s="1"/>
  <c r="E230" i="5"/>
  <c r="F229"/>
  <c r="G229" s="1"/>
  <c r="K110"/>
  <c r="L109"/>
  <c r="M109" s="1"/>
  <c r="O105"/>
  <c r="N106"/>
  <c r="I126" i="1"/>
  <c r="P104" i="5"/>
  <c r="I103" i="9" l="1"/>
  <c r="J103" s="1"/>
  <c r="L103" s="1"/>
  <c r="O103" s="1"/>
  <c r="P103" s="1"/>
  <c r="F104"/>
  <c r="G104" s="1"/>
  <c r="C105"/>
  <c r="D105" s="1"/>
  <c r="E231" i="5"/>
  <c r="F230"/>
  <c r="G230" s="1"/>
  <c r="N107"/>
  <c r="O106"/>
  <c r="I127" i="1"/>
  <c r="P105" i="5"/>
  <c r="K111"/>
  <c r="L110"/>
  <c r="M110" s="1"/>
  <c r="I104" i="9" l="1"/>
  <c r="J104" s="1"/>
  <c r="L104" s="1"/>
  <c r="O104" s="1"/>
  <c r="P104" s="1"/>
  <c r="F105"/>
  <c r="G105" s="1"/>
  <c r="I105" s="1"/>
  <c r="J105" s="1"/>
  <c r="L105" s="1"/>
  <c r="O105" s="1"/>
  <c r="P105" s="1"/>
  <c r="C106"/>
  <c r="D106" s="1"/>
  <c r="F106" s="1"/>
  <c r="G106" s="1"/>
  <c r="E232" i="5"/>
  <c r="F231"/>
  <c r="G231" s="1"/>
  <c r="K112"/>
  <c r="L111"/>
  <c r="M111" s="1"/>
  <c r="O107"/>
  <c r="N108"/>
  <c r="I128" i="1"/>
  <c r="P106" i="5"/>
  <c r="I106" i="9" l="1"/>
  <c r="J106" s="1"/>
  <c r="L106" s="1"/>
  <c r="O106" s="1"/>
  <c r="P106" s="1"/>
  <c r="C107"/>
  <c r="D107" s="1"/>
  <c r="E233" i="5"/>
  <c r="F232"/>
  <c r="G232" s="1"/>
  <c r="I129" i="1"/>
  <c r="P107" i="5"/>
  <c r="L112"/>
  <c r="M112" s="1"/>
  <c r="K113"/>
  <c r="N109"/>
  <c r="O108"/>
  <c r="F107" i="9" l="1"/>
  <c r="G107" s="1"/>
  <c r="C108"/>
  <c r="D108" s="1"/>
  <c r="E234" i="5"/>
  <c r="F233"/>
  <c r="G233" s="1"/>
  <c r="K114"/>
  <c r="L113"/>
  <c r="M113" s="1"/>
  <c r="O109"/>
  <c r="N110"/>
  <c r="I130" i="1"/>
  <c r="P108" i="5"/>
  <c r="I107" i="9" l="1"/>
  <c r="J107" s="1"/>
  <c r="L107" s="1"/>
  <c r="O107" s="1"/>
  <c r="P107" s="1"/>
  <c r="F108"/>
  <c r="G108" s="1"/>
  <c r="C109"/>
  <c r="D109" s="1"/>
  <c r="E235" i="5"/>
  <c r="F234"/>
  <c r="G234" s="1"/>
  <c r="N111"/>
  <c r="O110"/>
  <c r="I131" i="1"/>
  <c r="P109" i="5"/>
  <c r="K115"/>
  <c r="L114"/>
  <c r="M114" s="1"/>
  <c r="I108" i="9" l="1"/>
  <c r="J108" s="1"/>
  <c r="L108" s="1"/>
  <c r="O108" s="1"/>
  <c r="P108" s="1"/>
  <c r="F109"/>
  <c r="G109" s="1"/>
  <c r="I109" s="1"/>
  <c r="J109" s="1"/>
  <c r="L109" s="1"/>
  <c r="O109" s="1"/>
  <c r="P109" s="1"/>
  <c r="C110"/>
  <c r="D110" s="1"/>
  <c r="E236" i="5"/>
  <c r="F235"/>
  <c r="G235" s="1"/>
  <c r="I132" i="1"/>
  <c r="P110" i="5"/>
  <c r="K116"/>
  <c r="L115"/>
  <c r="M115" s="1"/>
  <c r="O111"/>
  <c r="N112"/>
  <c r="F110" i="9" l="1"/>
  <c r="G110" s="1"/>
  <c r="C111"/>
  <c r="D111" s="1"/>
  <c r="E237" i="5"/>
  <c r="F236"/>
  <c r="G236" s="1"/>
  <c r="N113"/>
  <c r="O112"/>
  <c r="I133" i="1"/>
  <c r="P111" i="5"/>
  <c r="L116"/>
  <c r="M116" s="1"/>
  <c r="K117"/>
  <c r="I110" i="9" l="1"/>
  <c r="J110" s="1"/>
  <c r="L110" s="1"/>
  <c r="O110" s="1"/>
  <c r="P110" s="1"/>
  <c r="F111"/>
  <c r="G111" s="1"/>
  <c r="C112"/>
  <c r="D112" s="1"/>
  <c r="F112" s="1"/>
  <c r="G112" s="1"/>
  <c r="E238" i="5"/>
  <c r="F237"/>
  <c r="G237" s="1"/>
  <c r="K118"/>
  <c r="L117"/>
  <c r="M117" s="1"/>
  <c r="O113"/>
  <c r="N114"/>
  <c r="I134" i="1"/>
  <c r="P112" i="5"/>
  <c r="I111" i="9" l="1"/>
  <c r="J111" s="1"/>
  <c r="L111" s="1"/>
  <c r="O111" s="1"/>
  <c r="P111" s="1"/>
  <c r="I112"/>
  <c r="J112" s="1"/>
  <c r="L112" s="1"/>
  <c r="O112" s="1"/>
  <c r="P112" s="1"/>
  <c r="C113"/>
  <c r="D113" s="1"/>
  <c r="E239" i="5"/>
  <c r="F238"/>
  <c r="G238" s="1"/>
  <c r="N115"/>
  <c r="O114"/>
  <c r="I135" i="1"/>
  <c r="P113" i="5"/>
  <c r="K119"/>
  <c r="L118"/>
  <c r="M118" s="1"/>
  <c r="F113" i="9" l="1"/>
  <c r="G113" s="1"/>
  <c r="I113" s="1"/>
  <c r="J113" s="1"/>
  <c r="L113" s="1"/>
  <c r="O113" s="1"/>
  <c r="P113" s="1"/>
  <c r="C114"/>
  <c r="D114" s="1"/>
  <c r="E240" i="5"/>
  <c r="F239"/>
  <c r="G239" s="1"/>
  <c r="I136" i="1"/>
  <c r="P114" i="5"/>
  <c r="K120"/>
  <c r="L119"/>
  <c r="M119" s="1"/>
  <c r="O115"/>
  <c r="N116"/>
  <c r="F114" i="9" l="1"/>
  <c r="G114" s="1"/>
  <c r="C115"/>
  <c r="D115" s="1"/>
  <c r="E241" i="5"/>
  <c r="F240"/>
  <c r="G240" s="1"/>
  <c r="N117"/>
  <c r="O116"/>
  <c r="I137" i="1"/>
  <c r="P115" i="5"/>
  <c r="L120"/>
  <c r="M120" s="1"/>
  <c r="K121"/>
  <c r="I114" i="9" l="1"/>
  <c r="J114" s="1"/>
  <c r="L114" s="1"/>
  <c r="O114" s="1"/>
  <c r="P114" s="1"/>
  <c r="F115"/>
  <c r="G115" s="1"/>
  <c r="C116"/>
  <c r="D116" s="1"/>
  <c r="E242" i="5"/>
  <c r="F241"/>
  <c r="G241" s="1"/>
  <c r="K122"/>
  <c r="L121"/>
  <c r="M121" s="1"/>
  <c r="O117"/>
  <c r="N118"/>
  <c r="I138" i="1"/>
  <c r="P116" i="5"/>
  <c r="I115" i="9" l="1"/>
  <c r="J115" s="1"/>
  <c r="L115" s="1"/>
  <c r="O115" s="1"/>
  <c r="P115" s="1"/>
  <c r="F116"/>
  <c r="G116" s="1"/>
  <c r="C117"/>
  <c r="D117" s="1"/>
  <c r="E243" i="5"/>
  <c r="F242"/>
  <c r="G242" s="1"/>
  <c r="N119"/>
  <c r="O118"/>
  <c r="I139" i="1"/>
  <c r="P117" i="5"/>
  <c r="K123"/>
  <c r="L122"/>
  <c r="M122" s="1"/>
  <c r="I116" i="9" l="1"/>
  <c r="J116" s="1"/>
  <c r="L116" s="1"/>
  <c r="O116" s="1"/>
  <c r="P116" s="1"/>
  <c r="F117"/>
  <c r="G117" s="1"/>
  <c r="I117" s="1"/>
  <c r="J117" s="1"/>
  <c r="L117" s="1"/>
  <c r="O117" s="1"/>
  <c r="P117" s="1"/>
  <c r="C118"/>
  <c r="D118" s="1"/>
  <c r="E244" i="5"/>
  <c r="F243"/>
  <c r="G243" s="1"/>
  <c r="I140" i="1"/>
  <c r="P118" i="5"/>
  <c r="K124"/>
  <c r="L123"/>
  <c r="M123" s="1"/>
  <c r="O119"/>
  <c r="N120"/>
  <c r="F118" i="9" l="1"/>
  <c r="G118" s="1"/>
  <c r="C119"/>
  <c r="D119" s="1"/>
  <c r="E245" i="5"/>
  <c r="F244"/>
  <c r="G244" s="1"/>
  <c r="I141" i="1"/>
  <c r="P119" i="5"/>
  <c r="L124"/>
  <c r="M124" s="1"/>
  <c r="K125"/>
  <c r="N121"/>
  <c r="O120"/>
  <c r="I118" i="9" l="1"/>
  <c r="J118" s="1"/>
  <c r="L118" s="1"/>
  <c r="O118" s="1"/>
  <c r="P118" s="1"/>
  <c r="F119"/>
  <c r="G119" s="1"/>
  <c r="I119" s="1"/>
  <c r="J119" s="1"/>
  <c r="L119" s="1"/>
  <c r="O119" s="1"/>
  <c r="P119" s="1"/>
  <c r="C120"/>
  <c r="D120" s="1"/>
  <c r="E246" i="5"/>
  <c r="F245"/>
  <c r="G245" s="1"/>
  <c r="I142" i="1"/>
  <c r="P120" i="5"/>
  <c r="K126"/>
  <c r="L125"/>
  <c r="M125" s="1"/>
  <c r="O121"/>
  <c r="N122"/>
  <c r="F120" i="9" l="1"/>
  <c r="G120" s="1"/>
  <c r="C121"/>
  <c r="D121" s="1"/>
  <c r="E247" i="5"/>
  <c r="F246"/>
  <c r="G246" s="1"/>
  <c r="I143" i="1"/>
  <c r="P121" i="5"/>
  <c r="K127"/>
  <c r="L126"/>
  <c r="M126" s="1"/>
  <c r="N123"/>
  <c r="O122"/>
  <c r="I120" i="9" l="1"/>
  <c r="J120" s="1"/>
  <c r="L120" s="1"/>
  <c r="O120" s="1"/>
  <c r="P120" s="1"/>
  <c r="F121"/>
  <c r="G121" s="1"/>
  <c r="I121" s="1"/>
  <c r="J121" s="1"/>
  <c r="L121" s="1"/>
  <c r="O121" s="1"/>
  <c r="P121" s="1"/>
  <c r="C122"/>
  <c r="D122" s="1"/>
  <c r="E248" i="5"/>
  <c r="F247"/>
  <c r="G247" s="1"/>
  <c r="O123"/>
  <c r="N124"/>
  <c r="K128"/>
  <c r="L127"/>
  <c r="M127" s="1"/>
  <c r="I144" i="1"/>
  <c r="P122" i="5"/>
  <c r="F122" i="9" l="1"/>
  <c r="G122" s="1"/>
  <c r="C123"/>
  <c r="D123" s="1"/>
  <c r="E249" i="5"/>
  <c r="F248"/>
  <c r="G248" s="1"/>
  <c r="N125"/>
  <c r="O124"/>
  <c r="L128"/>
  <c r="M128" s="1"/>
  <c r="K129"/>
  <c r="I145" i="1"/>
  <c r="P123" i="5"/>
  <c r="I122" i="9" l="1"/>
  <c r="J122" s="1"/>
  <c r="L122" s="1"/>
  <c r="O122" s="1"/>
  <c r="P122" s="1"/>
  <c r="F123"/>
  <c r="G123" s="1"/>
  <c r="I123" s="1"/>
  <c r="J123" s="1"/>
  <c r="L123" s="1"/>
  <c r="O123" s="1"/>
  <c r="P123" s="1"/>
  <c r="C124"/>
  <c r="D124" s="1"/>
  <c r="E250" i="5"/>
  <c r="F249"/>
  <c r="G249" s="1"/>
  <c r="K130"/>
  <c r="L129"/>
  <c r="M129" s="1"/>
  <c r="I146" i="1"/>
  <c r="P124" i="5"/>
  <c r="O125"/>
  <c r="N126"/>
  <c r="F124" i="9" l="1"/>
  <c r="G124" s="1"/>
  <c r="C125"/>
  <c r="D125" s="1"/>
  <c r="E251" i="5"/>
  <c r="F250"/>
  <c r="G250" s="1"/>
  <c r="N127"/>
  <c r="O126"/>
  <c r="I147" i="1"/>
  <c r="P125" i="5"/>
  <c r="K131"/>
  <c r="L130"/>
  <c r="M130" s="1"/>
  <c r="F125" i="9" l="1"/>
  <c r="G125" s="1"/>
  <c r="I125" s="1"/>
  <c r="J125" s="1"/>
  <c r="L125" s="1"/>
  <c r="O125" s="1"/>
  <c r="P125" s="1"/>
  <c r="I124"/>
  <c r="J124" s="1"/>
  <c r="L124" s="1"/>
  <c r="O124" s="1"/>
  <c r="P124" s="1"/>
  <c r="C126"/>
  <c r="D126" s="1"/>
  <c r="E252" i="5"/>
  <c r="F251"/>
  <c r="G251" s="1"/>
  <c r="I148" i="1"/>
  <c r="P126" i="5"/>
  <c r="K132"/>
  <c r="L131"/>
  <c r="M131" s="1"/>
  <c r="O127"/>
  <c r="N128"/>
  <c r="F126" i="9" l="1"/>
  <c r="G126" s="1"/>
  <c r="C127"/>
  <c r="D127" s="1"/>
  <c r="E253" i="5"/>
  <c r="F252"/>
  <c r="G252" s="1"/>
  <c r="N129"/>
  <c r="O128"/>
  <c r="I149" i="1"/>
  <c r="P127" i="5"/>
  <c r="K133"/>
  <c r="L132"/>
  <c r="M132" s="1"/>
  <c r="I126" i="9" l="1"/>
  <c r="J126" s="1"/>
  <c r="L126" s="1"/>
  <c r="O126" s="1"/>
  <c r="P126" s="1"/>
  <c r="F127"/>
  <c r="G127" s="1"/>
  <c r="I127" s="1"/>
  <c r="J127" s="1"/>
  <c r="L127" s="1"/>
  <c r="O127" s="1"/>
  <c r="P127" s="1"/>
  <c r="C128"/>
  <c r="D128" s="1"/>
  <c r="E254" i="5"/>
  <c r="F253"/>
  <c r="G253" s="1"/>
  <c r="I150" i="1"/>
  <c r="P128" i="5"/>
  <c r="K134"/>
  <c r="L133"/>
  <c r="M133" s="1"/>
  <c r="O129"/>
  <c r="N130"/>
  <c r="F128" i="9" l="1"/>
  <c r="G128" s="1"/>
  <c r="C129"/>
  <c r="D129" s="1"/>
  <c r="E255" i="5"/>
  <c r="F254"/>
  <c r="G254" s="1"/>
  <c r="N131"/>
  <c r="O130"/>
  <c r="I151" i="1"/>
  <c r="P129" i="5"/>
  <c r="K135"/>
  <c r="L134"/>
  <c r="M134" s="1"/>
  <c r="I128" i="9" l="1"/>
  <c r="J128" s="1"/>
  <c r="L128" s="1"/>
  <c r="O128" s="1"/>
  <c r="P128" s="1"/>
  <c r="F129"/>
  <c r="G129" s="1"/>
  <c r="I129" s="1"/>
  <c r="J129" s="1"/>
  <c r="L129" s="1"/>
  <c r="O129" s="1"/>
  <c r="P129" s="1"/>
  <c r="C130"/>
  <c r="D130" s="1"/>
  <c r="E256" i="5"/>
  <c r="F255"/>
  <c r="G255" s="1"/>
  <c r="K136"/>
  <c r="L135"/>
  <c r="M135" s="1"/>
  <c r="N132"/>
  <c r="O131"/>
  <c r="I152" i="1"/>
  <c r="P130" i="5"/>
  <c r="F130" i="9" l="1"/>
  <c r="G130" s="1"/>
  <c r="C131"/>
  <c r="D131" s="1"/>
  <c r="E257" i="5"/>
  <c r="F256"/>
  <c r="G256" s="1"/>
  <c r="I153" i="1"/>
  <c r="P131" i="5"/>
  <c r="N133"/>
  <c r="O132"/>
  <c r="K137"/>
  <c r="L136"/>
  <c r="M136" s="1"/>
  <c r="I130" i="9" l="1"/>
  <c r="J130" s="1"/>
  <c r="L130" s="1"/>
  <c r="O130" s="1"/>
  <c r="P130" s="1"/>
  <c r="F131"/>
  <c r="G131" s="1"/>
  <c r="I131" s="1"/>
  <c r="J131" s="1"/>
  <c r="L131" s="1"/>
  <c r="O131" s="1"/>
  <c r="P131" s="1"/>
  <c r="C132"/>
  <c r="D132" s="1"/>
  <c r="E258" i="5"/>
  <c r="F257"/>
  <c r="G257" s="1"/>
  <c r="I154" i="1"/>
  <c r="P132" i="5"/>
  <c r="K138"/>
  <c r="L137"/>
  <c r="M137" s="1"/>
  <c r="N134"/>
  <c r="O133"/>
  <c r="F132" i="9" l="1"/>
  <c r="G132" s="1"/>
  <c r="C133"/>
  <c r="D133" s="1"/>
  <c r="E259" i="5"/>
  <c r="F259" s="1"/>
  <c r="G259" s="1"/>
  <c r="F258"/>
  <c r="G258" s="1"/>
  <c r="N135"/>
  <c r="O134"/>
  <c r="K139"/>
  <c r="L138"/>
  <c r="M138" s="1"/>
  <c r="I155" i="1"/>
  <c r="P133" i="5"/>
  <c r="I132" i="9" l="1"/>
  <c r="J132" s="1"/>
  <c r="L132" s="1"/>
  <c r="O132" s="1"/>
  <c r="P132" s="1"/>
  <c r="F133"/>
  <c r="G133" s="1"/>
  <c r="I133" s="1"/>
  <c r="J133" s="1"/>
  <c r="L133" s="1"/>
  <c r="O133" s="1"/>
  <c r="P133" s="1"/>
  <c r="C134"/>
  <c r="D134" s="1"/>
  <c r="K140" i="5"/>
  <c r="L139"/>
  <c r="M139" s="1"/>
  <c r="N136"/>
  <c r="O135"/>
  <c r="I156" i="1"/>
  <c r="P134" i="5"/>
  <c r="F134" i="9" l="1"/>
  <c r="G134" s="1"/>
  <c r="C135"/>
  <c r="D135" s="1"/>
  <c r="N137" i="5"/>
  <c r="O136"/>
  <c r="K141"/>
  <c r="L140"/>
  <c r="M140" s="1"/>
  <c r="I157" i="1"/>
  <c r="P135" i="5"/>
  <c r="I134" i="9" l="1"/>
  <c r="J134" s="1"/>
  <c r="L134" s="1"/>
  <c r="O134" s="1"/>
  <c r="P134" s="1"/>
  <c r="F135"/>
  <c r="G135" s="1"/>
  <c r="I135" s="1"/>
  <c r="J135" s="1"/>
  <c r="L135" s="1"/>
  <c r="O135" s="1"/>
  <c r="P135" s="1"/>
  <c r="C136"/>
  <c r="D136" s="1"/>
  <c r="K142" i="5"/>
  <c r="L141"/>
  <c r="M141" s="1"/>
  <c r="N138"/>
  <c r="O137"/>
  <c r="I158" i="1"/>
  <c r="P136" i="5"/>
  <c r="F136" i="9" l="1"/>
  <c r="G136" s="1"/>
  <c r="C137"/>
  <c r="D137" s="1"/>
  <c r="N139" i="5"/>
  <c r="O138"/>
  <c r="K143"/>
  <c r="L142"/>
  <c r="M142" s="1"/>
  <c r="I159" i="1"/>
  <c r="P137" i="5"/>
  <c r="I136" i="9" l="1"/>
  <c r="J136" s="1"/>
  <c r="L136" s="1"/>
  <c r="O136" s="1"/>
  <c r="P136" s="1"/>
  <c r="F137"/>
  <c r="G137" s="1"/>
  <c r="I137" s="1"/>
  <c r="J137" s="1"/>
  <c r="L137" s="1"/>
  <c r="O137" s="1"/>
  <c r="P137" s="1"/>
  <c r="C138"/>
  <c r="D138" s="1"/>
  <c r="I160" i="1"/>
  <c r="P138" i="5"/>
  <c r="K144"/>
  <c r="L143"/>
  <c r="M143" s="1"/>
  <c r="N140"/>
  <c r="O139"/>
  <c r="F138" i="9" l="1"/>
  <c r="G138" s="1"/>
  <c r="C139"/>
  <c r="D139" s="1"/>
  <c r="N141" i="5"/>
  <c r="O140"/>
  <c r="K145"/>
  <c r="L144"/>
  <c r="M144" s="1"/>
  <c r="I161" i="1"/>
  <c r="P139" i="5"/>
  <c r="I138" i="9" l="1"/>
  <c r="J138" s="1"/>
  <c r="L138" s="1"/>
  <c r="O138" s="1"/>
  <c r="P138" s="1"/>
  <c r="F139"/>
  <c r="G139" s="1"/>
  <c r="I139" s="1"/>
  <c r="J139" s="1"/>
  <c r="L139" s="1"/>
  <c r="O139" s="1"/>
  <c r="P139" s="1"/>
  <c r="C140"/>
  <c r="D140" s="1"/>
  <c r="F140" s="1"/>
  <c r="G140" s="1"/>
  <c r="I140" s="1"/>
  <c r="J140" s="1"/>
  <c r="L140" s="1"/>
  <c r="O140" s="1"/>
  <c r="P140" s="1"/>
  <c r="I162" i="1"/>
  <c r="P140" i="5"/>
  <c r="K146"/>
  <c r="L145"/>
  <c r="M145" s="1"/>
  <c r="N142"/>
  <c r="O141"/>
  <c r="C141" i="9" l="1"/>
  <c r="D141" s="1"/>
  <c r="N143" i="5"/>
  <c r="O142"/>
  <c r="K147"/>
  <c r="L146"/>
  <c r="M146" s="1"/>
  <c r="I163" i="1"/>
  <c r="P141" i="5"/>
  <c r="F141" i="9" l="1"/>
  <c r="G141" s="1"/>
  <c r="I141" s="1"/>
  <c r="J141" s="1"/>
  <c r="L141" s="1"/>
  <c r="O141" s="1"/>
  <c r="P141" s="1"/>
  <c r="C142"/>
  <c r="D142" s="1"/>
  <c r="I164" i="1"/>
  <c r="P142" i="5"/>
  <c r="K148"/>
  <c r="L147"/>
  <c r="M147" s="1"/>
  <c r="N144"/>
  <c r="O143"/>
  <c r="F142" i="9" l="1"/>
  <c r="G142" s="1"/>
  <c r="C143"/>
  <c r="D143" s="1"/>
  <c r="N145" i="5"/>
  <c r="O144"/>
  <c r="K149"/>
  <c r="L148"/>
  <c r="M148" s="1"/>
  <c r="I165" i="1"/>
  <c r="P143" i="5"/>
  <c r="I142" i="9" l="1"/>
  <c r="J142" s="1"/>
  <c r="L142" s="1"/>
  <c r="O142" s="1"/>
  <c r="P142" s="1"/>
  <c r="F143"/>
  <c r="G143" s="1"/>
  <c r="I143" s="1"/>
  <c r="J143" s="1"/>
  <c r="L143" s="1"/>
  <c r="O143" s="1"/>
  <c r="P143" s="1"/>
  <c r="C144"/>
  <c r="D144" s="1"/>
  <c r="I166" i="1"/>
  <c r="P144" i="5"/>
  <c r="K150"/>
  <c r="L149"/>
  <c r="M149" s="1"/>
  <c r="N146"/>
  <c r="O145"/>
  <c r="F144" i="9" l="1"/>
  <c r="G144" s="1"/>
  <c r="C145"/>
  <c r="D145" s="1"/>
  <c r="I167" i="1"/>
  <c r="P145" i="5"/>
  <c r="N147"/>
  <c r="O146"/>
  <c r="K151"/>
  <c r="L150"/>
  <c r="M150" s="1"/>
  <c r="I144" i="9" l="1"/>
  <c r="J144" s="1"/>
  <c r="L144" s="1"/>
  <c r="O144" s="1"/>
  <c r="P144" s="1"/>
  <c r="F145"/>
  <c r="G145" s="1"/>
  <c r="I145" s="1"/>
  <c r="J145" s="1"/>
  <c r="L145" s="1"/>
  <c r="O145" s="1"/>
  <c r="P145" s="1"/>
  <c r="C146"/>
  <c r="D146" s="1"/>
  <c r="I168" i="1"/>
  <c r="P146" i="5"/>
  <c r="K152"/>
  <c r="L151"/>
  <c r="M151" s="1"/>
  <c r="N148"/>
  <c r="O147"/>
  <c r="F146" i="9" l="1"/>
  <c r="G146" s="1"/>
  <c r="C147"/>
  <c r="D147" s="1"/>
  <c r="N149" i="5"/>
  <c r="O148"/>
  <c r="K153"/>
  <c r="L152"/>
  <c r="M152" s="1"/>
  <c r="I169" i="1"/>
  <c r="P147" i="5"/>
  <c r="I146" i="9" l="1"/>
  <c r="J146" s="1"/>
  <c r="L146" s="1"/>
  <c r="O146" s="1"/>
  <c r="P146" s="1"/>
  <c r="F147"/>
  <c r="G147" s="1"/>
  <c r="I147" s="1"/>
  <c r="J147" s="1"/>
  <c r="L147" s="1"/>
  <c r="O147" s="1"/>
  <c r="P147" s="1"/>
  <c r="C148"/>
  <c r="D148" s="1"/>
  <c r="K154" i="5"/>
  <c r="L153"/>
  <c r="M153" s="1"/>
  <c r="N150"/>
  <c r="O149"/>
  <c r="I170" i="1"/>
  <c r="P148" i="5"/>
  <c r="F148" i="9" l="1"/>
  <c r="G148" s="1"/>
  <c r="C149"/>
  <c r="D149" s="1"/>
  <c r="N151" i="5"/>
  <c r="O150"/>
  <c r="K155"/>
  <c r="L154"/>
  <c r="M154" s="1"/>
  <c r="I171" i="1"/>
  <c r="P149" i="5"/>
  <c r="I148" i="9" l="1"/>
  <c r="J148" s="1"/>
  <c r="L148" s="1"/>
  <c r="O148" s="1"/>
  <c r="P148" s="1"/>
  <c r="F149"/>
  <c r="G149" s="1"/>
  <c r="I149" s="1"/>
  <c r="J149" s="1"/>
  <c r="L149" s="1"/>
  <c r="O149" s="1"/>
  <c r="P149" s="1"/>
  <c r="C150"/>
  <c r="D150" s="1"/>
  <c r="K156" i="5"/>
  <c r="L155"/>
  <c r="M155" s="1"/>
  <c r="N152"/>
  <c r="O151"/>
  <c r="I172" i="1"/>
  <c r="P150" i="5"/>
  <c r="F150" i="9" l="1"/>
  <c r="G150" s="1"/>
  <c r="C151"/>
  <c r="D151" s="1"/>
  <c r="N153" i="5"/>
  <c r="O152"/>
  <c r="K157"/>
  <c r="L156"/>
  <c r="M156" s="1"/>
  <c r="I173" i="1"/>
  <c r="P151" i="5"/>
  <c r="I150" i="9" l="1"/>
  <c r="J150" s="1"/>
  <c r="L150" s="1"/>
  <c r="O150" s="1"/>
  <c r="P150" s="1"/>
  <c r="F151"/>
  <c r="G151" s="1"/>
  <c r="C152"/>
  <c r="D152" s="1"/>
  <c r="K158" i="5"/>
  <c r="L157"/>
  <c r="M157" s="1"/>
  <c r="N154"/>
  <c r="O153"/>
  <c r="I174" i="1"/>
  <c r="P152" i="5"/>
  <c r="I151" i="9" l="1"/>
  <c r="J151" s="1"/>
  <c r="L151" s="1"/>
  <c r="O151" s="1"/>
  <c r="P151" s="1"/>
  <c r="F152"/>
  <c r="G152" s="1"/>
  <c r="C153"/>
  <c r="D153" s="1"/>
  <c r="I175" i="1"/>
  <c r="P153" i="5"/>
  <c r="N155"/>
  <c r="O154"/>
  <c r="K159"/>
  <c r="L158"/>
  <c r="M158" s="1"/>
  <c r="I152" i="9" l="1"/>
  <c r="J152" s="1"/>
  <c r="L152" s="1"/>
  <c r="O152" s="1"/>
  <c r="P152" s="1"/>
  <c r="F153"/>
  <c r="G153" s="1"/>
  <c r="C154"/>
  <c r="D154" s="1"/>
  <c r="I176" i="1"/>
  <c r="P154" i="5"/>
  <c r="K160"/>
  <c r="L159"/>
  <c r="M159" s="1"/>
  <c r="N156"/>
  <c r="O155"/>
  <c r="I153" i="9" l="1"/>
  <c r="J153" s="1"/>
  <c r="L153" s="1"/>
  <c r="O153" s="1"/>
  <c r="P153" s="1"/>
  <c r="F154"/>
  <c r="G154" s="1"/>
  <c r="C155"/>
  <c r="D155" s="1"/>
  <c r="N157" i="5"/>
  <c r="O156"/>
  <c r="K161"/>
  <c r="L160"/>
  <c r="M160" s="1"/>
  <c r="I177" i="1"/>
  <c r="P155" i="5"/>
  <c r="I154" i="9" l="1"/>
  <c r="J154" s="1"/>
  <c r="L154" s="1"/>
  <c r="O154" s="1"/>
  <c r="P154" s="1"/>
  <c r="F155"/>
  <c r="G155" s="1"/>
  <c r="C156"/>
  <c r="D156" s="1"/>
  <c r="K162" i="5"/>
  <c r="L161"/>
  <c r="M161" s="1"/>
  <c r="N158"/>
  <c r="O157"/>
  <c r="I178" i="1"/>
  <c r="P156" i="5"/>
  <c r="I155" i="9" l="1"/>
  <c r="J155" s="1"/>
  <c r="L155" s="1"/>
  <c r="O155" s="1"/>
  <c r="P155" s="1"/>
  <c r="F156"/>
  <c r="G156" s="1"/>
  <c r="F157"/>
  <c r="G157" s="1"/>
  <c r="C157"/>
  <c r="D157" s="1"/>
  <c r="N159" i="5"/>
  <c r="O158"/>
  <c r="K163"/>
  <c r="L162"/>
  <c r="M162" s="1"/>
  <c r="I179" i="1"/>
  <c r="P157" i="5"/>
  <c r="I156" i="9" l="1"/>
  <c r="J156" s="1"/>
  <c r="L156" s="1"/>
  <c r="O156" s="1"/>
  <c r="P156" s="1"/>
  <c r="I157"/>
  <c r="J157" s="1"/>
  <c r="L157" s="1"/>
  <c r="O157" s="1"/>
  <c r="P157" s="1"/>
  <c r="C158"/>
  <c r="D158" s="1"/>
  <c r="F158" s="1"/>
  <c r="G158" s="1"/>
  <c r="K164" i="5"/>
  <c r="L163"/>
  <c r="M163" s="1"/>
  <c r="N160"/>
  <c r="O159"/>
  <c r="I180" i="1"/>
  <c r="P158" i="5"/>
  <c r="I158" i="9" l="1"/>
  <c r="J158" s="1"/>
  <c r="L158" s="1"/>
  <c r="O158" s="1"/>
  <c r="P158" s="1"/>
  <c r="C159"/>
  <c r="D159" s="1"/>
  <c r="F159" s="1"/>
  <c r="G159" s="1"/>
  <c r="I181" i="1"/>
  <c r="P159" i="5"/>
  <c r="N161"/>
  <c r="O160"/>
  <c r="K165"/>
  <c r="L164"/>
  <c r="M164" s="1"/>
  <c r="I159" i="9" l="1"/>
  <c r="J159" s="1"/>
  <c r="L159" s="1"/>
  <c r="O159" s="1"/>
  <c r="P159" s="1"/>
  <c r="C160"/>
  <c r="D160" s="1"/>
  <c r="F160" s="1"/>
  <c r="G160" s="1"/>
  <c r="K166" i="5"/>
  <c r="L165"/>
  <c r="M165" s="1"/>
  <c r="N162"/>
  <c r="O161"/>
  <c r="I182" i="1"/>
  <c r="P160" i="5"/>
  <c r="I160" i="9" l="1"/>
  <c r="J160" s="1"/>
  <c r="L160" s="1"/>
  <c r="O160" s="1"/>
  <c r="P160" s="1"/>
  <c r="C161"/>
  <c r="D161" s="1"/>
  <c r="N163" i="5"/>
  <c r="O162"/>
  <c r="K167"/>
  <c r="L166"/>
  <c r="M166" s="1"/>
  <c r="I183" i="1"/>
  <c r="P161" i="5"/>
  <c r="F161" i="9" l="1"/>
  <c r="G161" s="1"/>
  <c r="I161" s="1"/>
  <c r="J161" s="1"/>
  <c r="L161" s="1"/>
  <c r="O161" s="1"/>
  <c r="P161" s="1"/>
  <c r="C162"/>
  <c r="D162" s="1"/>
  <c r="K168" i="5"/>
  <c r="L167"/>
  <c r="M167" s="1"/>
  <c r="N164"/>
  <c r="O163"/>
  <c r="I184" i="1"/>
  <c r="P162" i="5"/>
  <c r="F162" i="9" l="1"/>
  <c r="G162" s="1"/>
  <c r="C163"/>
  <c r="D163" s="1"/>
  <c r="I185" i="1"/>
  <c r="P163" i="5"/>
  <c r="N165"/>
  <c r="O164"/>
  <c r="K169"/>
  <c r="L168"/>
  <c r="M168" s="1"/>
  <c r="I162" i="9" l="1"/>
  <c r="J162" s="1"/>
  <c r="L162" s="1"/>
  <c r="O162" s="1"/>
  <c r="P162" s="1"/>
  <c r="F163"/>
  <c r="G163" s="1"/>
  <c r="I163" s="1"/>
  <c r="J163" s="1"/>
  <c r="L163" s="1"/>
  <c r="O163" s="1"/>
  <c r="P163" s="1"/>
  <c r="C164"/>
  <c r="D164" s="1"/>
  <c r="F164" s="1"/>
  <c r="G164" s="1"/>
  <c r="I186" i="1"/>
  <c r="P164" i="5"/>
  <c r="K170"/>
  <c r="L169"/>
  <c r="M169" s="1"/>
  <c r="N166"/>
  <c r="O165"/>
  <c r="I164" i="9" l="1"/>
  <c r="J164" s="1"/>
  <c r="L164" s="1"/>
  <c r="O164" s="1"/>
  <c r="P164" s="1"/>
  <c r="F165"/>
  <c r="G165" s="1"/>
  <c r="C165"/>
  <c r="D165" s="1"/>
  <c r="N167" i="5"/>
  <c r="O166"/>
  <c r="K171"/>
  <c r="L170"/>
  <c r="M170" s="1"/>
  <c r="I187" i="1"/>
  <c r="P165" i="5"/>
  <c r="I165" i="9" l="1"/>
  <c r="J165" s="1"/>
  <c r="L165" s="1"/>
  <c r="O165" s="1"/>
  <c r="P165" s="1"/>
  <c r="C166"/>
  <c r="D166" s="1"/>
  <c r="F166" s="1"/>
  <c r="G166" s="1"/>
  <c r="I188" i="1"/>
  <c r="P166" i="5"/>
  <c r="K172"/>
  <c r="L171"/>
  <c r="M171" s="1"/>
  <c r="N168"/>
  <c r="O167"/>
  <c r="I166" i="9" l="1"/>
  <c r="J166" s="1"/>
  <c r="L166" s="1"/>
  <c r="O166" s="1"/>
  <c r="P166" s="1"/>
  <c r="F167"/>
  <c r="G167" s="1"/>
  <c r="C167"/>
  <c r="D167" s="1"/>
  <c r="N169" i="5"/>
  <c r="O168"/>
  <c r="K173"/>
  <c r="L172"/>
  <c r="M172" s="1"/>
  <c r="I189" i="1"/>
  <c r="P167" i="5"/>
  <c r="I167" i="9" l="1"/>
  <c r="J167" s="1"/>
  <c r="L167" s="1"/>
  <c r="O167" s="1"/>
  <c r="P167" s="1"/>
  <c r="C168"/>
  <c r="D168" s="1"/>
  <c r="F168" s="1"/>
  <c r="G168" s="1"/>
  <c r="I190" i="1"/>
  <c r="P168" i="5"/>
  <c r="K174"/>
  <c r="L173"/>
  <c r="M173" s="1"/>
  <c r="N170"/>
  <c r="O169"/>
  <c r="I168" i="9" l="1"/>
  <c r="J168" s="1"/>
  <c r="L168" s="1"/>
  <c r="O168" s="1"/>
  <c r="P168" s="1"/>
  <c r="F169"/>
  <c r="G169" s="1"/>
  <c r="C169"/>
  <c r="D169" s="1"/>
  <c r="N171" i="5"/>
  <c r="O170"/>
  <c r="K175"/>
  <c r="L174"/>
  <c r="M174" s="1"/>
  <c r="I191" i="1"/>
  <c r="P169" i="5"/>
  <c r="I169" i="9" l="1"/>
  <c r="J169" s="1"/>
  <c r="L169" s="1"/>
  <c r="O169" s="1"/>
  <c r="P169" s="1"/>
  <c r="C170"/>
  <c r="D170" s="1"/>
  <c r="F170" s="1"/>
  <c r="G170" s="1"/>
  <c r="I192" i="1"/>
  <c r="P170" i="5"/>
  <c r="K176"/>
  <c r="L175"/>
  <c r="M175" s="1"/>
  <c r="N172"/>
  <c r="O171"/>
  <c r="I170" i="9" l="1"/>
  <c r="J170" s="1"/>
  <c r="L170" s="1"/>
  <c r="O170" s="1"/>
  <c r="P170" s="1"/>
  <c r="C171"/>
  <c r="D171" s="1"/>
  <c r="F171" s="1"/>
  <c r="G171" s="1"/>
  <c r="I193" i="1"/>
  <c r="P171" i="5"/>
  <c r="N173"/>
  <c r="O172"/>
  <c r="K177"/>
  <c r="L176"/>
  <c r="M176" s="1"/>
  <c r="I171" i="9" l="1"/>
  <c r="J171" s="1"/>
  <c r="L171" s="1"/>
  <c r="O171" s="1"/>
  <c r="P171" s="1"/>
  <c r="C172"/>
  <c r="D172" s="1"/>
  <c r="F172"/>
  <c r="G172" s="1"/>
  <c r="I194" i="1"/>
  <c r="P172" i="5"/>
  <c r="K178"/>
  <c r="L177"/>
  <c r="M177" s="1"/>
  <c r="N174"/>
  <c r="O173"/>
  <c r="I172" i="9" l="1"/>
  <c r="J172" s="1"/>
  <c r="L172" s="1"/>
  <c r="O172" s="1"/>
  <c r="P172" s="1"/>
  <c r="F173"/>
  <c r="G173" s="1"/>
  <c r="C173"/>
  <c r="D173" s="1"/>
  <c r="I195" i="1"/>
  <c r="P173" i="5"/>
  <c r="N175"/>
  <c r="O174"/>
  <c r="K179"/>
  <c r="L178"/>
  <c r="M178" s="1"/>
  <c r="I173" i="9" l="1"/>
  <c r="J173" s="1"/>
  <c r="L173" s="1"/>
  <c r="O173" s="1"/>
  <c r="P173" s="1"/>
  <c r="C174"/>
  <c r="D174" s="1"/>
  <c r="F174" s="1"/>
  <c r="G174" s="1"/>
  <c r="I196" i="1"/>
  <c r="P174" i="5"/>
  <c r="K180"/>
  <c r="L179"/>
  <c r="M179" s="1"/>
  <c r="N176"/>
  <c r="O175"/>
  <c r="I174" i="9" l="1"/>
  <c r="J174" s="1"/>
  <c r="L174" s="1"/>
  <c r="O174" s="1"/>
  <c r="P174" s="1"/>
  <c r="F175"/>
  <c r="G175" s="1"/>
  <c r="C175"/>
  <c r="D175" s="1"/>
  <c r="I197" i="1"/>
  <c r="P175" i="5"/>
  <c r="N177"/>
  <c r="O176"/>
  <c r="K181"/>
  <c r="L180"/>
  <c r="M180" s="1"/>
  <c r="I175" i="9" l="1"/>
  <c r="J175" s="1"/>
  <c r="L175" s="1"/>
  <c r="O175" s="1"/>
  <c r="P175" s="1"/>
  <c r="C176"/>
  <c r="D176" s="1"/>
  <c r="K182" i="5"/>
  <c r="L181"/>
  <c r="M181" s="1"/>
  <c r="N178"/>
  <c r="O177"/>
  <c r="I198" i="1"/>
  <c r="P176" i="5"/>
  <c r="F176" i="9" l="1"/>
  <c r="G176" s="1"/>
  <c r="F177"/>
  <c r="G177" s="1"/>
  <c r="C177"/>
  <c r="D177" s="1"/>
  <c r="I199" i="1"/>
  <c r="P177" i="5"/>
  <c r="N179"/>
  <c r="O178"/>
  <c r="K183"/>
  <c r="L182"/>
  <c r="M182" s="1"/>
  <c r="I176" i="9" l="1"/>
  <c r="J176" s="1"/>
  <c r="L176" s="1"/>
  <c r="O176" s="1"/>
  <c r="P176" s="1"/>
  <c r="I177"/>
  <c r="J177" s="1"/>
  <c r="L177" s="1"/>
  <c r="O177" s="1"/>
  <c r="P177" s="1"/>
  <c r="C178"/>
  <c r="D178" s="1"/>
  <c r="I200" i="1"/>
  <c r="P178" i="5"/>
  <c r="K184"/>
  <c r="L183"/>
  <c r="M183" s="1"/>
  <c r="N180"/>
  <c r="O179"/>
  <c r="F178" i="9" l="1"/>
  <c r="G178" s="1"/>
  <c r="F179"/>
  <c r="G179" s="1"/>
  <c r="C179"/>
  <c r="D179" s="1"/>
  <c r="N181" i="5"/>
  <c r="O180"/>
  <c r="K185"/>
  <c r="L184"/>
  <c r="M184" s="1"/>
  <c r="I201" i="1"/>
  <c r="P179" i="5"/>
  <c r="I178" i="9" l="1"/>
  <c r="J178" s="1"/>
  <c r="L178" s="1"/>
  <c r="O178" s="1"/>
  <c r="P178" s="1"/>
  <c r="I179"/>
  <c r="J179" s="1"/>
  <c r="L179" s="1"/>
  <c r="O179" s="1"/>
  <c r="P179" s="1"/>
  <c r="C180"/>
  <c r="D180" s="1"/>
  <c r="F180" s="1"/>
  <c r="G180" s="1"/>
  <c r="K186" i="5"/>
  <c r="L185"/>
  <c r="M185" s="1"/>
  <c r="N182"/>
  <c r="O181"/>
  <c r="I202" i="1"/>
  <c r="P180" i="5"/>
  <c r="I180" i="9" l="1"/>
  <c r="J180" s="1"/>
  <c r="L180" s="1"/>
  <c r="O180" s="1"/>
  <c r="P180" s="1"/>
  <c r="F181"/>
  <c r="G181" s="1"/>
  <c r="C181"/>
  <c r="D181" s="1"/>
  <c r="N183" i="5"/>
  <c r="O182"/>
  <c r="K187"/>
  <c r="L186"/>
  <c r="M186" s="1"/>
  <c r="I203" i="1"/>
  <c r="P181" i="5"/>
  <c r="I181" i="9" l="1"/>
  <c r="J181" s="1"/>
  <c r="L181" s="1"/>
  <c r="O181" s="1"/>
  <c r="P181" s="1"/>
  <c r="C182"/>
  <c r="D182" s="1"/>
  <c r="F182" s="1"/>
  <c r="G182" s="1"/>
  <c r="K188" i="5"/>
  <c r="L187"/>
  <c r="M187" s="1"/>
  <c r="N184"/>
  <c r="O183"/>
  <c r="I204" i="1"/>
  <c r="P182" i="5"/>
  <c r="I182" i="9" l="1"/>
  <c r="J182" s="1"/>
  <c r="L182" s="1"/>
  <c r="O182" s="1"/>
  <c r="P182" s="1"/>
  <c r="F183"/>
  <c r="G183" s="1"/>
  <c r="C183"/>
  <c r="D183" s="1"/>
  <c r="I205" i="1"/>
  <c r="P183" i="5"/>
  <c r="N185"/>
  <c r="O184"/>
  <c r="K189"/>
  <c r="L188"/>
  <c r="M188" s="1"/>
  <c r="I183" i="9" l="1"/>
  <c r="J183" s="1"/>
  <c r="L183" s="1"/>
  <c r="O183" s="1"/>
  <c r="P183" s="1"/>
  <c r="C184"/>
  <c r="D184" s="1"/>
  <c r="F184" s="1"/>
  <c r="G184" s="1"/>
  <c r="K190" i="5"/>
  <c r="L189"/>
  <c r="M189" s="1"/>
  <c r="N186"/>
  <c r="O185"/>
  <c r="I206" i="1"/>
  <c r="P184" i="5"/>
  <c r="I184" i="9" l="1"/>
  <c r="J184" s="1"/>
  <c r="L184" s="1"/>
  <c r="O184" s="1"/>
  <c r="P184" s="1"/>
  <c r="F185"/>
  <c r="G185" s="1"/>
  <c r="C185"/>
  <c r="D185" s="1"/>
  <c r="N187" i="5"/>
  <c r="O186"/>
  <c r="K191"/>
  <c r="L190"/>
  <c r="M190" s="1"/>
  <c r="I207" i="1"/>
  <c r="P185" i="5"/>
  <c r="I185" i="9" l="1"/>
  <c r="J185" s="1"/>
  <c r="L185" s="1"/>
  <c r="O185" s="1"/>
  <c r="P185" s="1"/>
  <c r="C186"/>
  <c r="D186" s="1"/>
  <c r="F186" s="1"/>
  <c r="G186" s="1"/>
  <c r="K192" i="5"/>
  <c r="L191"/>
  <c r="M191" s="1"/>
  <c r="N188"/>
  <c r="O187"/>
  <c r="I208" i="1"/>
  <c r="P186" i="5"/>
  <c r="I186" i="9" l="1"/>
  <c r="J186" s="1"/>
  <c r="L186" s="1"/>
  <c r="O186" s="1"/>
  <c r="P186" s="1"/>
  <c r="C187"/>
  <c r="D187" s="1"/>
  <c r="F187" s="1"/>
  <c r="G187" s="1"/>
  <c r="N189" i="5"/>
  <c r="O188"/>
  <c r="K193"/>
  <c r="L192"/>
  <c r="M192" s="1"/>
  <c r="I209" i="1"/>
  <c r="P187" i="5"/>
  <c r="I187" i="9" l="1"/>
  <c r="J187" s="1"/>
  <c r="L187" s="1"/>
  <c r="O187" s="1"/>
  <c r="P187" s="1"/>
  <c r="C188"/>
  <c r="D188" s="1"/>
  <c r="F188"/>
  <c r="G188" s="1"/>
  <c r="K194" i="5"/>
  <c r="L193"/>
  <c r="M193" s="1"/>
  <c r="N190"/>
  <c r="O189"/>
  <c r="I210" i="1"/>
  <c r="P188" i="5"/>
  <c r="I188" i="9" l="1"/>
  <c r="J188" s="1"/>
  <c r="L188" s="1"/>
  <c r="O188" s="1"/>
  <c r="P188" s="1"/>
  <c r="F189"/>
  <c r="G189" s="1"/>
  <c r="C189"/>
  <c r="D189" s="1"/>
  <c r="N191" i="5"/>
  <c r="O190"/>
  <c r="K195"/>
  <c r="L194"/>
  <c r="M194" s="1"/>
  <c r="I211" i="1"/>
  <c r="P189" i="5"/>
  <c r="I189" i="9" l="1"/>
  <c r="J189" s="1"/>
  <c r="L189" s="1"/>
  <c r="O189" s="1"/>
  <c r="P189" s="1"/>
  <c r="C190"/>
  <c r="D190" s="1"/>
  <c r="F190" s="1"/>
  <c r="G190" s="1"/>
  <c r="K196" i="5"/>
  <c r="L195"/>
  <c r="M195" s="1"/>
  <c r="N192"/>
  <c r="O191"/>
  <c r="I212" i="1"/>
  <c r="P190" i="5"/>
  <c r="I190" i="9" l="1"/>
  <c r="J190" s="1"/>
  <c r="L190" s="1"/>
  <c r="O190" s="1"/>
  <c r="P190" s="1"/>
  <c r="F191"/>
  <c r="G191" s="1"/>
  <c r="C191"/>
  <c r="D191" s="1"/>
  <c r="N193" i="5"/>
  <c r="O192"/>
  <c r="K197"/>
  <c r="L196"/>
  <c r="M196" s="1"/>
  <c r="I213" i="1"/>
  <c r="P191" i="5"/>
  <c r="I191" i="9" l="1"/>
  <c r="J191" s="1"/>
  <c r="L191" s="1"/>
  <c r="O191" s="1"/>
  <c r="P191" s="1"/>
  <c r="C192"/>
  <c r="D192" s="1"/>
  <c r="F192" s="1"/>
  <c r="G192" s="1"/>
  <c r="K198" i="5"/>
  <c r="L197"/>
  <c r="M197" s="1"/>
  <c r="N194"/>
  <c r="O193"/>
  <c r="I214" i="1"/>
  <c r="P192" i="5"/>
  <c r="I192" i="9" l="1"/>
  <c r="J192" s="1"/>
  <c r="L192" s="1"/>
  <c r="O192" s="1"/>
  <c r="P192" s="1"/>
  <c r="F193"/>
  <c r="G193" s="1"/>
  <c r="C193"/>
  <c r="D193" s="1"/>
  <c r="N195" i="5"/>
  <c r="O194"/>
  <c r="K199"/>
  <c r="L198"/>
  <c r="M198" s="1"/>
  <c r="I215" i="1"/>
  <c r="P193" i="5"/>
  <c r="I193" i="9" l="1"/>
  <c r="J193" s="1"/>
  <c r="L193" s="1"/>
  <c r="O193" s="1"/>
  <c r="P193" s="1"/>
  <c r="C194"/>
  <c r="D194" s="1"/>
  <c r="F194" s="1"/>
  <c r="G194" s="1"/>
  <c r="K200" i="5"/>
  <c r="L199"/>
  <c r="M199" s="1"/>
  <c r="N196"/>
  <c r="O195"/>
  <c r="I216" i="1"/>
  <c r="P194" i="5"/>
  <c r="I194" i="9" l="1"/>
  <c r="J194" s="1"/>
  <c r="L194" s="1"/>
  <c r="O194" s="1"/>
  <c r="P194" s="1"/>
  <c r="F195"/>
  <c r="G195" s="1"/>
  <c r="C195"/>
  <c r="D195" s="1"/>
  <c r="N197" i="5"/>
  <c r="O196"/>
  <c r="K201"/>
  <c r="L200"/>
  <c r="M200" s="1"/>
  <c r="I217" i="1"/>
  <c r="P195" i="5"/>
  <c r="I195" i="9" l="1"/>
  <c r="J195" s="1"/>
  <c r="L195" s="1"/>
  <c r="O195" s="1"/>
  <c r="P195" s="1"/>
  <c r="C196"/>
  <c r="D196" s="1"/>
  <c r="F196" s="1"/>
  <c r="G196" s="1"/>
  <c r="K202" i="5"/>
  <c r="L201"/>
  <c r="M201" s="1"/>
  <c r="N198"/>
  <c r="O197"/>
  <c r="I218" i="1"/>
  <c r="P196" i="5"/>
  <c r="I196" i="9" l="1"/>
  <c r="J196" s="1"/>
  <c r="L196" s="1"/>
  <c r="O196" s="1"/>
  <c r="P196" s="1"/>
  <c r="C197"/>
  <c r="D197" s="1"/>
  <c r="N199" i="5"/>
  <c r="O198"/>
  <c r="K203"/>
  <c r="L202"/>
  <c r="M202" s="1"/>
  <c r="I219" i="1"/>
  <c r="P197" i="5"/>
  <c r="F197" i="9" l="1"/>
  <c r="G197" s="1"/>
  <c r="I197" s="1"/>
  <c r="J197" s="1"/>
  <c r="L197" s="1"/>
  <c r="O197" s="1"/>
  <c r="P197" s="1"/>
  <c r="C198"/>
  <c r="D198" s="1"/>
  <c r="F198" s="1"/>
  <c r="G198" s="1"/>
  <c r="K204" i="5"/>
  <c r="L203"/>
  <c r="M203" s="1"/>
  <c r="N200"/>
  <c r="O199"/>
  <c r="I220" i="1"/>
  <c r="P198" i="5"/>
  <c r="I198" i="9" l="1"/>
  <c r="J198" s="1"/>
  <c r="L198" s="1"/>
  <c r="O198" s="1"/>
  <c r="P198" s="1"/>
  <c r="C199"/>
  <c r="D199" s="1"/>
  <c r="F199" s="1"/>
  <c r="G199" s="1"/>
  <c r="N201" i="5"/>
  <c r="O200"/>
  <c r="K205"/>
  <c r="L204"/>
  <c r="M204" s="1"/>
  <c r="I221" i="1"/>
  <c r="P199" i="5"/>
  <c r="I199" i="9" l="1"/>
  <c r="J199" s="1"/>
  <c r="L199" s="1"/>
  <c r="O199" s="1"/>
  <c r="P199" s="1"/>
  <c r="C200"/>
  <c r="D200" s="1"/>
  <c r="F200" s="1"/>
  <c r="G200" s="1"/>
  <c r="K206" i="5"/>
  <c r="L205"/>
  <c r="M205" s="1"/>
  <c r="N202"/>
  <c r="O201"/>
  <c r="I222" i="1"/>
  <c r="P200" i="5"/>
  <c r="I200" i="9" l="1"/>
  <c r="J200" s="1"/>
  <c r="L200" s="1"/>
  <c r="O200" s="1"/>
  <c r="P200" s="1"/>
  <c r="F201"/>
  <c r="G201" s="1"/>
  <c r="C201"/>
  <c r="D201" s="1"/>
  <c r="N203" i="5"/>
  <c r="O202"/>
  <c r="K207"/>
  <c r="L206"/>
  <c r="M206" s="1"/>
  <c r="I223" i="1"/>
  <c r="P201" i="5"/>
  <c r="I201" i="9" l="1"/>
  <c r="J201" s="1"/>
  <c r="L201" s="1"/>
  <c r="O201" s="1"/>
  <c r="P201" s="1"/>
  <c r="C202"/>
  <c r="D202" s="1"/>
  <c r="F202" s="1"/>
  <c r="G202" s="1"/>
  <c r="K208" i="5"/>
  <c r="L207"/>
  <c r="M207" s="1"/>
  <c r="N204"/>
  <c r="O203"/>
  <c r="I224" i="1"/>
  <c r="P202" i="5"/>
  <c r="I202" i="9" l="1"/>
  <c r="J202" s="1"/>
  <c r="L202" s="1"/>
  <c r="O202" s="1"/>
  <c r="P202" s="1"/>
  <c r="F203"/>
  <c r="G203" s="1"/>
  <c r="C203"/>
  <c r="D203" s="1"/>
  <c r="N205" i="5"/>
  <c r="O204"/>
  <c r="K209"/>
  <c r="L208"/>
  <c r="M208" s="1"/>
  <c r="I225" i="1"/>
  <c r="P203" i="5"/>
  <c r="I203" i="9" l="1"/>
  <c r="J203" s="1"/>
  <c r="L203" s="1"/>
  <c r="O203" s="1"/>
  <c r="P203" s="1"/>
  <c r="C204"/>
  <c r="D204" s="1"/>
  <c r="F204" s="1"/>
  <c r="G204" s="1"/>
  <c r="K210" i="5"/>
  <c r="L209"/>
  <c r="M209" s="1"/>
  <c r="N206"/>
  <c r="O205"/>
  <c r="I226" i="1"/>
  <c r="P204" i="5"/>
  <c r="I204" i="9" l="1"/>
  <c r="J204" s="1"/>
  <c r="L204" s="1"/>
  <c r="O204" s="1"/>
  <c r="P204" s="1"/>
  <c r="F205"/>
  <c r="G205" s="1"/>
  <c r="C205"/>
  <c r="D205" s="1"/>
  <c r="N207" i="5"/>
  <c r="O206"/>
  <c r="K211"/>
  <c r="L210"/>
  <c r="M210" s="1"/>
  <c r="I227" i="1"/>
  <c r="P205" i="5"/>
  <c r="I205" i="9" l="1"/>
  <c r="J205" s="1"/>
  <c r="L205" s="1"/>
  <c r="O205" s="1"/>
  <c r="P205" s="1"/>
  <c r="C206"/>
  <c r="D206" s="1"/>
  <c r="F206" s="1"/>
  <c r="G206" s="1"/>
  <c r="K212" i="5"/>
  <c r="L211"/>
  <c r="M211" s="1"/>
  <c r="N208"/>
  <c r="O207"/>
  <c r="I228" i="1"/>
  <c r="P206" i="5"/>
  <c r="I206" i="9" l="1"/>
  <c r="J206" s="1"/>
  <c r="L206" s="1"/>
  <c r="O206" s="1"/>
  <c r="P206" s="1"/>
  <c r="F207"/>
  <c r="G207" s="1"/>
  <c r="C207"/>
  <c r="D207" s="1"/>
  <c r="N209" i="5"/>
  <c r="O208"/>
  <c r="K213"/>
  <c r="L212"/>
  <c r="M212" s="1"/>
  <c r="I229" i="1"/>
  <c r="P207" i="5"/>
  <c r="I207" i="9" l="1"/>
  <c r="J207" s="1"/>
  <c r="L207" s="1"/>
  <c r="O207" s="1"/>
  <c r="P207" s="1"/>
  <c r="C208"/>
  <c r="D208" s="1"/>
  <c r="F208" s="1"/>
  <c r="G208" s="1"/>
  <c r="K214" i="5"/>
  <c r="L213"/>
  <c r="M213" s="1"/>
  <c r="N210"/>
  <c r="O209"/>
  <c r="I230" i="1"/>
  <c r="P208" i="5"/>
  <c r="I208" i="9" l="1"/>
  <c r="J208" s="1"/>
  <c r="L208" s="1"/>
  <c r="O208" s="1"/>
  <c r="P208" s="1"/>
  <c r="C209"/>
  <c r="D209" s="1"/>
  <c r="I231" i="1"/>
  <c r="P209" i="5"/>
  <c r="N211"/>
  <c r="O210"/>
  <c r="K215"/>
  <c r="L214"/>
  <c r="M214" s="1"/>
  <c r="F209" i="9" l="1"/>
  <c r="G209" s="1"/>
  <c r="C210"/>
  <c r="D210" s="1"/>
  <c r="I232" i="1"/>
  <c r="P210" i="5"/>
  <c r="K216"/>
  <c r="L215"/>
  <c r="M215" s="1"/>
  <c r="N212"/>
  <c r="O211"/>
  <c r="I209" i="9" l="1"/>
  <c r="J209" s="1"/>
  <c r="L209" s="1"/>
  <c r="O209" s="1"/>
  <c r="P209" s="1"/>
  <c r="F210"/>
  <c r="G210" s="1"/>
  <c r="I210" s="1"/>
  <c r="J210" s="1"/>
  <c r="L210" s="1"/>
  <c r="O210" s="1"/>
  <c r="P210" s="1"/>
  <c r="C211"/>
  <c r="D211" s="1"/>
  <c r="I233" i="1"/>
  <c r="P211" i="5"/>
  <c r="N213"/>
  <c r="O212"/>
  <c r="K217"/>
  <c r="L216"/>
  <c r="M216" s="1"/>
  <c r="F211" i="9" l="1"/>
  <c r="G211" s="1"/>
  <c r="C212"/>
  <c r="D212" s="1"/>
  <c r="F212" s="1"/>
  <c r="G212" s="1"/>
  <c r="I234" i="1"/>
  <c r="P212" i="5"/>
  <c r="K218"/>
  <c r="L217"/>
  <c r="M217" s="1"/>
  <c r="N214"/>
  <c r="O213"/>
  <c r="I212" i="9" l="1"/>
  <c r="J212" s="1"/>
  <c r="L212" s="1"/>
  <c r="O212" s="1"/>
  <c r="P212" s="1"/>
  <c r="I211"/>
  <c r="J211" s="1"/>
  <c r="L211" s="1"/>
  <c r="O211" s="1"/>
  <c r="P211" s="1"/>
  <c r="C213"/>
  <c r="D213" s="1"/>
  <c r="N215" i="5"/>
  <c r="O214"/>
  <c r="K219"/>
  <c r="L218"/>
  <c r="M218" s="1"/>
  <c r="I235" i="1"/>
  <c r="P213" i="5"/>
  <c r="F213" i="9" l="1"/>
  <c r="G213" s="1"/>
  <c r="I213" s="1"/>
  <c r="J213" s="1"/>
  <c r="L213" s="1"/>
  <c r="O213" s="1"/>
  <c r="P213" s="1"/>
  <c r="C214"/>
  <c r="D214" s="1"/>
  <c r="I236" i="1"/>
  <c r="P214" i="5"/>
  <c r="K220"/>
  <c r="L219"/>
  <c r="M219" s="1"/>
  <c r="N216"/>
  <c r="O215"/>
  <c r="F214" i="9" l="1"/>
  <c r="G214" s="1"/>
  <c r="C215"/>
  <c r="D215" s="1"/>
  <c r="I237" i="1"/>
  <c r="P215" i="5"/>
  <c r="N217"/>
  <c r="O216"/>
  <c r="K221"/>
  <c r="L220"/>
  <c r="M220" s="1"/>
  <c r="I214" i="9" l="1"/>
  <c r="J214" s="1"/>
  <c r="L214" s="1"/>
  <c r="O214" s="1"/>
  <c r="P214" s="1"/>
  <c r="F215"/>
  <c r="G215" s="1"/>
  <c r="I215" s="1"/>
  <c r="J215" s="1"/>
  <c r="L215" s="1"/>
  <c r="O215" s="1"/>
  <c r="P215" s="1"/>
  <c r="C216"/>
  <c r="D216" s="1"/>
  <c r="I216"/>
  <c r="J216" s="1"/>
  <c r="L216" s="1"/>
  <c r="O216" s="1"/>
  <c r="P216" s="1"/>
  <c r="F216"/>
  <c r="G216" s="1"/>
  <c r="I238" i="1"/>
  <c r="P216" i="5"/>
  <c r="K222"/>
  <c r="L221"/>
  <c r="M221" s="1"/>
  <c r="N218"/>
  <c r="O217"/>
  <c r="C217" i="9" l="1"/>
  <c r="D217" s="1"/>
  <c r="F217" s="1"/>
  <c r="G217" s="1"/>
  <c r="I239" i="1"/>
  <c r="P217" i="5"/>
  <c r="N219"/>
  <c r="O218"/>
  <c r="K223"/>
  <c r="L222"/>
  <c r="M222" s="1"/>
  <c r="I217" i="9" l="1"/>
  <c r="J217" s="1"/>
  <c r="L217" s="1"/>
  <c r="O217" s="1"/>
  <c r="P217" s="1"/>
  <c r="C218"/>
  <c r="D218" s="1"/>
  <c r="I240" i="1"/>
  <c r="P218" i="5"/>
  <c r="K224"/>
  <c r="L223"/>
  <c r="M223" s="1"/>
  <c r="N220"/>
  <c r="O219"/>
  <c r="F218" i="9" l="1"/>
  <c r="G218" s="1"/>
  <c r="I218" s="1"/>
  <c r="J218" s="1"/>
  <c r="L218" s="1"/>
  <c r="O218" s="1"/>
  <c r="P218" s="1"/>
  <c r="C219"/>
  <c r="D219" s="1"/>
  <c r="F219"/>
  <c r="G219" s="1"/>
  <c r="I241" i="1"/>
  <c r="P219" i="5"/>
  <c r="N221"/>
  <c r="O220"/>
  <c r="K225"/>
  <c r="L224"/>
  <c r="M224" s="1"/>
  <c r="I219" i="9" l="1"/>
  <c r="J219" s="1"/>
  <c r="L219" s="1"/>
  <c r="O219" s="1"/>
  <c r="P219" s="1"/>
  <c r="C220"/>
  <c r="D220" s="1"/>
  <c r="F220" s="1"/>
  <c r="G220" s="1"/>
  <c r="I242" i="1"/>
  <c r="P220" i="5"/>
  <c r="K226"/>
  <c r="L225"/>
  <c r="M225" s="1"/>
  <c r="N222"/>
  <c r="O221"/>
  <c r="I220" i="9" l="1"/>
  <c r="J220" s="1"/>
  <c r="L220" s="1"/>
  <c r="O220" s="1"/>
  <c r="P220" s="1"/>
  <c r="C221"/>
  <c r="D221" s="1"/>
  <c r="F221"/>
  <c r="G221" s="1"/>
  <c r="N223" i="5"/>
  <c r="O222"/>
  <c r="K227"/>
  <c r="L226"/>
  <c r="M226" s="1"/>
  <c r="I243" i="1"/>
  <c r="P221" i="5"/>
  <c r="I221" i="9" l="1"/>
  <c r="J221" s="1"/>
  <c r="L221" s="1"/>
  <c r="O221" s="1"/>
  <c r="P221" s="1"/>
  <c r="C222"/>
  <c r="D222" s="1"/>
  <c r="K228" i="5"/>
  <c r="L227"/>
  <c r="M227" s="1"/>
  <c r="N224"/>
  <c r="O223"/>
  <c r="I244" i="1"/>
  <c r="P222" i="5"/>
  <c r="F222" i="9" l="1"/>
  <c r="G222" s="1"/>
  <c r="I222" s="1"/>
  <c r="J222" s="1"/>
  <c r="L222" s="1"/>
  <c r="O222" s="1"/>
  <c r="P222" s="1"/>
  <c r="C223"/>
  <c r="D223" s="1"/>
  <c r="F223"/>
  <c r="G223" s="1"/>
  <c r="N225" i="5"/>
  <c r="O224"/>
  <c r="K229"/>
  <c r="L228"/>
  <c r="M228" s="1"/>
  <c r="I245" i="1"/>
  <c r="P223" i="5"/>
  <c r="I223" i="9" l="1"/>
  <c r="J223" s="1"/>
  <c r="L223" s="1"/>
  <c r="O223" s="1"/>
  <c r="P223" s="1"/>
  <c r="C224"/>
  <c r="D224" s="1"/>
  <c r="K230" i="5"/>
  <c r="L229"/>
  <c r="M229" s="1"/>
  <c r="N226"/>
  <c r="O225"/>
  <c r="I246" i="1"/>
  <c r="P224" i="5"/>
  <c r="F224" i="9" l="1"/>
  <c r="G224" s="1"/>
  <c r="C225"/>
  <c r="D225" s="1"/>
  <c r="N227" i="5"/>
  <c r="O226"/>
  <c r="K231"/>
  <c r="L230"/>
  <c r="M230" s="1"/>
  <c r="I247" i="1"/>
  <c r="P225" i="5"/>
  <c r="I224" i="9" l="1"/>
  <c r="J224" s="1"/>
  <c r="L224" s="1"/>
  <c r="O224" s="1"/>
  <c r="P224" s="1"/>
  <c r="F225"/>
  <c r="G225" s="1"/>
  <c r="C226"/>
  <c r="D226" s="1"/>
  <c r="K232" i="5"/>
  <c r="L231"/>
  <c r="M231" s="1"/>
  <c r="N228"/>
  <c r="O227"/>
  <c r="I248" i="1"/>
  <c r="P226" i="5"/>
  <c r="F226" i="9" l="1"/>
  <c r="G226" s="1"/>
  <c r="I226" s="1"/>
  <c r="J226" s="1"/>
  <c r="L226" s="1"/>
  <c r="O226" s="1"/>
  <c r="P226" s="1"/>
  <c r="I225"/>
  <c r="J225" s="1"/>
  <c r="L225" s="1"/>
  <c r="O225" s="1"/>
  <c r="P225" s="1"/>
  <c r="C227"/>
  <c r="D227" s="1"/>
  <c r="F227"/>
  <c r="G227" s="1"/>
  <c r="I249" i="1"/>
  <c r="P227" i="5"/>
  <c r="N229"/>
  <c r="O228"/>
  <c r="K233"/>
  <c r="L232"/>
  <c r="M232" s="1"/>
  <c r="I227" i="9" l="1"/>
  <c r="J227" s="1"/>
  <c r="L227" s="1"/>
  <c r="O227" s="1"/>
  <c r="P227" s="1"/>
  <c r="C228"/>
  <c r="D228" s="1"/>
  <c r="K234" i="5"/>
  <c r="L233"/>
  <c r="M233" s="1"/>
  <c r="N230"/>
  <c r="O229"/>
  <c r="I250" i="1"/>
  <c r="P228" i="5"/>
  <c r="F228" i="9" l="1"/>
  <c r="G228" s="1"/>
  <c r="I228" s="1"/>
  <c r="J228" s="1"/>
  <c r="L228" s="1"/>
  <c r="O228" s="1"/>
  <c r="P228" s="1"/>
  <c r="C229"/>
  <c r="D229" s="1"/>
  <c r="F229"/>
  <c r="G229" s="1"/>
  <c r="I251" i="1"/>
  <c r="P229" i="5"/>
  <c r="N231"/>
  <c r="O230"/>
  <c r="K235"/>
  <c r="L234"/>
  <c r="M234" s="1"/>
  <c r="I229" i="9" l="1"/>
  <c r="J229" s="1"/>
  <c r="L229" s="1"/>
  <c r="O229" s="1"/>
  <c r="P229" s="1"/>
  <c r="C230"/>
  <c r="D230" s="1"/>
  <c r="I252" i="1"/>
  <c r="P230" i="5"/>
  <c r="K236"/>
  <c r="L235"/>
  <c r="M235" s="1"/>
  <c r="N232"/>
  <c r="O231"/>
  <c r="F230" i="9" l="1"/>
  <c r="G230" s="1"/>
  <c r="I230" s="1"/>
  <c r="J230" s="1"/>
  <c r="L230" s="1"/>
  <c r="O230" s="1"/>
  <c r="P230" s="1"/>
  <c r="C231"/>
  <c r="D231" s="1"/>
  <c r="N233" i="5"/>
  <c r="O232"/>
  <c r="K237"/>
  <c r="L236"/>
  <c r="M236" s="1"/>
  <c r="I253" i="1"/>
  <c r="P231" i="5"/>
  <c r="F231" i="9" l="1"/>
  <c r="G231" s="1"/>
  <c r="I231" s="1"/>
  <c r="J231" s="1"/>
  <c r="L231" s="1"/>
  <c r="O231" s="1"/>
  <c r="P231" s="1"/>
  <c r="C232"/>
  <c r="D232" s="1"/>
  <c r="I254" i="1"/>
  <c r="P232" i="5"/>
  <c r="K238"/>
  <c r="L237"/>
  <c r="M237" s="1"/>
  <c r="N234"/>
  <c r="O233"/>
  <c r="F232" i="9" l="1"/>
  <c r="G232" s="1"/>
  <c r="C233"/>
  <c r="D233" s="1"/>
  <c r="N235" i="5"/>
  <c r="O234"/>
  <c r="K239"/>
  <c r="L238"/>
  <c r="M238" s="1"/>
  <c r="I255" i="1"/>
  <c r="P233" i="5"/>
  <c r="F233" i="9" l="1"/>
  <c r="G233" s="1"/>
  <c r="I233" s="1"/>
  <c r="J233" s="1"/>
  <c r="L233" s="1"/>
  <c r="O233" s="1"/>
  <c r="P233" s="1"/>
  <c r="I232"/>
  <c r="J232" s="1"/>
  <c r="L232" s="1"/>
  <c r="O232" s="1"/>
  <c r="P232" s="1"/>
  <c r="C234"/>
  <c r="D234" s="1"/>
  <c r="F234"/>
  <c r="G234" s="1"/>
  <c r="I234" s="1"/>
  <c r="J234" s="1"/>
  <c r="L234" s="1"/>
  <c r="O234" s="1"/>
  <c r="P234" s="1"/>
  <c r="I256" i="1"/>
  <c r="P234" i="5"/>
  <c r="K240"/>
  <c r="L239"/>
  <c r="M239" s="1"/>
  <c r="N236"/>
  <c r="O235"/>
  <c r="C235" i="9" l="1"/>
  <c r="D235" s="1"/>
  <c r="F235" s="1"/>
  <c r="G235" s="1"/>
  <c r="I257" i="1"/>
  <c r="P235" i="5"/>
  <c r="N237"/>
  <c r="O236"/>
  <c r="K241"/>
  <c r="L240"/>
  <c r="M240" s="1"/>
  <c r="I235" i="9" l="1"/>
  <c r="J235" s="1"/>
  <c r="L235" s="1"/>
  <c r="O235" s="1"/>
  <c r="P235" s="1"/>
  <c r="C236"/>
  <c r="D236" s="1"/>
  <c r="K242" i="5"/>
  <c r="L241"/>
  <c r="M241" s="1"/>
  <c r="N238"/>
  <c r="O237"/>
  <c r="I258" i="1"/>
  <c r="P236" i="5"/>
  <c r="F236" i="9" l="1"/>
  <c r="G236" s="1"/>
  <c r="I236" s="1"/>
  <c r="J236" s="1"/>
  <c r="L236" s="1"/>
  <c r="O236" s="1"/>
  <c r="P236" s="1"/>
  <c r="C237"/>
  <c r="D237" s="1"/>
  <c r="F237"/>
  <c r="G237" s="1"/>
  <c r="I259" i="1"/>
  <c r="P237" i="5"/>
  <c r="N239"/>
  <c r="O238"/>
  <c r="K243"/>
  <c r="L242"/>
  <c r="M242" s="1"/>
  <c r="I237" i="9" l="1"/>
  <c r="J237" s="1"/>
  <c r="L237" s="1"/>
  <c r="O237" s="1"/>
  <c r="P237" s="1"/>
  <c r="C238"/>
  <c r="D238" s="1"/>
  <c r="F238" s="1"/>
  <c r="G238" s="1"/>
  <c r="K244" i="5"/>
  <c r="L243"/>
  <c r="M243" s="1"/>
  <c r="N240"/>
  <c r="O239"/>
  <c r="I260" i="1"/>
  <c r="P238" i="5"/>
  <c r="I238" i="9" l="1"/>
  <c r="J238" s="1"/>
  <c r="L238" s="1"/>
  <c r="O238" s="1"/>
  <c r="P238" s="1"/>
  <c r="C239"/>
  <c r="D239" s="1"/>
  <c r="F239"/>
  <c r="G239" s="1"/>
  <c r="N241" i="5"/>
  <c r="O240"/>
  <c r="K245"/>
  <c r="L244"/>
  <c r="M244" s="1"/>
  <c r="I261" i="1"/>
  <c r="P239" i="5"/>
  <c r="I239" i="9" l="1"/>
  <c r="J239" s="1"/>
  <c r="L239" s="1"/>
  <c r="O239" s="1"/>
  <c r="P239" s="1"/>
  <c r="C240"/>
  <c r="D240" s="1"/>
  <c r="K246" i="5"/>
  <c r="L245"/>
  <c r="M245" s="1"/>
  <c r="N242"/>
  <c r="O241"/>
  <c r="I262" i="1"/>
  <c r="P240" i="5"/>
  <c r="F240" i="9" l="1"/>
  <c r="G240" s="1"/>
  <c r="I240" s="1"/>
  <c r="J240" s="1"/>
  <c r="L240" s="1"/>
  <c r="O240" s="1"/>
  <c r="P240" s="1"/>
  <c r="F241"/>
  <c r="G241" s="1"/>
  <c r="C241"/>
  <c r="D241" s="1"/>
  <c r="N243" i="5"/>
  <c r="O242"/>
  <c r="K247"/>
  <c r="L246"/>
  <c r="M246" s="1"/>
  <c r="I263" i="1"/>
  <c r="P241" i="5"/>
  <c r="I241" i="9" l="1"/>
  <c r="J241" s="1"/>
  <c r="L241" s="1"/>
  <c r="O241" s="1"/>
  <c r="P241" s="1"/>
  <c r="C242"/>
  <c r="D242" s="1"/>
  <c r="F242"/>
  <c r="G242" s="1"/>
  <c r="I242" s="1"/>
  <c r="J242" s="1"/>
  <c r="L242" s="1"/>
  <c r="O242" s="1"/>
  <c r="P242" s="1"/>
  <c r="K248" i="5"/>
  <c r="L247"/>
  <c r="M247" s="1"/>
  <c r="N244"/>
  <c r="O243"/>
  <c r="I264" i="1"/>
  <c r="P242" i="5"/>
  <c r="C243" i="9" l="1"/>
  <c r="D243" s="1"/>
  <c r="N245" i="5"/>
  <c r="O244"/>
  <c r="K249"/>
  <c r="L248"/>
  <c r="M248" s="1"/>
  <c r="I265" i="1"/>
  <c r="P243" i="5"/>
  <c r="F243" i="9" l="1"/>
  <c r="G243" s="1"/>
  <c r="C244"/>
  <c r="D244" s="1"/>
  <c r="K250" i="5"/>
  <c r="L249"/>
  <c r="M249" s="1"/>
  <c r="N246"/>
  <c r="O245"/>
  <c r="I266" i="1"/>
  <c r="P244" i="5"/>
  <c r="I243" i="9" l="1"/>
  <c r="J243" s="1"/>
  <c r="L243" s="1"/>
  <c r="O243" s="1"/>
  <c r="P243" s="1"/>
  <c r="F244"/>
  <c r="G244" s="1"/>
  <c r="F245"/>
  <c r="G245" s="1"/>
  <c r="I245" s="1"/>
  <c r="J245" s="1"/>
  <c r="L245" s="1"/>
  <c r="O245" s="1"/>
  <c r="P245" s="1"/>
  <c r="C245"/>
  <c r="D245" s="1"/>
  <c r="I267" i="1"/>
  <c r="P245" i="5"/>
  <c r="N247"/>
  <c r="O246"/>
  <c r="K251"/>
  <c r="L250"/>
  <c r="M250" s="1"/>
  <c r="I244" i="9" l="1"/>
  <c r="J244" s="1"/>
  <c r="L244" s="1"/>
  <c r="O244" s="1"/>
  <c r="P244" s="1"/>
  <c r="C246"/>
  <c r="D246" s="1"/>
  <c r="I268" i="1"/>
  <c r="P246" i="5"/>
  <c r="K252"/>
  <c r="L251"/>
  <c r="M251" s="1"/>
  <c r="N248"/>
  <c r="O247"/>
  <c r="F246" i="9" l="1"/>
  <c r="G246" s="1"/>
  <c r="C247"/>
  <c r="D247" s="1"/>
  <c r="I269" i="1"/>
  <c r="P247" i="5"/>
  <c r="N249"/>
  <c r="O248"/>
  <c r="K253"/>
  <c r="L252"/>
  <c r="M252" s="1"/>
  <c r="I246" i="9" l="1"/>
  <c r="J246" s="1"/>
  <c r="L246" s="1"/>
  <c r="O246" s="1"/>
  <c r="P246" s="1"/>
  <c r="F247"/>
  <c r="G247" s="1"/>
  <c r="C248"/>
  <c r="D248" s="1"/>
  <c r="K254" i="5"/>
  <c r="L253"/>
  <c r="M253" s="1"/>
  <c r="N250"/>
  <c r="O249"/>
  <c r="I270" i="1"/>
  <c r="P248" i="5"/>
  <c r="I247" i="9" l="1"/>
  <c r="J247" s="1"/>
  <c r="L247" s="1"/>
  <c r="O247" s="1"/>
  <c r="P247" s="1"/>
  <c r="F248"/>
  <c r="G248" s="1"/>
  <c r="I248" s="1"/>
  <c r="J248" s="1"/>
  <c r="L248" s="1"/>
  <c r="O248" s="1"/>
  <c r="P248" s="1"/>
  <c r="C249"/>
  <c r="D249" s="1"/>
  <c r="I271" i="1"/>
  <c r="P249" i="5"/>
  <c r="N251"/>
  <c r="O250"/>
  <c r="K255"/>
  <c r="L254"/>
  <c r="M254" s="1"/>
  <c r="F249" i="9" l="1"/>
  <c r="G249" s="1"/>
  <c r="C250"/>
  <c r="D250" s="1"/>
  <c r="I272" i="1"/>
  <c r="P250" i="5"/>
  <c r="K256"/>
  <c r="L255"/>
  <c r="M255" s="1"/>
  <c r="N252"/>
  <c r="O251"/>
  <c r="I249" i="9" l="1"/>
  <c r="J249" s="1"/>
  <c r="L249" s="1"/>
  <c r="O249" s="1"/>
  <c r="P249" s="1"/>
  <c r="F250"/>
  <c r="G250" s="1"/>
  <c r="I250" s="1"/>
  <c r="J250" s="1"/>
  <c r="L250" s="1"/>
  <c r="O250" s="1"/>
  <c r="P250" s="1"/>
  <c r="C251"/>
  <c r="D251" s="1"/>
  <c r="F251" s="1"/>
  <c r="G251" s="1"/>
  <c r="I273" i="1"/>
  <c r="P251" i="5"/>
  <c r="N253"/>
  <c r="O252"/>
  <c r="K257"/>
  <c r="L256"/>
  <c r="M256" s="1"/>
  <c r="I251" i="9" l="1"/>
  <c r="J251" s="1"/>
  <c r="L251" s="1"/>
  <c r="O251" s="1"/>
  <c r="P251" s="1"/>
  <c r="C252"/>
  <c r="D252" s="1"/>
  <c r="I274" i="1"/>
  <c r="P252" i="5"/>
  <c r="K258"/>
  <c r="L257"/>
  <c r="M257" s="1"/>
  <c r="N254"/>
  <c r="O253"/>
  <c r="F252" i="9" l="1"/>
  <c r="G252" s="1"/>
  <c r="I252" s="1"/>
  <c r="J252" s="1"/>
  <c r="L252" s="1"/>
  <c r="O252" s="1"/>
  <c r="P252" s="1"/>
  <c r="C253"/>
  <c r="D253" s="1"/>
  <c r="F253"/>
  <c r="G253" s="1"/>
  <c r="N255" i="5"/>
  <c r="O254"/>
  <c r="K259"/>
  <c r="L259" s="1"/>
  <c r="L258"/>
  <c r="M258" s="1"/>
  <c r="I275" i="1"/>
  <c r="P253" i="5"/>
  <c r="I253" i="9" l="1"/>
  <c r="J253" s="1"/>
  <c r="L253" s="1"/>
  <c r="O253" s="1"/>
  <c r="P253" s="1"/>
  <c r="C254"/>
  <c r="D254" s="1"/>
  <c r="M259" i="5"/>
  <c r="N256"/>
  <c r="O255"/>
  <c r="I276" i="1"/>
  <c r="P254" i="5"/>
  <c r="F254" i="9" l="1"/>
  <c r="G254" s="1"/>
  <c r="I254" s="1"/>
  <c r="J254" s="1"/>
  <c r="L254" s="1"/>
  <c r="O254" s="1"/>
  <c r="P254" s="1"/>
  <c r="C255"/>
  <c r="D255" s="1"/>
  <c r="N257" i="5"/>
  <c r="O256"/>
  <c r="I277" i="1"/>
  <c r="P255" i="5"/>
  <c r="F255" i="9" l="1"/>
  <c r="G255" s="1"/>
  <c r="C256"/>
  <c r="D256" s="1"/>
  <c r="N258" i="5"/>
  <c r="O257"/>
  <c r="I278" i="1"/>
  <c r="P256" i="5"/>
  <c r="I255" i="9" l="1"/>
  <c r="J255" s="1"/>
  <c r="L255" s="1"/>
  <c r="O255" s="1"/>
  <c r="P255" s="1"/>
  <c r="F256"/>
  <c r="G256" s="1"/>
  <c r="I256" s="1"/>
  <c r="J256" s="1"/>
  <c r="L256" s="1"/>
  <c r="O256" s="1"/>
  <c r="P256" s="1"/>
  <c r="C257"/>
  <c r="D257" s="1"/>
  <c r="I279" i="1"/>
  <c r="P257" i="5"/>
  <c r="N259"/>
  <c r="O259" s="1"/>
  <c r="O258"/>
  <c r="F257" i="9" l="1"/>
  <c r="G257" s="1"/>
  <c r="C259"/>
  <c r="D259" s="1"/>
  <c r="C258"/>
  <c r="D258" s="1"/>
  <c r="F259"/>
  <c r="G259" s="1"/>
  <c r="I259" s="1"/>
  <c r="J259" s="1"/>
  <c r="L259" s="1"/>
  <c r="O259" s="1"/>
  <c r="P259" s="1"/>
  <c r="P259" i="5"/>
  <c r="I280" i="1"/>
  <c r="P258" i="5"/>
  <c r="I257" i="9" l="1"/>
  <c r="J257" s="1"/>
  <c r="L257" s="1"/>
  <c r="O257" s="1"/>
  <c r="P257" s="1"/>
  <c r="F258"/>
  <c r="G258" s="1"/>
  <c r="I258" l="1"/>
  <c r="J258" s="1"/>
  <c r="L258" s="1"/>
  <c r="O258" s="1"/>
  <c r="P258" s="1"/>
  <c r="K28" i="1"/>
  <c r="K30"/>
  <c r="K32"/>
  <c r="K34"/>
  <c r="K36"/>
  <c r="K38"/>
  <c r="K40"/>
  <c r="K42"/>
  <c r="K44"/>
  <c r="K27"/>
  <c r="K29"/>
  <c r="K31"/>
  <c r="K33"/>
  <c r="K35"/>
  <c r="K37"/>
  <c r="K39"/>
  <c r="K41"/>
  <c r="K43"/>
  <c r="K45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6"/>
  <c r="J28"/>
  <c r="J30"/>
  <c r="J32"/>
  <c r="J34"/>
  <c r="J36"/>
  <c r="J38"/>
  <c r="J40"/>
  <c r="J42"/>
  <c r="J44"/>
  <c r="J26"/>
  <c r="J27"/>
  <c r="J29"/>
  <c r="J31"/>
  <c r="J33"/>
  <c r="J35"/>
  <c r="J37"/>
  <c r="J39"/>
  <c r="J41"/>
  <c r="J43"/>
  <c r="J45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E13"/>
  <c r="F13" s="1"/>
  <c r="D13"/>
  <c r="D15"/>
  <c r="E15"/>
  <c r="F15" s="1"/>
  <c r="K22" l="1"/>
  <c r="L26"/>
  <c r="L42"/>
  <c r="L34"/>
  <c r="L45"/>
  <c r="L37"/>
  <c r="L29"/>
  <c r="L44"/>
  <c r="L36"/>
  <c r="L28"/>
  <c r="L39"/>
  <c r="L31"/>
  <c r="L38"/>
  <c r="L30"/>
  <c r="L41"/>
  <c r="L33"/>
  <c r="L27"/>
  <c r="L40"/>
  <c r="L32"/>
  <c r="L43"/>
  <c r="L35"/>
  <c r="L46" l="1"/>
  <c r="L47" l="1"/>
  <c r="L49" l="1"/>
  <c r="L48"/>
  <c r="L50" l="1"/>
  <c r="L51" l="1"/>
  <c r="L52" l="1"/>
  <c r="L53" l="1"/>
  <c r="L54" l="1"/>
  <c r="L55" l="1"/>
  <c r="L56" l="1"/>
  <c r="L57" l="1"/>
  <c r="L58" l="1"/>
  <c r="L59" l="1"/>
  <c r="L60" l="1"/>
  <c r="L61" l="1"/>
  <c r="L62" l="1"/>
  <c r="L63" l="1"/>
  <c r="L64" l="1"/>
  <c r="L65" l="1"/>
  <c r="L67" l="1"/>
  <c r="L66"/>
  <c r="L68" l="1"/>
  <c r="L69" l="1"/>
  <c r="L70" l="1"/>
  <c r="L71" l="1"/>
  <c r="L72" l="1"/>
  <c r="L73" l="1"/>
  <c r="L74" l="1"/>
  <c r="L75" l="1"/>
  <c r="L76" l="1"/>
  <c r="L77" l="1"/>
  <c r="L79" l="1"/>
  <c r="L78"/>
  <c r="L80" l="1"/>
  <c r="L81" l="1"/>
  <c r="L82" l="1"/>
  <c r="L83" l="1"/>
  <c r="L84" l="1"/>
  <c r="L85" l="1"/>
  <c r="L86" l="1"/>
  <c r="L87" l="1"/>
  <c r="L88" l="1"/>
  <c r="L89" l="1"/>
  <c r="L90" l="1"/>
  <c r="L91" l="1"/>
  <c r="L92" l="1"/>
  <c r="L93" l="1"/>
  <c r="L94" l="1"/>
  <c r="L95" l="1"/>
  <c r="L96" l="1"/>
  <c r="L97" l="1"/>
  <c r="L98" l="1"/>
  <c r="L99" l="1"/>
  <c r="L100" l="1"/>
  <c r="L101" l="1"/>
  <c r="L102" l="1"/>
  <c r="L103" l="1"/>
  <c r="L104" l="1"/>
  <c r="L105" l="1"/>
  <c r="L106" l="1"/>
  <c r="L107" l="1"/>
  <c r="L108" l="1"/>
  <c r="L109" l="1"/>
  <c r="L110" l="1"/>
  <c r="L111" l="1"/>
  <c r="L112" l="1"/>
  <c r="L113" l="1"/>
  <c r="L114" l="1"/>
  <c r="L115" l="1"/>
  <c r="L116" l="1"/>
  <c r="L117" l="1"/>
  <c r="L118" l="1"/>
  <c r="L119" l="1"/>
  <c r="L120" l="1"/>
  <c r="L121" l="1"/>
  <c r="L122" l="1"/>
  <c r="L123" l="1"/>
  <c r="L124" l="1"/>
  <c r="L125" l="1"/>
  <c r="L126" l="1"/>
  <c r="L127" l="1"/>
  <c r="L128" l="1"/>
  <c r="L129" l="1"/>
  <c r="L130" l="1"/>
  <c r="L131" l="1"/>
  <c r="L132" l="1"/>
  <c r="L133" l="1"/>
  <c r="L134" l="1"/>
  <c r="L135" l="1"/>
  <c r="L136" l="1"/>
  <c r="L137" l="1"/>
  <c r="L138" l="1"/>
  <c r="L139" l="1"/>
  <c r="L140" l="1"/>
  <c r="L141" l="1"/>
  <c r="L142" l="1"/>
  <c r="L143" l="1"/>
  <c r="L144" l="1"/>
  <c r="L145" l="1"/>
  <c r="L146" l="1"/>
  <c r="L147" l="1"/>
  <c r="L148" l="1"/>
  <c r="L149" l="1"/>
  <c r="L150" l="1"/>
  <c r="L151" l="1"/>
  <c r="L152" l="1"/>
  <c r="L153" l="1"/>
  <c r="L154"/>
  <c r="L155" l="1"/>
  <c r="L156" l="1"/>
  <c r="L158" l="1"/>
  <c r="L157"/>
  <c r="L159" l="1"/>
  <c r="L160" l="1"/>
  <c r="L161" l="1"/>
  <c r="L162" l="1"/>
  <c r="L163" l="1"/>
  <c r="L164" l="1"/>
  <c r="L165" l="1"/>
  <c r="L166" l="1"/>
  <c r="L168" l="1"/>
  <c r="L167"/>
  <c r="L169" l="1"/>
  <c r="L170" l="1"/>
  <c r="L171" l="1"/>
  <c r="L172" l="1"/>
  <c r="L173" l="1"/>
  <c r="L174" l="1"/>
  <c r="L176" l="1"/>
  <c r="L175"/>
  <c r="L177" l="1"/>
  <c r="L178" l="1"/>
  <c r="L179" l="1"/>
  <c r="L180" l="1"/>
  <c r="L181" l="1"/>
  <c r="L182" l="1"/>
  <c r="L183" l="1"/>
  <c r="L184" l="1"/>
  <c r="L185" l="1"/>
  <c r="L186" l="1"/>
  <c r="L187" l="1"/>
  <c r="L188" l="1"/>
  <c r="L189" l="1"/>
  <c r="L190" l="1"/>
  <c r="L191" l="1"/>
  <c r="L192" l="1"/>
  <c r="L194" l="1"/>
  <c r="L193"/>
  <c r="L195" l="1"/>
  <c r="L196" l="1"/>
  <c r="L197" l="1"/>
  <c r="L198" l="1"/>
  <c r="L199" l="1"/>
  <c r="L200" l="1"/>
  <c r="L201" l="1"/>
  <c r="L202" l="1"/>
  <c r="L203" l="1"/>
  <c r="L204" l="1"/>
  <c r="L205" l="1"/>
  <c r="L207" l="1"/>
  <c r="L206"/>
  <c r="L208" l="1"/>
  <c r="L209" l="1"/>
  <c r="L210" l="1"/>
  <c r="L211" l="1"/>
  <c r="L212" l="1"/>
  <c r="L213" l="1"/>
  <c r="L214" l="1"/>
  <c r="L216" l="1"/>
  <c r="L215"/>
  <c r="L217" l="1"/>
  <c r="L218" l="1"/>
  <c r="L219" l="1"/>
  <c r="L220" l="1"/>
  <c r="L221" l="1"/>
  <c r="L222" l="1"/>
  <c r="L223" l="1"/>
  <c r="L224" l="1"/>
  <c r="L225" l="1"/>
  <c r="L226" l="1"/>
  <c r="L227"/>
  <c r="L228" l="1"/>
  <c r="L229" l="1"/>
  <c r="L230" l="1"/>
  <c r="L232" l="1"/>
  <c r="L231"/>
  <c r="L233" l="1"/>
  <c r="L234" l="1"/>
  <c r="L235" l="1"/>
  <c r="L236" l="1"/>
  <c r="L237" l="1"/>
  <c r="L238" l="1"/>
  <c r="L239" l="1"/>
  <c r="L240" l="1"/>
  <c r="L241" l="1"/>
  <c r="L242" l="1"/>
  <c r="L243" l="1"/>
  <c r="L244" l="1"/>
  <c r="L245" l="1"/>
  <c r="L246" l="1"/>
  <c r="L247" l="1"/>
  <c r="L248" l="1"/>
  <c r="L250" l="1"/>
  <c r="L249"/>
  <c r="L251" l="1"/>
  <c r="L253" l="1"/>
  <c r="L252"/>
  <c r="L254" l="1"/>
  <c r="L255"/>
  <c r="L256" l="1"/>
  <c r="L257"/>
  <c r="L258" l="1"/>
  <c r="L259" l="1"/>
  <c r="L260" l="1"/>
  <c r="L261" l="1"/>
  <c r="L262" l="1"/>
  <c r="L263" l="1"/>
  <c r="L264" l="1"/>
  <c r="L265" l="1"/>
  <c r="L266" l="1"/>
  <c r="L267" l="1"/>
  <c r="L268" l="1"/>
  <c r="L270" l="1"/>
  <c r="L269"/>
  <c r="L271" l="1"/>
  <c r="L272" l="1"/>
  <c r="L273" l="1"/>
  <c r="L274" l="1"/>
  <c r="L275" l="1"/>
  <c r="L276" l="1"/>
  <c r="L277" l="1"/>
  <c r="L278" l="1"/>
  <c r="L281" l="1"/>
  <c r="L279"/>
  <c r="L280" l="1"/>
  <c r="C17" s="1"/>
  <c r="H13" s="1"/>
  <c r="E17" l="1"/>
  <c r="F17" s="1"/>
  <c r="L22" s="1"/>
  <c r="C19"/>
  <c r="B19"/>
  <c r="D19"/>
  <c r="D17"/>
  <c r="E19" l="1"/>
  <c r="B5" i="5"/>
  <c r="C5" s="1"/>
  <c r="D5" s="1"/>
  <c r="B6" l="1"/>
  <c r="C6" s="1"/>
  <c r="D6" s="1"/>
  <c r="B7"/>
  <c r="C7" l="1"/>
  <c r="D7" s="1"/>
  <c r="B8"/>
  <c r="C8" l="1"/>
  <c r="D8" s="1"/>
  <c r="B9"/>
  <c r="C9" l="1"/>
  <c r="D9" s="1"/>
  <c r="B10"/>
  <c r="C10" l="1"/>
  <c r="D10" s="1"/>
  <c r="B11"/>
  <c r="C11" l="1"/>
  <c r="D11" s="1"/>
  <c r="B12"/>
  <c r="C12" l="1"/>
  <c r="D12" s="1"/>
  <c r="B13"/>
  <c r="C13" l="1"/>
  <c r="D13" s="1"/>
  <c r="B14"/>
  <c r="C14" l="1"/>
  <c r="D14" s="1"/>
  <c r="B15"/>
  <c r="C15" l="1"/>
  <c r="D15" s="1"/>
  <c r="B16"/>
  <c r="B17" l="1"/>
  <c r="C16"/>
  <c r="D16" s="1"/>
  <c r="C17" l="1"/>
  <c r="D17" s="1"/>
  <c r="B18"/>
  <c r="C18" l="1"/>
  <c r="D18" s="1"/>
  <c r="B19"/>
  <c r="C19" l="1"/>
  <c r="D19" s="1"/>
  <c r="B20"/>
  <c r="C20" l="1"/>
  <c r="D20" s="1"/>
  <c r="B21"/>
  <c r="C21" l="1"/>
  <c r="D21" s="1"/>
  <c r="B22"/>
  <c r="C22" l="1"/>
  <c r="D22" s="1"/>
  <c r="B23"/>
  <c r="C23" l="1"/>
  <c r="D23" s="1"/>
  <c r="B24"/>
  <c r="C24" l="1"/>
  <c r="D24" s="1"/>
  <c r="B25"/>
  <c r="C25" l="1"/>
  <c r="D25" s="1"/>
  <c r="B26"/>
  <c r="C26" l="1"/>
  <c r="D26" s="1"/>
  <c r="B27"/>
  <c r="C27" l="1"/>
  <c r="D27" s="1"/>
  <c r="B28"/>
  <c r="C28" l="1"/>
  <c r="D28" s="1"/>
  <c r="B29"/>
  <c r="C29" l="1"/>
  <c r="D29" s="1"/>
  <c r="B30"/>
  <c r="B31" l="1"/>
  <c r="C30"/>
  <c r="D30" s="1"/>
  <c r="C31" l="1"/>
  <c r="D31" s="1"/>
  <c r="B32"/>
  <c r="C32" l="1"/>
  <c r="D32" s="1"/>
  <c r="B33"/>
  <c r="C33" l="1"/>
  <c r="D33" s="1"/>
  <c r="B34"/>
  <c r="B35" l="1"/>
  <c r="C34"/>
  <c r="D34" s="1"/>
  <c r="C35" l="1"/>
  <c r="D35" s="1"/>
  <c r="B36"/>
  <c r="C36" l="1"/>
  <c r="D36" s="1"/>
  <c r="B37"/>
  <c r="C37" l="1"/>
  <c r="D37" s="1"/>
  <c r="B38"/>
  <c r="C38" l="1"/>
  <c r="D38" s="1"/>
  <c r="B39"/>
  <c r="C39" l="1"/>
  <c r="D39" s="1"/>
  <c r="B40"/>
  <c r="C40" l="1"/>
  <c r="D40" s="1"/>
  <c r="B41"/>
  <c r="C41" l="1"/>
  <c r="D41" s="1"/>
  <c r="B42"/>
  <c r="C42" l="1"/>
  <c r="D42" s="1"/>
  <c r="B43"/>
  <c r="C43" l="1"/>
  <c r="D43" s="1"/>
  <c r="B44"/>
  <c r="C44" l="1"/>
  <c r="D44" s="1"/>
  <c r="B45"/>
  <c r="C45" l="1"/>
  <c r="D45" s="1"/>
  <c r="B46"/>
  <c r="B47" l="1"/>
  <c r="C46"/>
  <c r="D46" s="1"/>
  <c r="C47" l="1"/>
  <c r="D47" s="1"/>
  <c r="B48"/>
  <c r="C48" l="1"/>
  <c r="D48" s="1"/>
  <c r="B49"/>
  <c r="C49" l="1"/>
  <c r="D49" s="1"/>
  <c r="B50"/>
  <c r="B51" l="1"/>
  <c r="C50"/>
  <c r="D50" s="1"/>
  <c r="C51" l="1"/>
  <c r="D51" s="1"/>
  <c r="B52"/>
  <c r="C52" l="1"/>
  <c r="D52" s="1"/>
  <c r="B53"/>
  <c r="C53" l="1"/>
  <c r="D53" s="1"/>
  <c r="B54"/>
  <c r="C54" l="1"/>
  <c r="D54" s="1"/>
  <c r="B55"/>
  <c r="C55" l="1"/>
  <c r="D55" s="1"/>
  <c r="B56"/>
  <c r="C56" l="1"/>
  <c r="D56" s="1"/>
  <c r="B57"/>
  <c r="C57" l="1"/>
  <c r="D57" s="1"/>
  <c r="B58"/>
  <c r="C58" l="1"/>
  <c r="D58" s="1"/>
  <c r="B59"/>
  <c r="C59" l="1"/>
  <c r="D59" s="1"/>
  <c r="B60"/>
  <c r="C60" l="1"/>
  <c r="D60" s="1"/>
  <c r="B61"/>
  <c r="C61" l="1"/>
  <c r="D61" s="1"/>
  <c r="B62"/>
  <c r="B63" l="1"/>
  <c r="C62"/>
  <c r="D62" s="1"/>
  <c r="C63" l="1"/>
  <c r="D63" s="1"/>
  <c r="B64"/>
  <c r="C64" l="1"/>
  <c r="D64" s="1"/>
  <c r="B65"/>
  <c r="C65" l="1"/>
  <c r="D65" s="1"/>
  <c r="B66"/>
  <c r="B67" l="1"/>
  <c r="C66"/>
  <c r="D66" s="1"/>
  <c r="C67" l="1"/>
  <c r="D67" s="1"/>
  <c r="B68"/>
  <c r="C68" l="1"/>
  <c r="D68" s="1"/>
  <c r="B69"/>
  <c r="C69" l="1"/>
  <c r="D69" s="1"/>
  <c r="B70"/>
  <c r="C70" l="1"/>
  <c r="D70" s="1"/>
  <c r="B71"/>
  <c r="C71" l="1"/>
  <c r="D71" s="1"/>
  <c r="B72"/>
  <c r="C72" l="1"/>
  <c r="D72" s="1"/>
  <c r="B73"/>
  <c r="C73" l="1"/>
  <c r="D73" s="1"/>
  <c r="B74"/>
  <c r="C74" l="1"/>
  <c r="D74" s="1"/>
  <c r="B75"/>
  <c r="C75" l="1"/>
  <c r="D75" s="1"/>
  <c r="B76"/>
  <c r="C76" l="1"/>
  <c r="D76" s="1"/>
  <c r="B77"/>
  <c r="C77" l="1"/>
  <c r="D77" s="1"/>
  <c r="B78"/>
  <c r="B79" l="1"/>
  <c r="C78"/>
  <c r="D78" s="1"/>
  <c r="C79" l="1"/>
  <c r="D79" s="1"/>
  <c r="B80"/>
  <c r="C80" l="1"/>
  <c r="D80" s="1"/>
  <c r="B81"/>
  <c r="C81" l="1"/>
  <c r="D81" s="1"/>
  <c r="B82"/>
  <c r="B83" l="1"/>
  <c r="C82"/>
  <c r="D82" s="1"/>
  <c r="C83" l="1"/>
  <c r="D83" s="1"/>
  <c r="B84"/>
  <c r="C84" l="1"/>
  <c r="D84" s="1"/>
  <c r="B85"/>
  <c r="C85" l="1"/>
  <c r="D85" s="1"/>
  <c r="B86"/>
  <c r="C86" l="1"/>
  <c r="D86" s="1"/>
  <c r="B87"/>
  <c r="C87" l="1"/>
  <c r="D87" s="1"/>
  <c r="B88"/>
  <c r="C88" l="1"/>
  <c r="D88" s="1"/>
  <c r="B89"/>
  <c r="C89" l="1"/>
  <c r="D89" s="1"/>
  <c r="B90"/>
  <c r="C90" l="1"/>
  <c r="D90" s="1"/>
  <c r="B91"/>
  <c r="C91" l="1"/>
  <c r="D91" s="1"/>
  <c r="B92"/>
  <c r="C92" l="1"/>
  <c r="D92" s="1"/>
  <c r="B93"/>
  <c r="C93" l="1"/>
  <c r="D93" s="1"/>
  <c r="B94"/>
  <c r="C94" l="1"/>
  <c r="D94" s="1"/>
  <c r="B95"/>
  <c r="C95" l="1"/>
  <c r="D95" s="1"/>
  <c r="B96"/>
  <c r="C96" l="1"/>
  <c r="D96" s="1"/>
  <c r="B97"/>
  <c r="C97" l="1"/>
  <c r="D97" s="1"/>
  <c r="B98"/>
  <c r="B99" l="1"/>
  <c r="C98"/>
  <c r="D98" s="1"/>
  <c r="C99" l="1"/>
  <c r="D99" s="1"/>
  <c r="B100"/>
  <c r="C100" l="1"/>
  <c r="D100" s="1"/>
  <c r="B101"/>
  <c r="C101" l="1"/>
  <c r="D101" s="1"/>
  <c r="B102"/>
  <c r="C102" l="1"/>
  <c r="D102" s="1"/>
  <c r="B103"/>
  <c r="C103" l="1"/>
  <c r="D103" s="1"/>
  <c r="B104"/>
  <c r="C104" l="1"/>
  <c r="D104" s="1"/>
  <c r="B105"/>
  <c r="C105" l="1"/>
  <c r="D105" s="1"/>
  <c r="B106"/>
  <c r="C106" l="1"/>
  <c r="D106" s="1"/>
  <c r="B107"/>
  <c r="C107" l="1"/>
  <c r="D107" s="1"/>
  <c r="B108"/>
  <c r="C108" l="1"/>
  <c r="D108" s="1"/>
  <c r="B109"/>
  <c r="C109" l="1"/>
  <c r="D109" s="1"/>
  <c r="B110"/>
  <c r="C110" l="1"/>
  <c r="D110" s="1"/>
  <c r="B111"/>
  <c r="C111" l="1"/>
  <c r="D111" s="1"/>
  <c r="B112"/>
  <c r="C112" l="1"/>
  <c r="D112" s="1"/>
  <c r="B113"/>
  <c r="C113" l="1"/>
  <c r="D113" s="1"/>
  <c r="B114"/>
  <c r="B115" l="1"/>
  <c r="C114"/>
  <c r="D114" s="1"/>
  <c r="C115" l="1"/>
  <c r="D115" s="1"/>
  <c r="B116"/>
  <c r="C116" l="1"/>
  <c r="D116" s="1"/>
  <c r="B117"/>
  <c r="C117" l="1"/>
  <c r="D117" s="1"/>
  <c r="B118"/>
  <c r="C118" l="1"/>
  <c r="D118" s="1"/>
  <c r="B119"/>
  <c r="C119" l="1"/>
  <c r="D119" s="1"/>
  <c r="B120"/>
  <c r="C120" l="1"/>
  <c r="D120" s="1"/>
  <c r="B121"/>
  <c r="C121" l="1"/>
  <c r="D121" s="1"/>
  <c r="B122"/>
  <c r="C122" l="1"/>
  <c r="D122" s="1"/>
  <c r="B123"/>
  <c r="C123" l="1"/>
  <c r="D123" s="1"/>
  <c r="B124"/>
  <c r="C124" l="1"/>
  <c r="D124" s="1"/>
  <c r="B125"/>
  <c r="C125" l="1"/>
  <c r="D125" s="1"/>
  <c r="B126"/>
  <c r="C126" l="1"/>
  <c r="D126" s="1"/>
  <c r="B127"/>
  <c r="C127" l="1"/>
  <c r="D127" s="1"/>
  <c r="B128"/>
  <c r="C128" l="1"/>
  <c r="D128" s="1"/>
  <c r="B129"/>
  <c r="C129" l="1"/>
  <c r="D129" s="1"/>
  <c r="B130"/>
  <c r="B131" l="1"/>
  <c r="C130"/>
  <c r="D130" s="1"/>
  <c r="C131" l="1"/>
  <c r="D131" s="1"/>
  <c r="B132"/>
  <c r="C132" l="1"/>
  <c r="D132" s="1"/>
  <c r="B133"/>
  <c r="C133" l="1"/>
  <c r="D133" s="1"/>
  <c r="B134"/>
  <c r="C134" l="1"/>
  <c r="D134" s="1"/>
  <c r="B135"/>
  <c r="C135" l="1"/>
  <c r="D135" s="1"/>
  <c r="B136"/>
  <c r="C136" l="1"/>
  <c r="D136" s="1"/>
  <c r="B137"/>
  <c r="C137" l="1"/>
  <c r="D137" s="1"/>
  <c r="B138"/>
  <c r="C138" l="1"/>
  <c r="D138" s="1"/>
  <c r="B139"/>
  <c r="C139" l="1"/>
  <c r="D139" s="1"/>
  <c r="B140"/>
  <c r="C140" l="1"/>
  <c r="D140" s="1"/>
  <c r="B141"/>
  <c r="C141" l="1"/>
  <c r="D141" s="1"/>
  <c r="B142"/>
  <c r="C142" l="1"/>
  <c r="D142" s="1"/>
  <c r="B143"/>
  <c r="C143" l="1"/>
  <c r="D143" s="1"/>
  <c r="B144"/>
  <c r="C144" l="1"/>
  <c r="D144" s="1"/>
  <c r="B145"/>
  <c r="C145" l="1"/>
  <c r="D145" s="1"/>
  <c r="B146"/>
  <c r="C146" l="1"/>
  <c r="D146" s="1"/>
  <c r="B147"/>
  <c r="C147" l="1"/>
  <c r="D147" s="1"/>
  <c r="B148"/>
  <c r="C148" l="1"/>
  <c r="D148" s="1"/>
  <c r="B149"/>
  <c r="C149" l="1"/>
  <c r="D149" s="1"/>
  <c r="B150"/>
  <c r="C150" l="1"/>
  <c r="D150" s="1"/>
  <c r="B151"/>
  <c r="C151" l="1"/>
  <c r="D151" s="1"/>
  <c r="B152"/>
  <c r="C152" l="1"/>
  <c r="D152" s="1"/>
  <c r="B153"/>
  <c r="C153" l="1"/>
  <c r="D153" s="1"/>
  <c r="B154"/>
  <c r="C154" l="1"/>
  <c r="D154" s="1"/>
  <c r="B155"/>
  <c r="C155" l="1"/>
  <c r="D155" s="1"/>
  <c r="B156"/>
  <c r="C156" l="1"/>
  <c r="D156" s="1"/>
  <c r="B157"/>
  <c r="C157" l="1"/>
  <c r="D157" s="1"/>
  <c r="B158"/>
  <c r="C158" l="1"/>
  <c r="D158" s="1"/>
  <c r="B159"/>
  <c r="C159" l="1"/>
  <c r="D159" s="1"/>
  <c r="B160"/>
  <c r="C160" l="1"/>
  <c r="D160" s="1"/>
  <c r="B161"/>
  <c r="C161" l="1"/>
  <c r="D161" s="1"/>
  <c r="B162"/>
  <c r="B163" l="1"/>
  <c r="C162"/>
  <c r="D162" s="1"/>
  <c r="C163" l="1"/>
  <c r="D163" s="1"/>
  <c r="B164"/>
  <c r="C164" l="1"/>
  <c r="D164" s="1"/>
  <c r="B165"/>
  <c r="C165" l="1"/>
  <c r="D165" s="1"/>
  <c r="B166"/>
  <c r="C166" l="1"/>
  <c r="D166" s="1"/>
  <c r="B167"/>
  <c r="C167" l="1"/>
  <c r="D167" s="1"/>
  <c r="B168"/>
  <c r="C168" l="1"/>
  <c r="D168" s="1"/>
  <c r="B169"/>
  <c r="C169" l="1"/>
  <c r="D169" s="1"/>
  <c r="B170"/>
  <c r="C170" l="1"/>
  <c r="D170" s="1"/>
  <c r="B171"/>
  <c r="C171" l="1"/>
  <c r="D171" s="1"/>
  <c r="B172"/>
  <c r="C172" l="1"/>
  <c r="D172" s="1"/>
  <c r="B173"/>
  <c r="C173" l="1"/>
  <c r="D173" s="1"/>
  <c r="B174"/>
  <c r="C174" l="1"/>
  <c r="D174" s="1"/>
  <c r="B175"/>
  <c r="C175" l="1"/>
  <c r="D175" s="1"/>
  <c r="B176"/>
  <c r="C176" l="1"/>
  <c r="D176" s="1"/>
  <c r="B177"/>
  <c r="C177" l="1"/>
  <c r="D177" s="1"/>
  <c r="B178"/>
  <c r="B179" l="1"/>
  <c r="C178"/>
  <c r="D178" s="1"/>
  <c r="C179" l="1"/>
  <c r="D179" s="1"/>
  <c r="B180"/>
  <c r="C180" l="1"/>
  <c r="D180" s="1"/>
  <c r="B181"/>
  <c r="C181" l="1"/>
  <c r="D181" s="1"/>
  <c r="B182"/>
  <c r="C182" l="1"/>
  <c r="D182" s="1"/>
  <c r="B183"/>
  <c r="C183" l="1"/>
  <c r="D183" s="1"/>
  <c r="B184"/>
  <c r="C184" l="1"/>
  <c r="D184" s="1"/>
  <c r="B185"/>
  <c r="C185" l="1"/>
  <c r="D185" s="1"/>
  <c r="B186"/>
  <c r="C186" l="1"/>
  <c r="D186" s="1"/>
  <c r="B187"/>
  <c r="C187" l="1"/>
  <c r="D187" s="1"/>
  <c r="B188"/>
  <c r="C188" l="1"/>
  <c r="D188" s="1"/>
  <c r="B189"/>
  <c r="C189" l="1"/>
  <c r="D189" s="1"/>
  <c r="B190"/>
  <c r="C190" l="1"/>
  <c r="D190" s="1"/>
  <c r="B191"/>
  <c r="C191" l="1"/>
  <c r="D191" s="1"/>
  <c r="B192"/>
  <c r="C192" l="1"/>
  <c r="D192" s="1"/>
  <c r="B193"/>
  <c r="C193" l="1"/>
  <c r="D193" s="1"/>
  <c r="B194"/>
  <c r="C194" l="1"/>
  <c r="D194" s="1"/>
  <c r="B195"/>
  <c r="C195" l="1"/>
  <c r="D195" s="1"/>
  <c r="B196"/>
  <c r="C196" l="1"/>
  <c r="D196" s="1"/>
  <c r="B197"/>
  <c r="C197" l="1"/>
  <c r="D197" s="1"/>
  <c r="B198"/>
  <c r="C198" l="1"/>
  <c r="D198" s="1"/>
  <c r="B199"/>
  <c r="C199" l="1"/>
  <c r="D199" s="1"/>
  <c r="B200"/>
  <c r="C200" l="1"/>
  <c r="D200" s="1"/>
  <c r="B201"/>
  <c r="C201" l="1"/>
  <c r="D201" s="1"/>
  <c r="B202"/>
  <c r="C202" l="1"/>
  <c r="D202" s="1"/>
  <c r="B203"/>
  <c r="C203" l="1"/>
  <c r="D203" s="1"/>
  <c r="B204"/>
  <c r="C204" l="1"/>
  <c r="D204" s="1"/>
  <c r="B205"/>
  <c r="C205" l="1"/>
  <c r="D205" s="1"/>
  <c r="B206"/>
  <c r="C206" l="1"/>
  <c r="D206" s="1"/>
  <c r="B207"/>
  <c r="C207" l="1"/>
  <c r="D207" s="1"/>
  <c r="B208"/>
  <c r="C208" l="1"/>
  <c r="D208" s="1"/>
  <c r="B209"/>
  <c r="C209" l="1"/>
  <c r="D209" s="1"/>
  <c r="B210"/>
  <c r="C210" l="1"/>
  <c r="D210" s="1"/>
  <c r="B211"/>
  <c r="C211" l="1"/>
  <c r="D211" s="1"/>
  <c r="B212"/>
  <c r="C212" l="1"/>
  <c r="D212" s="1"/>
  <c r="B213"/>
  <c r="C213" l="1"/>
  <c r="D213" s="1"/>
  <c r="B214"/>
  <c r="C214" l="1"/>
  <c r="D214" s="1"/>
  <c r="B215"/>
  <c r="C215" l="1"/>
  <c r="D215" s="1"/>
  <c r="B216"/>
  <c r="C216" l="1"/>
  <c r="D216" s="1"/>
  <c r="B217"/>
  <c r="C217" l="1"/>
  <c r="D217" s="1"/>
  <c r="B218"/>
  <c r="C218" l="1"/>
  <c r="D218" s="1"/>
  <c r="B219"/>
  <c r="C219" l="1"/>
  <c r="D219" s="1"/>
  <c r="B220"/>
  <c r="C220" l="1"/>
  <c r="D220" s="1"/>
  <c r="B221"/>
  <c r="C221" l="1"/>
  <c r="D221" s="1"/>
  <c r="B222"/>
  <c r="C222" l="1"/>
  <c r="D222" s="1"/>
  <c r="B223"/>
  <c r="C223" l="1"/>
  <c r="D223" s="1"/>
  <c r="B224"/>
  <c r="C224" l="1"/>
  <c r="D224" s="1"/>
  <c r="B225"/>
  <c r="C225" l="1"/>
  <c r="D225" s="1"/>
  <c r="B226"/>
  <c r="C226" l="1"/>
  <c r="D226" s="1"/>
  <c r="B227"/>
  <c r="C227" l="1"/>
  <c r="D227" s="1"/>
  <c r="B228"/>
  <c r="C228" l="1"/>
  <c r="D228" s="1"/>
  <c r="B229"/>
  <c r="C229" l="1"/>
  <c r="D229" s="1"/>
  <c r="B230"/>
  <c r="C230" l="1"/>
  <c r="D230" s="1"/>
  <c r="B231"/>
  <c r="C231" l="1"/>
  <c r="D231" s="1"/>
  <c r="B232"/>
  <c r="C232" l="1"/>
  <c r="D232" s="1"/>
  <c r="B233"/>
  <c r="C233" l="1"/>
  <c r="D233" s="1"/>
  <c r="B234"/>
  <c r="C234" l="1"/>
  <c r="D234" s="1"/>
  <c r="B235"/>
  <c r="C235" l="1"/>
  <c r="D235" s="1"/>
  <c r="B236"/>
  <c r="C236" l="1"/>
  <c r="D236" s="1"/>
  <c r="B237"/>
  <c r="C237" l="1"/>
  <c r="D237" s="1"/>
  <c r="B238"/>
  <c r="C238" l="1"/>
  <c r="D238" s="1"/>
  <c r="B239"/>
  <c r="C239" l="1"/>
  <c r="D239" s="1"/>
  <c r="B240"/>
  <c r="C240" l="1"/>
  <c r="D240" s="1"/>
  <c r="B241"/>
  <c r="C241" l="1"/>
  <c r="D241" s="1"/>
  <c r="B242"/>
  <c r="C242" l="1"/>
  <c r="D242" s="1"/>
  <c r="B243"/>
  <c r="C243" l="1"/>
  <c r="D243" s="1"/>
  <c r="B244"/>
  <c r="C244" l="1"/>
  <c r="D244" s="1"/>
  <c r="B245"/>
  <c r="C245" l="1"/>
  <c r="D245" s="1"/>
  <c r="B246"/>
  <c r="C246" l="1"/>
  <c r="D246" s="1"/>
  <c r="B247"/>
  <c r="C247" l="1"/>
  <c r="D247" s="1"/>
  <c r="B248"/>
  <c r="C248" l="1"/>
  <c r="D248" s="1"/>
  <c r="B249"/>
  <c r="C249" l="1"/>
  <c r="D249" s="1"/>
  <c r="B250"/>
  <c r="C250" l="1"/>
  <c r="D250" s="1"/>
  <c r="B251"/>
  <c r="C251" l="1"/>
  <c r="D251" s="1"/>
  <c r="B252"/>
  <c r="C252" l="1"/>
  <c r="D252" s="1"/>
  <c r="B253"/>
  <c r="C253" l="1"/>
  <c r="D253" s="1"/>
  <c r="B254"/>
  <c r="C254" l="1"/>
  <c r="D254" s="1"/>
  <c r="B255"/>
  <c r="C255" l="1"/>
  <c r="D255" s="1"/>
  <c r="B256"/>
  <c r="C256" l="1"/>
  <c r="D256" s="1"/>
  <c r="B257"/>
  <c r="B258" l="1"/>
  <c r="C257"/>
  <c r="D257" s="1"/>
  <c r="B259" l="1"/>
  <c r="C259" s="1"/>
  <c r="D259" s="1"/>
  <c r="C258"/>
  <c r="D258" s="1"/>
  <c r="D4"/>
</calcChain>
</file>

<file path=xl/sharedStrings.xml><?xml version="1.0" encoding="utf-8"?>
<sst xmlns="http://schemas.openxmlformats.org/spreadsheetml/2006/main" count="536" uniqueCount="121">
  <si>
    <t>pas/tour</t>
  </si>
  <si>
    <t>mm/tour</t>
  </si>
  <si>
    <t>F pas Hz</t>
  </si>
  <si>
    <t>Nbr Pulse</t>
  </si>
  <si>
    <t>Nbr pas</t>
  </si>
  <si>
    <t>Nbr pas hexa</t>
  </si>
  <si>
    <t>Nbr Pulse Hexa</t>
  </si>
  <si>
    <t>XD</t>
  </si>
  <si>
    <t>YD</t>
  </si>
  <si>
    <t>XG</t>
  </si>
  <si>
    <t>YG</t>
  </si>
  <si>
    <t>Data</t>
  </si>
  <si>
    <t>V lin mm/s</t>
  </si>
  <si>
    <t>Axes</t>
  </si>
  <si>
    <t>V mm/s</t>
  </si>
  <si>
    <t>Fréq Hz</t>
  </si>
  <si>
    <t>Direction</t>
  </si>
  <si>
    <t>42 00</t>
  </si>
  <si>
    <t>Reset buffer</t>
  </si>
  <si>
    <t>42 01</t>
  </si>
  <si>
    <t>42 80</t>
  </si>
  <si>
    <t>Go buffer</t>
  </si>
  <si>
    <t>4D 01</t>
  </si>
  <si>
    <t>Mise sous tension des moteurs</t>
  </si>
  <si>
    <t>…</t>
  </si>
  <si>
    <t>4D 00</t>
  </si>
  <si>
    <t>Mise hors tension des moteurs</t>
  </si>
  <si>
    <t>Déplacement</t>
  </si>
  <si>
    <t>Data source: USB</t>
  </si>
  <si>
    <t>Champs modifiables</t>
  </si>
  <si>
    <t>D0</t>
  </si>
  <si>
    <t>DIR</t>
  </si>
  <si>
    <t>D1</t>
  </si>
  <si>
    <t>STEP</t>
  </si>
  <si>
    <t>D2</t>
  </si>
  <si>
    <t>D3</t>
  </si>
  <si>
    <t>D4</t>
  </si>
  <si>
    <t>D5</t>
  </si>
  <si>
    <t>D6</t>
  </si>
  <si>
    <t>D7</t>
  </si>
  <si>
    <t>B2</t>
  </si>
  <si>
    <t>B3</t>
  </si>
  <si>
    <t>B6</t>
  </si>
  <si>
    <t>B7</t>
  </si>
  <si>
    <t>B4</t>
  </si>
  <si>
    <t>B5</t>
  </si>
  <si>
    <t>OUT1</t>
  </si>
  <si>
    <t>OUT2</t>
  </si>
  <si>
    <t>OUT3</t>
  </si>
  <si>
    <t>OUT4</t>
  </si>
  <si>
    <t>OUT5</t>
  </si>
  <si>
    <t>OUT6</t>
  </si>
  <si>
    <t>OUT7</t>
  </si>
  <si>
    <t>OUT8</t>
  </si>
  <si>
    <t>Port //</t>
  </si>
  <si>
    <t>Port PIC</t>
  </si>
  <si>
    <t>OUT</t>
  </si>
  <si>
    <t>Func</t>
  </si>
  <si>
    <t>Axe</t>
  </si>
  <si>
    <t>DIR=1 avance</t>
  </si>
  <si>
    <t>MM2001</t>
  </si>
  <si>
    <t>/STEP</t>
  </si>
  <si>
    <t>Z</t>
  </si>
  <si>
    <t>OUT9</t>
  </si>
  <si>
    <t>OUT10</t>
  </si>
  <si>
    <t>Puissance Bipo Pascal</t>
  </si>
  <si>
    <t>Init avant d'envoyer Data dans le cas de déplacements manuels</t>
  </si>
  <si>
    <t>44 80</t>
  </si>
  <si>
    <t>Data END: Fin du déplacement</t>
  </si>
  <si>
    <t>temps à Vlin s</t>
  </si>
  <si>
    <t>F</t>
  </si>
  <si>
    <t>Ori</t>
  </si>
  <si>
    <t>P</t>
  </si>
  <si>
    <t>Fréquence interpolateur Hz</t>
  </si>
  <si>
    <t>Index</t>
  </si>
  <si>
    <t>INDEX</t>
  </si>
  <si>
    <t>V début</t>
  </si>
  <si>
    <t>V fin</t>
  </si>
  <si>
    <t>Accél</t>
  </si>
  <si>
    <t>Décél</t>
  </si>
  <si>
    <t>K Acc</t>
  </si>
  <si>
    <t>Index Acc</t>
  </si>
  <si>
    <t>Index Acc Hexa</t>
  </si>
  <si>
    <t>Période Acc</t>
  </si>
  <si>
    <t>Fréq Acc Hz</t>
  </si>
  <si>
    <t>K Dec</t>
  </si>
  <si>
    <t>Index Dec</t>
  </si>
  <si>
    <t>Index Dec Hexa</t>
  </si>
  <si>
    <t>Période Dec</t>
  </si>
  <si>
    <t>Fréq Dec Hz</t>
  </si>
  <si>
    <t>Point</t>
  </si>
  <si>
    <t>Index Point</t>
  </si>
  <si>
    <t>Index Point Hexa</t>
  </si>
  <si>
    <t>Commentaire</t>
  </si>
  <si>
    <t>Temps</t>
  </si>
  <si>
    <t>Temps Acc s</t>
  </si>
  <si>
    <t>Temps Dec s</t>
  </si>
  <si>
    <t>Temps Total s</t>
  </si>
  <si>
    <t>Temps Palier s</t>
  </si>
  <si>
    <t>Dec</t>
  </si>
  <si>
    <t>Point Dec</t>
  </si>
  <si>
    <t>Nbr Dec</t>
  </si>
  <si>
    <t>Nbr Acc</t>
  </si>
  <si>
    <t>Nbr Dec Hex</t>
  </si>
  <si>
    <t>Nbr n à n+1</t>
  </si>
  <si>
    <t>Distance mm</t>
  </si>
  <si>
    <t>Tables IPL5X</t>
  </si>
  <si>
    <t>db</t>
  </si>
  <si>
    <t>PWM</t>
  </si>
  <si>
    <t>PWM Hexa</t>
  </si>
  <si>
    <t>PWM=vide,0-255</t>
  </si>
  <si>
    <t>Type</t>
  </si>
  <si>
    <t>CMD</t>
  </si>
  <si>
    <t>Step 1</t>
  </si>
  <si>
    <t>Step 2</t>
  </si>
  <si>
    <t>Step 3</t>
  </si>
  <si>
    <t>Step 4</t>
  </si>
  <si>
    <t>Step 5</t>
  </si>
  <si>
    <t>F_ACC&amp;DEC</t>
  </si>
  <si>
    <t>Période=Tables</t>
  </si>
  <si>
    <t>Pente (0-15)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</si>
</sst>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000\ _€_-;\-* #,##0.000000\ _€_-;_-* &quot;-&quot;??\ _€_-;_-@_-"/>
    <numFmt numFmtId="166" formatCode="#,##0.00_ ;\-#,##0.00\ "/>
    <numFmt numFmtId="167" formatCode="_-* #,##0.000\ _€_-;\-* #,##0.000\ _€_-;_-* &quot;-&quot;??\ _€_-;_-@_-"/>
    <numFmt numFmtId="168" formatCode="0.0000000000"/>
    <numFmt numFmtId="169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43" fontId="1" fillId="0" borderId="0" xfId="1" applyFont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66" fontId="1" fillId="2" borderId="0" xfId="1" applyNumberFormat="1" applyFont="1" applyFill="1" applyAlignment="1">
      <alignment horizontal="right"/>
    </xf>
    <xf numFmtId="43" fontId="1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right"/>
    </xf>
    <xf numFmtId="165" fontId="1" fillId="0" borderId="0" xfId="1" applyNumberFormat="1" applyFont="1" applyAlignment="1">
      <alignment horizontal="right"/>
    </xf>
    <xf numFmtId="43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1" fillId="0" borderId="0" xfId="1" applyNumberFormat="1" applyFont="1"/>
    <xf numFmtId="0" fontId="1" fillId="0" borderId="0" xfId="1" applyNumberFormat="1" applyFont="1" applyAlignment="1">
      <alignment horizontal="right"/>
    </xf>
    <xf numFmtId="43" fontId="3" fillId="3" borderId="0" xfId="1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0" xfId="0" applyFont="1" applyFill="1" applyAlignment="1">
      <alignment horizontal="center"/>
    </xf>
    <xf numFmtId="43" fontId="1" fillId="2" borderId="0" xfId="1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0" fontId="3" fillId="3" borderId="0" xfId="0" applyFont="1" applyFill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2" fontId="0" fillId="0" borderId="7" xfId="0" applyNumberFormat="1" applyBorder="1"/>
    <xf numFmtId="2" fontId="0" fillId="0" borderId="9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0" fontId="4" fillId="0" borderId="2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2" fontId="1" fillId="0" borderId="0" xfId="1" applyNumberFormat="1" applyFont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1" fillId="0" borderId="0" xfId="1" applyNumberFormat="1" applyFont="1" applyAlignment="1">
      <alignment horizontal="left"/>
    </xf>
    <xf numFmtId="2" fontId="0" fillId="0" borderId="0" xfId="0" applyNumberFormat="1" applyAlignment="1">
      <alignment horizontal="right"/>
    </xf>
    <xf numFmtId="43" fontId="1" fillId="0" borderId="0" xfId="1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2" fontId="1" fillId="0" borderId="31" xfId="1" applyNumberFormat="1" applyFont="1" applyBorder="1" applyAlignment="1">
      <alignment horizontal="right"/>
    </xf>
    <xf numFmtId="0" fontId="3" fillId="3" borderId="31" xfId="0" applyFont="1" applyFill="1" applyBorder="1" applyAlignment="1">
      <alignment horizontal="center" vertical="center"/>
    </xf>
    <xf numFmtId="0" fontId="1" fillId="0" borderId="31" xfId="1" applyNumberFormat="1" applyFont="1" applyBorder="1" applyAlignment="1">
      <alignment horizontal="right"/>
    </xf>
    <xf numFmtId="1" fontId="0" fillId="0" borderId="31" xfId="0" applyNumberFormat="1" applyBorder="1"/>
    <xf numFmtId="1" fontId="1" fillId="0" borderId="31" xfId="1" applyNumberFormat="1" applyFont="1" applyBorder="1" applyAlignment="1">
      <alignment horizontal="right"/>
    </xf>
    <xf numFmtId="0" fontId="4" fillId="4" borderId="23" xfId="0" applyFont="1" applyFill="1" applyBorder="1" applyAlignment="1">
      <alignment horizontal="center"/>
    </xf>
    <xf numFmtId="0" fontId="0" fillId="4" borderId="8" xfId="0" applyFill="1" applyBorder="1"/>
    <xf numFmtId="0" fontId="0" fillId="4" borderId="17" xfId="0" applyFill="1" applyBorder="1"/>
    <xf numFmtId="0" fontId="0" fillId="4" borderId="20" xfId="0" applyFill="1" applyBorder="1"/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43" fontId="0" fillId="2" borderId="0" xfId="1" applyNumberFormat="1" applyFont="1" applyFill="1" applyAlignment="1">
      <alignment horizontal="right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1" fillId="0" borderId="0" xfId="1" applyNumberFormat="1" applyFont="1" applyAlignment="1">
      <alignment horizontal="left"/>
    </xf>
    <xf numFmtId="0" fontId="3" fillId="3" borderId="0" xfId="0" applyFont="1" applyFill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31" xfId="0" applyBorder="1"/>
    <xf numFmtId="0" fontId="0" fillId="5" borderId="31" xfId="0" applyFill="1" applyBorder="1"/>
    <xf numFmtId="0" fontId="0" fillId="0" borderId="31" xfId="0" applyBorder="1" applyAlignment="1">
      <alignment horizontal="right"/>
    </xf>
    <xf numFmtId="167" fontId="1" fillId="0" borderId="0" xfId="1" applyNumberFormat="1" applyFont="1" applyAlignment="1">
      <alignment horizontal="right"/>
    </xf>
    <xf numFmtId="0" fontId="0" fillId="0" borderId="7" xfId="0" applyBorder="1"/>
    <xf numFmtId="1" fontId="0" fillId="0" borderId="9" xfId="0" applyNumberFormat="1" applyBorder="1"/>
    <xf numFmtId="0" fontId="0" fillId="0" borderId="16" xfId="0" applyBorder="1"/>
    <xf numFmtId="1" fontId="0" fillId="0" borderId="18" xfId="0" applyNumberFormat="1" applyBorder="1"/>
    <xf numFmtId="0" fontId="0" fillId="0" borderId="19" xfId="0" applyBorder="1"/>
    <xf numFmtId="1" fontId="0" fillId="0" borderId="21" xfId="0" applyNumberFormat="1" applyBorder="1"/>
    <xf numFmtId="0" fontId="4" fillId="0" borderId="0" xfId="0" applyFont="1" applyAlignment="1">
      <alignment horizontal="center"/>
    </xf>
    <xf numFmtId="43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3" borderId="38" xfId="0" applyFont="1" applyFill="1" applyBorder="1" applyAlignment="1"/>
    <xf numFmtId="0" fontId="3" fillId="3" borderId="39" xfId="0" applyFont="1" applyFill="1" applyBorder="1" applyAlignment="1"/>
    <xf numFmtId="0" fontId="3" fillId="3" borderId="40" xfId="0" applyFont="1" applyFill="1" applyBorder="1" applyAlignme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" fillId="0" borderId="16" xfId="0" applyFont="1" applyBorder="1"/>
    <xf numFmtId="0" fontId="2" fillId="0" borderId="19" xfId="0" applyFont="1" applyBorder="1"/>
    <xf numFmtId="43" fontId="1" fillId="0" borderId="31" xfId="1" applyNumberFormat="1" applyFont="1" applyBorder="1"/>
    <xf numFmtId="0" fontId="0" fillId="0" borderId="0" xfId="0" applyAlignment="1"/>
    <xf numFmtId="168" fontId="1" fillId="0" borderId="0" xfId="1" applyNumberFormat="1" applyFont="1" applyAlignment="1">
      <alignment horizontal="left"/>
    </xf>
    <xf numFmtId="0" fontId="3" fillId="3" borderId="0" xfId="0" applyFont="1" applyFill="1" applyBorder="1" applyAlignment="1">
      <alignment horizontal="center"/>
    </xf>
    <xf numFmtId="169" fontId="0" fillId="0" borderId="8" xfId="0" applyNumberFormat="1" applyBorder="1"/>
    <xf numFmtId="169" fontId="0" fillId="0" borderId="17" xfId="0" applyNumberFormat="1" applyBorder="1"/>
    <xf numFmtId="169" fontId="0" fillId="0" borderId="20" xfId="0" applyNumberFormat="1" applyBorder="1"/>
    <xf numFmtId="167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1" fillId="0" borderId="35" xfId="1" applyNumberFormat="1" applyFont="1" applyBorder="1" applyAlignment="1">
      <alignment horizontal="left"/>
    </xf>
    <xf numFmtId="0" fontId="1" fillId="0" borderId="36" xfId="1" applyNumberFormat="1" applyFont="1" applyBorder="1" applyAlignment="1">
      <alignment horizontal="left"/>
    </xf>
    <xf numFmtId="0" fontId="1" fillId="0" borderId="37" xfId="1" applyNumberFormat="1" applyFont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5" fillId="4" borderId="28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7" xfId="1" applyNumberFormat="1" applyFont="1" applyFill="1" applyBorder="1" applyAlignment="1">
      <alignment horizontal="center"/>
    </xf>
    <xf numFmtId="0" fontId="4" fillId="4" borderId="8" xfId="1" applyNumberFormat="1" applyFont="1" applyFill="1" applyBorder="1" applyAlignment="1">
      <alignment horizontal="center"/>
    </xf>
    <xf numFmtId="0" fontId="4" fillId="4" borderId="9" xfId="1" applyNumberFormat="1" applyFont="1" applyFill="1" applyBorder="1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DATA!$O$25</c:f>
              <c:strCache>
                <c:ptCount val="1"/>
                <c:pt idx="0">
                  <c:v>F</c:v>
                </c:pt>
              </c:strCache>
            </c:strRef>
          </c:tx>
          <c:spPr>
            <a:ln w="28575">
              <a:noFill/>
            </a:ln>
          </c:spPr>
          <c:yVal>
            <c:numRef>
              <c:f>DATA!$O$26:$O$281</c:f>
              <c:numCache>
                <c:formatCode>General</c:formatCode>
                <c:ptCount val="256"/>
                <c:pt idx="0">
                  <c:v>91.554131380178532</c:v>
                </c:pt>
                <c:pt idx="1">
                  <c:v>287.27377190462511</c:v>
                </c:pt>
                <c:pt idx="2">
                  <c:v>482.97512678097075</c:v>
                </c:pt>
                <c:pt idx="3">
                  <c:v>678.73303167420818</c:v>
                </c:pt>
                <c:pt idx="4">
                  <c:v>874.3806470416788</c:v>
                </c:pt>
                <c:pt idx="5">
                  <c:v>1070.0909577314071</c:v>
                </c:pt>
                <c:pt idx="6">
                  <c:v>1265.8227848101267</c:v>
                </c:pt>
                <c:pt idx="7">
                  <c:v>1461.6321559074299</c:v>
                </c:pt>
                <c:pt idx="8">
                  <c:v>1657.4585635359117</c:v>
                </c:pt>
                <c:pt idx="9">
                  <c:v>1852.9956763434218</c:v>
                </c:pt>
                <c:pt idx="10">
                  <c:v>2048.4807101399797</c:v>
                </c:pt>
                <c:pt idx="11">
                  <c:v>2244.6689113355778</c:v>
                </c:pt>
                <c:pt idx="12">
                  <c:v>2440.0162667751119</c:v>
                </c:pt>
                <c:pt idx="13">
                  <c:v>2636.2038664323372</c:v>
                </c:pt>
                <c:pt idx="14">
                  <c:v>2831.5243039169418</c:v>
                </c:pt>
                <c:pt idx="15">
                  <c:v>3027.2452068617558</c:v>
                </c:pt>
                <c:pt idx="16">
                  <c:v>3222.34156820623</c:v>
                </c:pt>
                <c:pt idx="17">
                  <c:v>3418.8034188034189</c:v>
                </c:pt>
                <c:pt idx="18">
                  <c:v>3614.4578313253014</c:v>
                </c:pt>
                <c:pt idx="19">
                  <c:v>3809.5238095238096</c:v>
                </c:pt>
                <c:pt idx="20">
                  <c:v>4005.3404539385847</c:v>
                </c:pt>
                <c:pt idx="21">
                  <c:v>4201.680672268908</c:v>
                </c:pt>
                <c:pt idx="22">
                  <c:v>4398.8269794721409</c:v>
                </c:pt>
                <c:pt idx="23">
                  <c:v>4594.1807044410416</c:v>
                </c:pt>
                <c:pt idx="24">
                  <c:v>4788.5075818036712</c:v>
                </c:pt>
                <c:pt idx="25">
                  <c:v>4983.388704318937</c:v>
                </c:pt>
                <c:pt idx="26">
                  <c:v>5181.3471502590673</c:v>
                </c:pt>
                <c:pt idx="27">
                  <c:v>5376.3440860215051</c:v>
                </c:pt>
                <c:pt idx="28">
                  <c:v>5571.030640668524</c:v>
                </c:pt>
                <c:pt idx="29">
                  <c:v>5769.2307692307695</c:v>
                </c:pt>
                <c:pt idx="30">
                  <c:v>5964.2147117296226</c:v>
                </c:pt>
                <c:pt idx="31">
                  <c:v>6160.1642710472279</c:v>
                </c:pt>
                <c:pt idx="32">
                  <c:v>6355.9322033898306</c:v>
                </c:pt>
                <c:pt idx="33">
                  <c:v>6550.2183406113536</c:v>
                </c:pt>
                <c:pt idx="34">
                  <c:v>6749.1563554555678</c:v>
                </c:pt>
                <c:pt idx="35">
                  <c:v>6944.4444444444443</c:v>
                </c:pt>
                <c:pt idx="36">
                  <c:v>7134.3638525564802</c:v>
                </c:pt>
                <c:pt idx="37">
                  <c:v>7334.9633251833739</c:v>
                </c:pt>
                <c:pt idx="38">
                  <c:v>7528.2308657465492</c:v>
                </c:pt>
                <c:pt idx="39">
                  <c:v>7722.0077220077219</c:v>
                </c:pt>
                <c:pt idx="40">
                  <c:v>7915.5672823219002</c:v>
                </c:pt>
                <c:pt idx="41">
                  <c:v>8119.079837618403</c:v>
                </c:pt>
                <c:pt idx="42">
                  <c:v>8310.2493074792237</c:v>
                </c:pt>
                <c:pt idx="43">
                  <c:v>8510.6382978723395</c:v>
                </c:pt>
                <c:pt idx="44">
                  <c:v>8708.2728592162548</c:v>
                </c:pt>
                <c:pt idx="45">
                  <c:v>8902.077151335312</c:v>
                </c:pt>
                <c:pt idx="46">
                  <c:v>9090.9090909090901</c:v>
                </c:pt>
                <c:pt idx="47">
                  <c:v>9287.9256965944278</c:v>
                </c:pt>
                <c:pt idx="48">
                  <c:v>9478.6729857819901</c:v>
                </c:pt>
                <c:pt idx="49">
                  <c:v>9677.4193548387102</c:v>
                </c:pt>
                <c:pt idx="50">
                  <c:v>9884.6787479406921</c:v>
                </c:pt>
                <c:pt idx="51">
                  <c:v>10067.114093959732</c:v>
                </c:pt>
                <c:pt idx="52">
                  <c:v>10273.972602739726</c:v>
                </c:pt>
                <c:pt idx="53">
                  <c:v>10471.204188481675</c:v>
                </c:pt>
                <c:pt idx="54">
                  <c:v>10657.193605683837</c:v>
                </c:pt>
                <c:pt idx="55">
                  <c:v>10849.909584086799</c:v>
                </c:pt>
                <c:pt idx="56">
                  <c:v>11049.723756906078</c:v>
                </c:pt>
                <c:pt idx="57">
                  <c:v>11257.03564727955</c:v>
                </c:pt>
                <c:pt idx="58">
                  <c:v>11450.381679389313</c:v>
                </c:pt>
                <c:pt idx="59">
                  <c:v>11627.906976744185</c:v>
                </c:pt>
                <c:pt idx="60">
                  <c:v>11834.31952662722</c:v>
                </c:pt>
                <c:pt idx="61">
                  <c:v>12024.048096192384</c:v>
                </c:pt>
                <c:pt idx="62">
                  <c:v>12219.959266802443</c:v>
                </c:pt>
                <c:pt idx="63">
                  <c:v>12422.360248447205</c:v>
                </c:pt>
                <c:pt idx="64">
                  <c:v>12605.042016806723</c:v>
                </c:pt>
                <c:pt idx="65">
                  <c:v>12820.51282051282</c:v>
                </c:pt>
                <c:pt idx="66">
                  <c:v>13015.184381778741</c:v>
                </c:pt>
                <c:pt idx="67">
                  <c:v>13215.859030837004</c:v>
                </c:pt>
                <c:pt idx="68">
                  <c:v>13392.857142857143</c:v>
                </c:pt>
                <c:pt idx="69">
                  <c:v>13605.442176870749</c:v>
                </c:pt>
                <c:pt idx="70">
                  <c:v>13793.103448275862</c:v>
                </c:pt>
                <c:pt idx="71">
                  <c:v>13986.013986013986</c:v>
                </c:pt>
                <c:pt idx="72">
                  <c:v>14184.397163120568</c:v>
                </c:pt>
                <c:pt idx="73">
                  <c:v>14388.489208633093</c:v>
                </c:pt>
                <c:pt idx="74">
                  <c:v>14563.106796116504</c:v>
                </c:pt>
                <c:pt idx="75">
                  <c:v>14778.32512315271</c:v>
                </c:pt>
                <c:pt idx="76">
                  <c:v>14962.593516209476</c:v>
                </c:pt>
                <c:pt idx="77">
                  <c:v>15151.515151515152</c:v>
                </c:pt>
                <c:pt idx="78">
                  <c:v>15345.268542199488</c:v>
                </c:pt>
                <c:pt idx="79">
                  <c:v>15544.041450777202</c:v>
                </c:pt>
                <c:pt idx="80">
                  <c:v>15748.031496062993</c:v>
                </c:pt>
                <c:pt idx="81">
                  <c:v>15957.446808510638</c:v>
                </c:pt>
                <c:pt idx="82">
                  <c:v>16129.032258064517</c:v>
                </c:pt>
                <c:pt idx="83">
                  <c:v>16348.773841961853</c:v>
                </c:pt>
                <c:pt idx="84">
                  <c:v>16528.92561983471</c:v>
                </c:pt>
                <c:pt idx="85">
                  <c:v>16713.091922005569</c:v>
                </c:pt>
                <c:pt idx="86">
                  <c:v>16901.408450704224</c:v>
                </c:pt>
                <c:pt idx="87">
                  <c:v>17142.857142857141</c:v>
                </c:pt>
                <c:pt idx="88">
                  <c:v>17291.06628242075</c:v>
                </c:pt>
                <c:pt idx="89">
                  <c:v>17492.71137026239</c:v>
                </c:pt>
                <c:pt idx="90">
                  <c:v>17699.115044247788</c:v>
                </c:pt>
                <c:pt idx="91">
                  <c:v>17910.447761194031</c:v>
                </c:pt>
                <c:pt idx="92">
                  <c:v>18072.289156626506</c:v>
                </c:pt>
                <c:pt idx="93">
                  <c:v>18292.682926829268</c:v>
                </c:pt>
                <c:pt idx="94">
                  <c:v>18461.538461538461</c:v>
                </c:pt>
                <c:pt idx="95">
                  <c:v>18691.58878504673</c:v>
                </c:pt>
                <c:pt idx="96">
                  <c:v>18867.924528301886</c:v>
                </c:pt>
                <c:pt idx="97">
                  <c:v>19047.619047619046</c:v>
                </c:pt>
                <c:pt idx="98">
                  <c:v>19292.604501607719</c:v>
                </c:pt>
                <c:pt idx="99">
                  <c:v>19480.519480519481</c:v>
                </c:pt>
                <c:pt idx="100">
                  <c:v>19672.131147540982</c:v>
                </c:pt>
                <c:pt idx="101">
                  <c:v>19867.549668874173</c:v>
                </c:pt>
                <c:pt idx="102">
                  <c:v>20066.889632107024</c:v>
                </c:pt>
                <c:pt idx="103">
                  <c:v>20270.27027027027</c:v>
                </c:pt>
                <c:pt idx="104">
                  <c:v>20477.815699658702</c:v>
                </c:pt>
                <c:pt idx="105">
                  <c:v>20618.556701030928</c:v>
                </c:pt>
                <c:pt idx="106">
                  <c:v>20833.333333333332</c:v>
                </c:pt>
                <c:pt idx="107">
                  <c:v>21052.63157894737</c:v>
                </c:pt>
                <c:pt idx="108">
                  <c:v>21201.413427561838</c:v>
                </c:pt>
                <c:pt idx="109">
                  <c:v>21428.571428571428</c:v>
                </c:pt>
                <c:pt idx="110">
                  <c:v>21582.733812949642</c:v>
                </c:pt>
                <c:pt idx="111">
                  <c:v>21818.18181818182</c:v>
                </c:pt>
                <c:pt idx="112">
                  <c:v>21978.021978021978</c:v>
                </c:pt>
                <c:pt idx="113">
                  <c:v>22222.222222222223</c:v>
                </c:pt>
                <c:pt idx="114">
                  <c:v>22388.059701492537</c:v>
                </c:pt>
                <c:pt idx="115">
                  <c:v>22641.509433962263</c:v>
                </c:pt>
                <c:pt idx="116">
                  <c:v>22813.688212927758</c:v>
                </c:pt>
                <c:pt idx="117">
                  <c:v>22988.505747126437</c:v>
                </c:pt>
                <c:pt idx="118">
                  <c:v>23166.023166023166</c:v>
                </c:pt>
                <c:pt idx="119">
                  <c:v>23346.303501945524</c:v>
                </c:pt>
                <c:pt idx="120">
                  <c:v>23622.047244094487</c:v>
                </c:pt>
                <c:pt idx="121">
                  <c:v>23809.523809523809</c:v>
                </c:pt>
                <c:pt idx="122">
                  <c:v>24000</c:v>
                </c:pt>
                <c:pt idx="123">
                  <c:v>24193.548387096773</c:v>
                </c:pt>
                <c:pt idx="124">
                  <c:v>24390.243902439026</c:v>
                </c:pt>
                <c:pt idx="125">
                  <c:v>24590.163934426229</c:v>
                </c:pt>
                <c:pt idx="126">
                  <c:v>24793.388429752067</c:v>
                </c:pt>
                <c:pt idx="127">
                  <c:v>24896.265560165975</c:v>
                </c:pt>
                <c:pt idx="128">
                  <c:v>25104.602510460252</c:v>
                </c:pt>
                <c:pt idx="129">
                  <c:v>25316.455696202531</c:v>
                </c:pt>
                <c:pt idx="130">
                  <c:v>25531.91489361702</c:v>
                </c:pt>
                <c:pt idx="131">
                  <c:v>25751.072961373389</c:v>
                </c:pt>
                <c:pt idx="132">
                  <c:v>25974.025974025975</c:v>
                </c:pt>
                <c:pt idx="133">
                  <c:v>26086.956521739132</c:v>
                </c:pt>
                <c:pt idx="134">
                  <c:v>26315.78947368421</c:v>
                </c:pt>
                <c:pt idx="135">
                  <c:v>26548.672566371682</c:v>
                </c:pt>
                <c:pt idx="136">
                  <c:v>26666.666666666668</c:v>
                </c:pt>
                <c:pt idx="137">
                  <c:v>26905.829596412557</c:v>
                </c:pt>
                <c:pt idx="138">
                  <c:v>27149.321266968327</c:v>
                </c:pt>
                <c:pt idx="139">
                  <c:v>27272.727272727272</c:v>
                </c:pt>
                <c:pt idx="140">
                  <c:v>27522.935779816515</c:v>
                </c:pt>
                <c:pt idx="141">
                  <c:v>27649.769585253456</c:v>
                </c:pt>
                <c:pt idx="142">
                  <c:v>27906.976744186046</c:v>
                </c:pt>
                <c:pt idx="143">
                  <c:v>28037.383177570093</c:v>
                </c:pt>
                <c:pt idx="144">
                  <c:v>28301.886792452831</c:v>
                </c:pt>
                <c:pt idx="145">
                  <c:v>28436.018957345972</c:v>
                </c:pt>
                <c:pt idx="146">
                  <c:v>28708.133971291867</c:v>
                </c:pt>
                <c:pt idx="147">
                  <c:v>28846.153846153848</c:v>
                </c:pt>
                <c:pt idx="148">
                  <c:v>29126.213592233009</c:v>
                </c:pt>
                <c:pt idx="149">
                  <c:v>29268.292682926829</c:v>
                </c:pt>
                <c:pt idx="150">
                  <c:v>29411.764705882353</c:v>
                </c:pt>
                <c:pt idx="151">
                  <c:v>29702.970297029704</c:v>
                </c:pt>
                <c:pt idx="152">
                  <c:v>29850.746268656716</c:v>
                </c:pt>
                <c:pt idx="153">
                  <c:v>30000</c:v>
                </c:pt>
                <c:pt idx="154">
                  <c:v>30303.030303030304</c:v>
                </c:pt>
                <c:pt idx="155">
                  <c:v>30456.852791878173</c:v>
                </c:pt>
                <c:pt idx="156">
                  <c:v>30612.244897959183</c:v>
                </c:pt>
                <c:pt idx="157">
                  <c:v>30769.23076923077</c:v>
                </c:pt>
                <c:pt idx="158">
                  <c:v>31088.082901554404</c:v>
                </c:pt>
                <c:pt idx="159">
                  <c:v>31250</c:v>
                </c:pt>
                <c:pt idx="160">
                  <c:v>31413.612565445026</c:v>
                </c:pt>
                <c:pt idx="161">
                  <c:v>31578.947368421053</c:v>
                </c:pt>
                <c:pt idx="162">
                  <c:v>31746.031746031746</c:v>
                </c:pt>
                <c:pt idx="163">
                  <c:v>31914.893617021276</c:v>
                </c:pt>
                <c:pt idx="164">
                  <c:v>32258.064516129034</c:v>
                </c:pt>
                <c:pt idx="165">
                  <c:v>32432.432432432433</c:v>
                </c:pt>
                <c:pt idx="166">
                  <c:v>32608.695652173912</c:v>
                </c:pt>
                <c:pt idx="167">
                  <c:v>32786.885245901642</c:v>
                </c:pt>
                <c:pt idx="168">
                  <c:v>32967.032967032967</c:v>
                </c:pt>
                <c:pt idx="169">
                  <c:v>33149.171270718231</c:v>
                </c:pt>
                <c:pt idx="170">
                  <c:v>33333.333333333336</c:v>
                </c:pt>
                <c:pt idx="171">
                  <c:v>33519.553072625698</c:v>
                </c:pt>
                <c:pt idx="172">
                  <c:v>33707.865168539327</c:v>
                </c:pt>
                <c:pt idx="173">
                  <c:v>33898.305084745763</c:v>
                </c:pt>
                <c:pt idx="174">
                  <c:v>34090.909090909088</c:v>
                </c:pt>
                <c:pt idx="175">
                  <c:v>34285.714285714283</c:v>
                </c:pt>
                <c:pt idx="176">
                  <c:v>34482.758620689652</c:v>
                </c:pt>
                <c:pt idx="177">
                  <c:v>34682.080924855494</c:v>
                </c:pt>
                <c:pt idx="178">
                  <c:v>34883.720930232557</c:v>
                </c:pt>
                <c:pt idx="179">
                  <c:v>35087.719298245611</c:v>
                </c:pt>
                <c:pt idx="180">
                  <c:v>35294.117647058825</c:v>
                </c:pt>
                <c:pt idx="181">
                  <c:v>35502.958579881655</c:v>
                </c:pt>
                <c:pt idx="182">
                  <c:v>35714.285714285717</c:v>
                </c:pt>
                <c:pt idx="183">
                  <c:v>35928.143712574849</c:v>
                </c:pt>
                <c:pt idx="184">
                  <c:v>36144.578313253012</c:v>
                </c:pt>
                <c:pt idx="185">
                  <c:v>36363.63636363636</c:v>
                </c:pt>
                <c:pt idx="186">
                  <c:v>36585.365853658535</c:v>
                </c:pt>
                <c:pt idx="187">
                  <c:v>36585.365853658535</c:v>
                </c:pt>
                <c:pt idx="188">
                  <c:v>36809.815950920245</c:v>
                </c:pt>
                <c:pt idx="189">
                  <c:v>37037.037037037036</c:v>
                </c:pt>
                <c:pt idx="190">
                  <c:v>37267.080745341613</c:v>
                </c:pt>
                <c:pt idx="191">
                  <c:v>37500</c:v>
                </c:pt>
                <c:pt idx="192">
                  <c:v>37735.849056603773</c:v>
                </c:pt>
                <c:pt idx="193">
                  <c:v>37974.6835443038</c:v>
                </c:pt>
                <c:pt idx="194">
                  <c:v>37974.6835443038</c:v>
                </c:pt>
                <c:pt idx="195">
                  <c:v>38216.56050955414</c:v>
                </c:pt>
                <c:pt idx="196">
                  <c:v>38461.538461538461</c:v>
                </c:pt>
                <c:pt idx="197">
                  <c:v>38709.677419354841</c:v>
                </c:pt>
                <c:pt idx="198">
                  <c:v>38961.038961038961</c:v>
                </c:pt>
                <c:pt idx="199">
                  <c:v>38961.038961038961</c:v>
                </c:pt>
                <c:pt idx="200">
                  <c:v>39215.686274509804</c:v>
                </c:pt>
                <c:pt idx="201">
                  <c:v>39473.684210526313</c:v>
                </c:pt>
                <c:pt idx="202">
                  <c:v>39735.099337748346</c:v>
                </c:pt>
                <c:pt idx="203">
                  <c:v>39735.099337748346</c:v>
                </c:pt>
                <c:pt idx="204">
                  <c:v>40000</c:v>
                </c:pt>
                <c:pt idx="205">
                  <c:v>40268.456375838927</c:v>
                </c:pt>
                <c:pt idx="206">
                  <c:v>40540.54054054054</c:v>
                </c:pt>
                <c:pt idx="207">
                  <c:v>40540.54054054054</c:v>
                </c:pt>
                <c:pt idx="208">
                  <c:v>40816.326530612248</c:v>
                </c:pt>
                <c:pt idx="209">
                  <c:v>41095.890410958906</c:v>
                </c:pt>
                <c:pt idx="210">
                  <c:v>41095.890410958906</c:v>
                </c:pt>
                <c:pt idx="211">
                  <c:v>41379.310344827587</c:v>
                </c:pt>
                <c:pt idx="212">
                  <c:v>41666.666666666664</c:v>
                </c:pt>
                <c:pt idx="213">
                  <c:v>41666.666666666664</c:v>
                </c:pt>
                <c:pt idx="214">
                  <c:v>41958.041958041955</c:v>
                </c:pt>
                <c:pt idx="215">
                  <c:v>42253.521126760563</c:v>
                </c:pt>
                <c:pt idx="216">
                  <c:v>42253.521126760563</c:v>
                </c:pt>
                <c:pt idx="217">
                  <c:v>42553.191489361699</c:v>
                </c:pt>
                <c:pt idx="218">
                  <c:v>42857.142857142855</c:v>
                </c:pt>
                <c:pt idx="219">
                  <c:v>42857.142857142855</c:v>
                </c:pt>
                <c:pt idx="220">
                  <c:v>43165.467625899284</c:v>
                </c:pt>
                <c:pt idx="221">
                  <c:v>43478.260869565216</c:v>
                </c:pt>
                <c:pt idx="222">
                  <c:v>43478.260869565216</c:v>
                </c:pt>
                <c:pt idx="223">
                  <c:v>43795.620437956204</c:v>
                </c:pt>
                <c:pt idx="224">
                  <c:v>43795.620437956204</c:v>
                </c:pt>
                <c:pt idx="225">
                  <c:v>44117.647058823532</c:v>
                </c:pt>
                <c:pt idx="226">
                  <c:v>44444.444444444445</c:v>
                </c:pt>
                <c:pt idx="227">
                  <c:v>44444.444444444445</c:v>
                </c:pt>
                <c:pt idx="228">
                  <c:v>44776.119402985074</c:v>
                </c:pt>
                <c:pt idx="229">
                  <c:v>44776.119402985074</c:v>
                </c:pt>
                <c:pt idx="230">
                  <c:v>45112.781954887221</c:v>
                </c:pt>
                <c:pt idx="231">
                  <c:v>45454.545454545456</c:v>
                </c:pt>
                <c:pt idx="232">
                  <c:v>45454.545454545456</c:v>
                </c:pt>
                <c:pt idx="233">
                  <c:v>45801.526717557252</c:v>
                </c:pt>
                <c:pt idx="234">
                  <c:v>45801.526717557252</c:v>
                </c:pt>
                <c:pt idx="235">
                  <c:v>46153.846153846156</c:v>
                </c:pt>
                <c:pt idx="236">
                  <c:v>46153.846153846156</c:v>
                </c:pt>
                <c:pt idx="237">
                  <c:v>46511.627906976741</c:v>
                </c:pt>
                <c:pt idx="238">
                  <c:v>46511.627906976741</c:v>
                </c:pt>
                <c:pt idx="239">
                  <c:v>46875</c:v>
                </c:pt>
                <c:pt idx="240">
                  <c:v>47244.094488188974</c:v>
                </c:pt>
                <c:pt idx="241">
                  <c:v>47244.094488188974</c:v>
                </c:pt>
                <c:pt idx="242">
                  <c:v>47619.047619047618</c:v>
                </c:pt>
                <c:pt idx="243">
                  <c:v>47619.047619047618</c:v>
                </c:pt>
                <c:pt idx="244">
                  <c:v>48000</c:v>
                </c:pt>
                <c:pt idx="245">
                  <c:v>48000</c:v>
                </c:pt>
                <c:pt idx="246">
                  <c:v>48387.096774193546</c:v>
                </c:pt>
                <c:pt idx="247">
                  <c:v>48387.096774193546</c:v>
                </c:pt>
                <c:pt idx="248">
                  <c:v>48780.487804878052</c:v>
                </c:pt>
                <c:pt idx="249">
                  <c:v>48780.487804878052</c:v>
                </c:pt>
                <c:pt idx="250">
                  <c:v>49180.327868852459</c:v>
                </c:pt>
                <c:pt idx="251">
                  <c:v>49180.327868852459</c:v>
                </c:pt>
                <c:pt idx="252">
                  <c:v>49586.776859504134</c:v>
                </c:pt>
                <c:pt idx="253">
                  <c:v>49586.776859504134</c:v>
                </c:pt>
                <c:pt idx="254">
                  <c:v>50000</c:v>
                </c:pt>
                <c:pt idx="255">
                  <c:v>50000</c:v>
                </c:pt>
              </c:numCache>
            </c:numRef>
          </c:yVal>
        </c:ser>
        <c:axId val="118710272"/>
        <c:axId val="118711808"/>
      </c:scatterChart>
      <c:valAx>
        <c:axId val="118710272"/>
        <c:scaling>
          <c:orientation val="minMax"/>
        </c:scaling>
        <c:axPos val="b"/>
        <c:tickLblPos val="nextTo"/>
        <c:crossAx val="118711808"/>
        <c:crosses val="autoZero"/>
        <c:crossBetween val="midCat"/>
      </c:valAx>
      <c:valAx>
        <c:axId val="118711808"/>
        <c:scaling>
          <c:orientation val="minMax"/>
        </c:scaling>
        <c:axPos val="l"/>
        <c:majorGridlines/>
        <c:numFmt formatCode="General" sourceLinked="1"/>
        <c:tickLblPos val="nextTo"/>
        <c:crossAx val="11871027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0119840213049268"/>
          <c:y val="2.2364217252396196E-2"/>
          <c:w val="0.7776298268974744"/>
          <c:h val="0.90255591054313289"/>
        </c:manualLayout>
      </c:layout>
      <c:scatterChart>
        <c:scatterStyle val="lineMarker"/>
        <c:ser>
          <c:idx val="0"/>
          <c:order val="0"/>
          <c:tx>
            <c:strRef>
              <c:f>'Tables LIN'!$N$2:$P$2</c:f>
              <c:strCache>
                <c:ptCount val="1"/>
                <c:pt idx="0">
                  <c:v>50000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LIN'!$P$4:$P$259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287.27377190462511</c:v>
                </c:pt>
                <c:pt idx="2">
                  <c:v>482.97512678097075</c:v>
                </c:pt>
                <c:pt idx="3">
                  <c:v>678.73303167420818</c:v>
                </c:pt>
                <c:pt idx="4">
                  <c:v>874.3806470416788</c:v>
                </c:pt>
                <c:pt idx="5">
                  <c:v>1070.0909577314071</c:v>
                </c:pt>
                <c:pt idx="6">
                  <c:v>1265.8227848101267</c:v>
                </c:pt>
                <c:pt idx="7">
                  <c:v>1461.6321559074299</c:v>
                </c:pt>
                <c:pt idx="8">
                  <c:v>1657.4585635359117</c:v>
                </c:pt>
                <c:pt idx="9">
                  <c:v>1852.9956763434218</c:v>
                </c:pt>
                <c:pt idx="10">
                  <c:v>2048.4807101399797</c:v>
                </c:pt>
                <c:pt idx="11">
                  <c:v>2244.6689113355778</c:v>
                </c:pt>
                <c:pt idx="12">
                  <c:v>2440.0162667751119</c:v>
                </c:pt>
                <c:pt idx="13">
                  <c:v>2636.2038664323372</c:v>
                </c:pt>
                <c:pt idx="14">
                  <c:v>2831.5243039169418</c:v>
                </c:pt>
                <c:pt idx="15">
                  <c:v>3027.2452068617558</c:v>
                </c:pt>
                <c:pt idx="16">
                  <c:v>3222.34156820623</c:v>
                </c:pt>
                <c:pt idx="17">
                  <c:v>3418.8034188034189</c:v>
                </c:pt>
                <c:pt idx="18">
                  <c:v>3614.4578313253014</c:v>
                </c:pt>
                <c:pt idx="19">
                  <c:v>3809.5238095238096</c:v>
                </c:pt>
                <c:pt idx="20">
                  <c:v>4005.3404539385847</c:v>
                </c:pt>
                <c:pt idx="21">
                  <c:v>4201.680672268908</c:v>
                </c:pt>
                <c:pt idx="22">
                  <c:v>4398.8269794721409</c:v>
                </c:pt>
                <c:pt idx="23">
                  <c:v>4594.1807044410416</c:v>
                </c:pt>
                <c:pt idx="24">
                  <c:v>4788.5075818036712</c:v>
                </c:pt>
                <c:pt idx="25">
                  <c:v>4983.388704318937</c:v>
                </c:pt>
                <c:pt idx="26">
                  <c:v>5181.3471502590673</c:v>
                </c:pt>
                <c:pt idx="27">
                  <c:v>5376.3440860215051</c:v>
                </c:pt>
                <c:pt idx="28">
                  <c:v>5571.030640668524</c:v>
                </c:pt>
                <c:pt idx="29">
                  <c:v>5769.2307692307695</c:v>
                </c:pt>
                <c:pt idx="30">
                  <c:v>5964.2147117296226</c:v>
                </c:pt>
                <c:pt idx="31">
                  <c:v>6160.1642710472279</c:v>
                </c:pt>
                <c:pt idx="32">
                  <c:v>6355.9322033898306</c:v>
                </c:pt>
                <c:pt idx="33">
                  <c:v>6550.2183406113536</c:v>
                </c:pt>
                <c:pt idx="34">
                  <c:v>6749.1563554555678</c:v>
                </c:pt>
                <c:pt idx="35">
                  <c:v>6944.4444444444443</c:v>
                </c:pt>
                <c:pt idx="36">
                  <c:v>7134.3638525564802</c:v>
                </c:pt>
                <c:pt idx="37">
                  <c:v>7334.9633251833739</c:v>
                </c:pt>
                <c:pt idx="38">
                  <c:v>7528.2308657465492</c:v>
                </c:pt>
                <c:pt idx="39">
                  <c:v>7722.0077220077219</c:v>
                </c:pt>
                <c:pt idx="40">
                  <c:v>7915.5672823219002</c:v>
                </c:pt>
                <c:pt idx="41">
                  <c:v>8119.079837618403</c:v>
                </c:pt>
                <c:pt idx="42">
                  <c:v>8310.2493074792237</c:v>
                </c:pt>
                <c:pt idx="43">
                  <c:v>8510.6382978723395</c:v>
                </c:pt>
                <c:pt idx="44">
                  <c:v>8708.2728592162548</c:v>
                </c:pt>
                <c:pt idx="45">
                  <c:v>8902.077151335312</c:v>
                </c:pt>
                <c:pt idx="46">
                  <c:v>9090.9090909090901</c:v>
                </c:pt>
                <c:pt idx="47">
                  <c:v>9287.9256965944278</c:v>
                </c:pt>
                <c:pt idx="48">
                  <c:v>9478.6729857819901</c:v>
                </c:pt>
                <c:pt idx="49">
                  <c:v>9677.4193548387102</c:v>
                </c:pt>
                <c:pt idx="50">
                  <c:v>9884.6787479406921</c:v>
                </c:pt>
                <c:pt idx="51">
                  <c:v>10067.114093959732</c:v>
                </c:pt>
                <c:pt idx="52">
                  <c:v>10273.972602739726</c:v>
                </c:pt>
                <c:pt idx="53">
                  <c:v>10471.204188481675</c:v>
                </c:pt>
                <c:pt idx="54">
                  <c:v>10657.193605683837</c:v>
                </c:pt>
                <c:pt idx="55">
                  <c:v>10849.909584086799</c:v>
                </c:pt>
                <c:pt idx="56">
                  <c:v>11049.723756906078</c:v>
                </c:pt>
                <c:pt idx="57">
                  <c:v>11257.03564727955</c:v>
                </c:pt>
                <c:pt idx="58">
                  <c:v>11450.381679389313</c:v>
                </c:pt>
                <c:pt idx="59">
                  <c:v>11627.906976744185</c:v>
                </c:pt>
                <c:pt idx="60">
                  <c:v>11834.31952662722</c:v>
                </c:pt>
                <c:pt idx="61">
                  <c:v>12024.048096192384</c:v>
                </c:pt>
                <c:pt idx="62">
                  <c:v>12219.959266802443</c:v>
                </c:pt>
                <c:pt idx="63">
                  <c:v>12422.360248447205</c:v>
                </c:pt>
                <c:pt idx="64">
                  <c:v>12605.042016806723</c:v>
                </c:pt>
                <c:pt idx="65">
                  <c:v>12820.51282051282</c:v>
                </c:pt>
                <c:pt idx="66">
                  <c:v>13015.184381778741</c:v>
                </c:pt>
                <c:pt idx="67">
                  <c:v>13215.859030837004</c:v>
                </c:pt>
                <c:pt idx="68">
                  <c:v>13392.857142857143</c:v>
                </c:pt>
                <c:pt idx="69">
                  <c:v>13605.442176870749</c:v>
                </c:pt>
                <c:pt idx="70">
                  <c:v>13793.103448275862</c:v>
                </c:pt>
                <c:pt idx="71">
                  <c:v>13986.013986013986</c:v>
                </c:pt>
                <c:pt idx="72">
                  <c:v>14184.397163120568</c:v>
                </c:pt>
                <c:pt idx="73">
                  <c:v>14388.489208633093</c:v>
                </c:pt>
                <c:pt idx="74">
                  <c:v>14563.106796116504</c:v>
                </c:pt>
                <c:pt idx="75">
                  <c:v>14778.32512315271</c:v>
                </c:pt>
                <c:pt idx="76">
                  <c:v>14962.593516209476</c:v>
                </c:pt>
                <c:pt idx="77">
                  <c:v>15151.515151515152</c:v>
                </c:pt>
                <c:pt idx="78">
                  <c:v>15345.268542199488</c:v>
                </c:pt>
                <c:pt idx="79">
                  <c:v>15544.041450777202</c:v>
                </c:pt>
                <c:pt idx="80">
                  <c:v>15748.031496062993</c:v>
                </c:pt>
                <c:pt idx="81">
                  <c:v>15957.446808510638</c:v>
                </c:pt>
                <c:pt idx="82">
                  <c:v>16129.032258064517</c:v>
                </c:pt>
                <c:pt idx="83">
                  <c:v>16348.773841961853</c:v>
                </c:pt>
                <c:pt idx="84">
                  <c:v>16528.92561983471</c:v>
                </c:pt>
                <c:pt idx="85">
                  <c:v>16713.091922005569</c:v>
                </c:pt>
                <c:pt idx="86">
                  <c:v>16901.408450704224</c:v>
                </c:pt>
                <c:pt idx="87">
                  <c:v>17142.857142857141</c:v>
                </c:pt>
                <c:pt idx="88">
                  <c:v>17291.06628242075</c:v>
                </c:pt>
                <c:pt idx="89">
                  <c:v>17492.71137026239</c:v>
                </c:pt>
                <c:pt idx="90">
                  <c:v>17699.115044247788</c:v>
                </c:pt>
                <c:pt idx="91">
                  <c:v>17910.447761194031</c:v>
                </c:pt>
                <c:pt idx="92">
                  <c:v>18072.289156626506</c:v>
                </c:pt>
                <c:pt idx="93">
                  <c:v>18292.682926829268</c:v>
                </c:pt>
                <c:pt idx="94">
                  <c:v>18461.538461538461</c:v>
                </c:pt>
                <c:pt idx="95">
                  <c:v>18691.58878504673</c:v>
                </c:pt>
                <c:pt idx="96">
                  <c:v>18867.924528301886</c:v>
                </c:pt>
                <c:pt idx="97">
                  <c:v>19047.619047619046</c:v>
                </c:pt>
                <c:pt idx="98">
                  <c:v>19292.604501607719</c:v>
                </c:pt>
                <c:pt idx="99">
                  <c:v>19480.519480519481</c:v>
                </c:pt>
                <c:pt idx="100">
                  <c:v>19672.131147540982</c:v>
                </c:pt>
                <c:pt idx="101">
                  <c:v>19867.549668874173</c:v>
                </c:pt>
                <c:pt idx="102">
                  <c:v>20066.889632107024</c:v>
                </c:pt>
                <c:pt idx="103">
                  <c:v>20270.27027027027</c:v>
                </c:pt>
                <c:pt idx="104">
                  <c:v>20477.815699658702</c:v>
                </c:pt>
                <c:pt idx="105">
                  <c:v>20618.556701030928</c:v>
                </c:pt>
                <c:pt idx="106">
                  <c:v>20833.333333333332</c:v>
                </c:pt>
                <c:pt idx="107">
                  <c:v>21052.63157894737</c:v>
                </c:pt>
                <c:pt idx="108">
                  <c:v>21201.413427561838</c:v>
                </c:pt>
                <c:pt idx="109">
                  <c:v>21428.571428571428</c:v>
                </c:pt>
                <c:pt idx="110">
                  <c:v>21582.733812949642</c:v>
                </c:pt>
                <c:pt idx="111">
                  <c:v>21818.18181818182</c:v>
                </c:pt>
                <c:pt idx="112">
                  <c:v>21978.021978021978</c:v>
                </c:pt>
                <c:pt idx="113">
                  <c:v>22222.222222222223</c:v>
                </c:pt>
                <c:pt idx="114">
                  <c:v>22388.059701492537</c:v>
                </c:pt>
                <c:pt idx="115">
                  <c:v>22641.509433962263</c:v>
                </c:pt>
                <c:pt idx="116">
                  <c:v>22813.688212927758</c:v>
                </c:pt>
                <c:pt idx="117">
                  <c:v>22988.505747126437</c:v>
                </c:pt>
                <c:pt idx="118">
                  <c:v>23166.023166023166</c:v>
                </c:pt>
                <c:pt idx="119">
                  <c:v>23346.303501945524</c:v>
                </c:pt>
                <c:pt idx="120">
                  <c:v>23622.047244094487</c:v>
                </c:pt>
                <c:pt idx="121">
                  <c:v>23809.523809523809</c:v>
                </c:pt>
                <c:pt idx="122">
                  <c:v>24000</c:v>
                </c:pt>
                <c:pt idx="123">
                  <c:v>24193.548387096773</c:v>
                </c:pt>
                <c:pt idx="124">
                  <c:v>24390.243902439026</c:v>
                </c:pt>
                <c:pt idx="125">
                  <c:v>24590.163934426229</c:v>
                </c:pt>
                <c:pt idx="126">
                  <c:v>24793.388429752067</c:v>
                </c:pt>
                <c:pt idx="127">
                  <c:v>24896.265560165975</c:v>
                </c:pt>
                <c:pt idx="128">
                  <c:v>25104.602510460252</c:v>
                </c:pt>
                <c:pt idx="129">
                  <c:v>25316.455696202531</c:v>
                </c:pt>
                <c:pt idx="130">
                  <c:v>25531.91489361702</c:v>
                </c:pt>
                <c:pt idx="131">
                  <c:v>25751.072961373389</c:v>
                </c:pt>
                <c:pt idx="132">
                  <c:v>25974.025974025975</c:v>
                </c:pt>
                <c:pt idx="133">
                  <c:v>26086.956521739132</c:v>
                </c:pt>
                <c:pt idx="134">
                  <c:v>26315.78947368421</c:v>
                </c:pt>
                <c:pt idx="135">
                  <c:v>26548.672566371682</c:v>
                </c:pt>
                <c:pt idx="136">
                  <c:v>26666.666666666668</c:v>
                </c:pt>
                <c:pt idx="137">
                  <c:v>26905.829596412557</c:v>
                </c:pt>
                <c:pt idx="138">
                  <c:v>27149.321266968327</c:v>
                </c:pt>
                <c:pt idx="139">
                  <c:v>27272.727272727272</c:v>
                </c:pt>
                <c:pt idx="140">
                  <c:v>27522.935779816515</c:v>
                </c:pt>
                <c:pt idx="141">
                  <c:v>27649.769585253456</c:v>
                </c:pt>
                <c:pt idx="142">
                  <c:v>27906.976744186046</c:v>
                </c:pt>
                <c:pt idx="143">
                  <c:v>28037.383177570093</c:v>
                </c:pt>
                <c:pt idx="144">
                  <c:v>28301.886792452831</c:v>
                </c:pt>
                <c:pt idx="145">
                  <c:v>28436.018957345972</c:v>
                </c:pt>
                <c:pt idx="146">
                  <c:v>28708.133971291867</c:v>
                </c:pt>
                <c:pt idx="147">
                  <c:v>28846.153846153848</c:v>
                </c:pt>
                <c:pt idx="148">
                  <c:v>29126.213592233009</c:v>
                </c:pt>
                <c:pt idx="149">
                  <c:v>29268.292682926829</c:v>
                </c:pt>
                <c:pt idx="150">
                  <c:v>29411.764705882353</c:v>
                </c:pt>
                <c:pt idx="151">
                  <c:v>29702.970297029704</c:v>
                </c:pt>
                <c:pt idx="152">
                  <c:v>29850.746268656716</c:v>
                </c:pt>
                <c:pt idx="153">
                  <c:v>30000</c:v>
                </c:pt>
                <c:pt idx="154">
                  <c:v>30303.030303030304</c:v>
                </c:pt>
                <c:pt idx="155">
                  <c:v>30456.852791878173</c:v>
                </c:pt>
                <c:pt idx="156">
                  <c:v>30612.244897959183</c:v>
                </c:pt>
                <c:pt idx="157">
                  <c:v>30769.23076923077</c:v>
                </c:pt>
                <c:pt idx="158">
                  <c:v>31088.082901554404</c:v>
                </c:pt>
                <c:pt idx="159">
                  <c:v>31250</c:v>
                </c:pt>
                <c:pt idx="160">
                  <c:v>31413.612565445026</c:v>
                </c:pt>
                <c:pt idx="161">
                  <c:v>31578.947368421053</c:v>
                </c:pt>
                <c:pt idx="162">
                  <c:v>31746.031746031746</c:v>
                </c:pt>
                <c:pt idx="163">
                  <c:v>31914.893617021276</c:v>
                </c:pt>
                <c:pt idx="164">
                  <c:v>32258.064516129034</c:v>
                </c:pt>
                <c:pt idx="165">
                  <c:v>32432.432432432433</c:v>
                </c:pt>
                <c:pt idx="166">
                  <c:v>32608.695652173912</c:v>
                </c:pt>
                <c:pt idx="167">
                  <c:v>32786.885245901642</c:v>
                </c:pt>
                <c:pt idx="168">
                  <c:v>32967.032967032967</c:v>
                </c:pt>
                <c:pt idx="169">
                  <c:v>33149.171270718231</c:v>
                </c:pt>
                <c:pt idx="170">
                  <c:v>33333.333333333336</c:v>
                </c:pt>
                <c:pt idx="171">
                  <c:v>33519.553072625698</c:v>
                </c:pt>
                <c:pt idx="172">
                  <c:v>33707.865168539327</c:v>
                </c:pt>
                <c:pt idx="173">
                  <c:v>33898.305084745763</c:v>
                </c:pt>
                <c:pt idx="174">
                  <c:v>34090.909090909088</c:v>
                </c:pt>
                <c:pt idx="175">
                  <c:v>34285.714285714283</c:v>
                </c:pt>
                <c:pt idx="176">
                  <c:v>34482.758620689652</c:v>
                </c:pt>
                <c:pt idx="177">
                  <c:v>34682.080924855494</c:v>
                </c:pt>
                <c:pt idx="178">
                  <c:v>34883.720930232557</c:v>
                </c:pt>
                <c:pt idx="179">
                  <c:v>35087.719298245611</c:v>
                </c:pt>
                <c:pt idx="180">
                  <c:v>35294.117647058825</c:v>
                </c:pt>
                <c:pt idx="181">
                  <c:v>35502.958579881655</c:v>
                </c:pt>
                <c:pt idx="182">
                  <c:v>35714.285714285717</c:v>
                </c:pt>
                <c:pt idx="183">
                  <c:v>35928.143712574849</c:v>
                </c:pt>
                <c:pt idx="184">
                  <c:v>36144.578313253012</c:v>
                </c:pt>
                <c:pt idx="185">
                  <c:v>36363.63636363636</c:v>
                </c:pt>
                <c:pt idx="186">
                  <c:v>36585.365853658535</c:v>
                </c:pt>
                <c:pt idx="187">
                  <c:v>36585.365853658535</c:v>
                </c:pt>
                <c:pt idx="188">
                  <c:v>36809.815950920245</c:v>
                </c:pt>
                <c:pt idx="189">
                  <c:v>37037.037037037036</c:v>
                </c:pt>
                <c:pt idx="190">
                  <c:v>37267.080745341613</c:v>
                </c:pt>
                <c:pt idx="191">
                  <c:v>37500</c:v>
                </c:pt>
                <c:pt idx="192">
                  <c:v>37735.849056603773</c:v>
                </c:pt>
                <c:pt idx="193">
                  <c:v>37974.6835443038</c:v>
                </c:pt>
                <c:pt idx="194">
                  <c:v>37974.6835443038</c:v>
                </c:pt>
                <c:pt idx="195">
                  <c:v>38216.56050955414</c:v>
                </c:pt>
                <c:pt idx="196">
                  <c:v>38461.538461538461</c:v>
                </c:pt>
                <c:pt idx="197">
                  <c:v>38709.677419354841</c:v>
                </c:pt>
                <c:pt idx="198">
                  <c:v>38961.038961038961</c:v>
                </c:pt>
                <c:pt idx="199">
                  <c:v>38961.038961038961</c:v>
                </c:pt>
                <c:pt idx="200">
                  <c:v>39215.686274509804</c:v>
                </c:pt>
                <c:pt idx="201">
                  <c:v>39473.684210526313</c:v>
                </c:pt>
                <c:pt idx="202">
                  <c:v>39735.099337748346</c:v>
                </c:pt>
                <c:pt idx="203">
                  <c:v>39735.099337748346</c:v>
                </c:pt>
                <c:pt idx="204">
                  <c:v>40000</c:v>
                </c:pt>
                <c:pt idx="205">
                  <c:v>40268.456375838927</c:v>
                </c:pt>
                <c:pt idx="206">
                  <c:v>40540.54054054054</c:v>
                </c:pt>
                <c:pt idx="207">
                  <c:v>40540.54054054054</c:v>
                </c:pt>
                <c:pt idx="208">
                  <c:v>40816.326530612248</c:v>
                </c:pt>
                <c:pt idx="209">
                  <c:v>41095.890410958906</c:v>
                </c:pt>
                <c:pt idx="210">
                  <c:v>41095.890410958906</c:v>
                </c:pt>
                <c:pt idx="211">
                  <c:v>41379.310344827587</c:v>
                </c:pt>
                <c:pt idx="212">
                  <c:v>41666.666666666664</c:v>
                </c:pt>
                <c:pt idx="213">
                  <c:v>41666.666666666664</c:v>
                </c:pt>
                <c:pt idx="214">
                  <c:v>41958.041958041955</c:v>
                </c:pt>
                <c:pt idx="215">
                  <c:v>42253.521126760563</c:v>
                </c:pt>
                <c:pt idx="216">
                  <c:v>42253.521126760563</c:v>
                </c:pt>
                <c:pt idx="217">
                  <c:v>42553.191489361699</c:v>
                </c:pt>
                <c:pt idx="218">
                  <c:v>42857.142857142855</c:v>
                </c:pt>
                <c:pt idx="219">
                  <c:v>42857.142857142855</c:v>
                </c:pt>
                <c:pt idx="220">
                  <c:v>43165.467625899284</c:v>
                </c:pt>
                <c:pt idx="221">
                  <c:v>43478.260869565216</c:v>
                </c:pt>
                <c:pt idx="222">
                  <c:v>43478.260869565216</c:v>
                </c:pt>
                <c:pt idx="223">
                  <c:v>43795.620437956204</c:v>
                </c:pt>
                <c:pt idx="224">
                  <c:v>43795.620437956204</c:v>
                </c:pt>
                <c:pt idx="225">
                  <c:v>44117.647058823532</c:v>
                </c:pt>
                <c:pt idx="226">
                  <c:v>44444.444444444445</c:v>
                </c:pt>
                <c:pt idx="227">
                  <c:v>44444.444444444445</c:v>
                </c:pt>
                <c:pt idx="228">
                  <c:v>44776.119402985074</c:v>
                </c:pt>
                <c:pt idx="229">
                  <c:v>44776.119402985074</c:v>
                </c:pt>
                <c:pt idx="230">
                  <c:v>45112.781954887221</c:v>
                </c:pt>
                <c:pt idx="231">
                  <c:v>45454.545454545456</c:v>
                </c:pt>
                <c:pt idx="232">
                  <c:v>45454.545454545456</c:v>
                </c:pt>
                <c:pt idx="233">
                  <c:v>45801.526717557252</c:v>
                </c:pt>
                <c:pt idx="234">
                  <c:v>45801.526717557252</c:v>
                </c:pt>
                <c:pt idx="235">
                  <c:v>46153.846153846156</c:v>
                </c:pt>
                <c:pt idx="236">
                  <c:v>46153.846153846156</c:v>
                </c:pt>
                <c:pt idx="237">
                  <c:v>46511.627906976741</c:v>
                </c:pt>
                <c:pt idx="238">
                  <c:v>46511.627906976741</c:v>
                </c:pt>
                <c:pt idx="239">
                  <c:v>46875</c:v>
                </c:pt>
                <c:pt idx="240">
                  <c:v>47244.094488188974</c:v>
                </c:pt>
                <c:pt idx="241">
                  <c:v>47244.094488188974</c:v>
                </c:pt>
                <c:pt idx="242">
                  <c:v>47619.047619047618</c:v>
                </c:pt>
                <c:pt idx="243">
                  <c:v>47619.047619047618</c:v>
                </c:pt>
                <c:pt idx="244">
                  <c:v>48000</c:v>
                </c:pt>
                <c:pt idx="245">
                  <c:v>48000</c:v>
                </c:pt>
                <c:pt idx="246">
                  <c:v>48387.096774193546</c:v>
                </c:pt>
                <c:pt idx="247">
                  <c:v>48387.096774193546</c:v>
                </c:pt>
                <c:pt idx="248">
                  <c:v>48780.487804878052</c:v>
                </c:pt>
                <c:pt idx="249">
                  <c:v>48780.487804878052</c:v>
                </c:pt>
                <c:pt idx="250">
                  <c:v>49180.327868852459</c:v>
                </c:pt>
                <c:pt idx="251">
                  <c:v>49180.327868852459</c:v>
                </c:pt>
                <c:pt idx="252">
                  <c:v>49586.776859504134</c:v>
                </c:pt>
                <c:pt idx="253">
                  <c:v>49586.776859504134</c:v>
                </c:pt>
                <c:pt idx="254">
                  <c:v>50000</c:v>
                </c:pt>
                <c:pt idx="255">
                  <c:v>50000</c:v>
                </c:pt>
              </c:numCache>
            </c:numRef>
          </c:yVal>
        </c:ser>
        <c:ser>
          <c:idx val="1"/>
          <c:order val="1"/>
          <c:tx>
            <c:strRef>
              <c:f>'Tables LIN'!$K$2:$M$2</c:f>
              <c:strCache>
                <c:ptCount val="1"/>
                <c:pt idx="0">
                  <c:v>40000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LIN'!$M$4:$M$259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248.05688771291548</c:v>
                </c:pt>
                <c:pt idx="2">
                  <c:v>404.55802036275367</c:v>
                </c:pt>
                <c:pt idx="3">
                  <c:v>561.06227791284834</c:v>
                </c:pt>
                <c:pt idx="4">
                  <c:v>717.53169098301839</c:v>
                </c:pt>
                <c:pt idx="5">
                  <c:v>874.12587412587413</c:v>
                </c:pt>
                <c:pt idx="6">
                  <c:v>1030.5736860185502</c:v>
                </c:pt>
                <c:pt idx="7">
                  <c:v>1187.1784724970321</c:v>
                </c:pt>
                <c:pt idx="8">
                  <c:v>1343.4841021047919</c:v>
                </c:pt>
                <c:pt idx="9">
                  <c:v>1500</c:v>
                </c:pt>
                <c:pt idx="10">
                  <c:v>1656.5433462175592</c:v>
                </c:pt>
                <c:pt idx="11">
                  <c:v>1813.236627379873</c:v>
                </c:pt>
                <c:pt idx="12">
                  <c:v>1969.7964543663822</c:v>
                </c:pt>
                <c:pt idx="13">
                  <c:v>2126.1516654854713</c:v>
                </c:pt>
                <c:pt idx="14">
                  <c:v>2282.2365918600226</c:v>
                </c:pt>
                <c:pt idx="15">
                  <c:v>2439.0243902439024</c:v>
                </c:pt>
                <c:pt idx="16">
                  <c:v>2595.1557093425604</c:v>
                </c:pt>
                <c:pt idx="17">
                  <c:v>2752.2935779816512</c:v>
                </c:pt>
                <c:pt idx="18">
                  <c:v>2908.3858458555501</c:v>
                </c:pt>
                <c:pt idx="19">
                  <c:v>3064.3513789581207</c:v>
                </c:pt>
                <c:pt idx="20">
                  <c:v>3222.34156820623</c:v>
                </c:pt>
                <c:pt idx="21">
                  <c:v>3378.3783783783783</c:v>
                </c:pt>
                <c:pt idx="22">
                  <c:v>3535.6511490866233</c:v>
                </c:pt>
                <c:pt idx="23">
                  <c:v>3690.0369003690039</c:v>
                </c:pt>
                <c:pt idx="24">
                  <c:v>3848.6209108402822</c:v>
                </c:pt>
                <c:pt idx="25">
                  <c:v>4005.3404539385847</c:v>
                </c:pt>
                <c:pt idx="26">
                  <c:v>4160.8876560332874</c:v>
                </c:pt>
                <c:pt idx="27">
                  <c:v>4316.5467625899282</c:v>
                </c:pt>
                <c:pt idx="28">
                  <c:v>4474.2729306487699</c:v>
                </c:pt>
                <c:pt idx="29">
                  <c:v>4629.6296296296296</c:v>
                </c:pt>
                <c:pt idx="30">
                  <c:v>4788.5075818036712</c:v>
                </c:pt>
                <c:pt idx="31">
                  <c:v>4942.3393739703461</c:v>
                </c:pt>
                <c:pt idx="32">
                  <c:v>5097.7060322854713</c:v>
                </c:pt>
                <c:pt idx="33">
                  <c:v>5253.9404553415061</c:v>
                </c:pt>
                <c:pt idx="34">
                  <c:v>5410.2795311091077</c:v>
                </c:pt>
                <c:pt idx="35">
                  <c:v>5571.030640668524</c:v>
                </c:pt>
                <c:pt idx="36">
                  <c:v>5725.1908396946565</c:v>
                </c:pt>
                <c:pt idx="37">
                  <c:v>5882.3529411764703</c:v>
                </c:pt>
                <c:pt idx="38">
                  <c:v>6036.2173038229375</c:v>
                </c:pt>
                <c:pt idx="39">
                  <c:v>6198.3471074380168</c:v>
                </c:pt>
                <c:pt idx="40">
                  <c:v>6349.2063492063489</c:v>
                </c:pt>
                <c:pt idx="41">
                  <c:v>6507.5921908893706</c:v>
                </c:pt>
                <c:pt idx="42">
                  <c:v>6666.666666666667</c:v>
                </c:pt>
                <c:pt idx="43">
                  <c:v>6818.181818181818</c:v>
                </c:pt>
                <c:pt idx="44">
                  <c:v>6976.7441860465115</c:v>
                </c:pt>
                <c:pt idx="45">
                  <c:v>7134.3638525564802</c:v>
                </c:pt>
                <c:pt idx="46">
                  <c:v>7290.4009720534632</c:v>
                </c:pt>
                <c:pt idx="47">
                  <c:v>7444.1687344913153</c:v>
                </c:pt>
                <c:pt idx="48">
                  <c:v>7604.5627376425855</c:v>
                </c:pt>
                <c:pt idx="49">
                  <c:v>7761.9663648124188</c:v>
                </c:pt>
                <c:pt idx="50">
                  <c:v>7915.5672823219002</c:v>
                </c:pt>
                <c:pt idx="51">
                  <c:v>8075.3701211305515</c:v>
                </c:pt>
                <c:pt idx="52">
                  <c:v>8230.4526748971202</c:v>
                </c:pt>
                <c:pt idx="53">
                  <c:v>8391.6083916083917</c:v>
                </c:pt>
                <c:pt idx="54">
                  <c:v>8547.0085470085469</c:v>
                </c:pt>
                <c:pt idx="55">
                  <c:v>8695.652173913044</c:v>
                </c:pt>
                <c:pt idx="56">
                  <c:v>8849.5575221238942</c:v>
                </c:pt>
                <c:pt idx="57">
                  <c:v>9009.0090090090089</c:v>
                </c:pt>
                <c:pt idx="58">
                  <c:v>9174.3119266055037</c:v>
                </c:pt>
                <c:pt idx="59">
                  <c:v>9331.2597200622076</c:v>
                </c:pt>
                <c:pt idx="60">
                  <c:v>9478.6729857819901</c:v>
                </c:pt>
                <c:pt idx="61">
                  <c:v>9630.8186195826638</c:v>
                </c:pt>
                <c:pt idx="62">
                  <c:v>9787.9282218597073</c:v>
                </c:pt>
                <c:pt idx="63">
                  <c:v>9950.2487562189053</c:v>
                </c:pt>
                <c:pt idx="64">
                  <c:v>10101.010101010101</c:v>
                </c:pt>
                <c:pt idx="65">
                  <c:v>10256.410256410256</c:v>
                </c:pt>
                <c:pt idx="66">
                  <c:v>10416.666666666666</c:v>
                </c:pt>
                <c:pt idx="67">
                  <c:v>10582.010582010582</c:v>
                </c:pt>
                <c:pt idx="68">
                  <c:v>10733.452593917711</c:v>
                </c:pt>
                <c:pt idx="69">
                  <c:v>10889.29219600726</c:v>
                </c:pt>
                <c:pt idx="70">
                  <c:v>11049.723756906078</c:v>
                </c:pt>
                <c:pt idx="71">
                  <c:v>11194.029850746268</c:v>
                </c:pt>
                <c:pt idx="72">
                  <c:v>11363.636363636364</c:v>
                </c:pt>
                <c:pt idx="73">
                  <c:v>11516.314779270633</c:v>
                </c:pt>
                <c:pt idx="74">
                  <c:v>11673.151750972762</c:v>
                </c:pt>
                <c:pt idx="75">
                  <c:v>11834.31952662722</c:v>
                </c:pt>
                <c:pt idx="76">
                  <c:v>11976.047904191617</c:v>
                </c:pt>
                <c:pt idx="77">
                  <c:v>12145.748987854251</c:v>
                </c:pt>
                <c:pt idx="78">
                  <c:v>12295.081967213115</c:v>
                </c:pt>
                <c:pt idx="79">
                  <c:v>12448.132780082988</c:v>
                </c:pt>
                <c:pt idx="80">
                  <c:v>12605.042016806723</c:v>
                </c:pt>
                <c:pt idx="81">
                  <c:v>12765.95744680851</c:v>
                </c:pt>
                <c:pt idx="82">
                  <c:v>12931.034482758621</c:v>
                </c:pt>
                <c:pt idx="83">
                  <c:v>13071.895424836601</c:v>
                </c:pt>
                <c:pt idx="84">
                  <c:v>13245.033112582782</c:v>
                </c:pt>
                <c:pt idx="85">
                  <c:v>13392.857142857143</c:v>
                </c:pt>
                <c:pt idx="86">
                  <c:v>13544.018058690745</c:v>
                </c:pt>
                <c:pt idx="87">
                  <c:v>13698.630136986301</c:v>
                </c:pt>
                <c:pt idx="88">
                  <c:v>13856.812933025403</c:v>
                </c:pt>
                <c:pt idx="89">
                  <c:v>14018.691588785046</c:v>
                </c:pt>
                <c:pt idx="90">
                  <c:v>14184.397163120568</c:v>
                </c:pt>
                <c:pt idx="91">
                  <c:v>14319.80906921241</c:v>
                </c:pt>
                <c:pt idx="92">
                  <c:v>14492.753623188406</c:v>
                </c:pt>
                <c:pt idx="93">
                  <c:v>14634.146341463415</c:v>
                </c:pt>
                <c:pt idx="94">
                  <c:v>14814.814814814816</c:v>
                </c:pt>
                <c:pt idx="95">
                  <c:v>14962.593516209476</c:v>
                </c:pt>
                <c:pt idx="96">
                  <c:v>15113.350125944584</c:v>
                </c:pt>
                <c:pt idx="97">
                  <c:v>15267.175572519083</c:v>
                </c:pt>
                <c:pt idx="98">
                  <c:v>15424.164524421594</c:v>
                </c:pt>
                <c:pt idx="99">
                  <c:v>15584.415584415585</c:v>
                </c:pt>
                <c:pt idx="100">
                  <c:v>15748.031496062993</c:v>
                </c:pt>
                <c:pt idx="101">
                  <c:v>15915.119363395226</c:v>
                </c:pt>
                <c:pt idx="102">
                  <c:v>16042.780748663101</c:v>
                </c:pt>
                <c:pt idx="103">
                  <c:v>16216.216216216217</c:v>
                </c:pt>
                <c:pt idx="104">
                  <c:v>16348.773841961853</c:v>
                </c:pt>
                <c:pt idx="105">
                  <c:v>16528.92561983471</c:v>
                </c:pt>
                <c:pt idx="106">
                  <c:v>16666.666666666668</c:v>
                </c:pt>
                <c:pt idx="107">
                  <c:v>16853.932584269663</c:v>
                </c:pt>
                <c:pt idx="108">
                  <c:v>16997.167138810197</c:v>
                </c:pt>
                <c:pt idx="109">
                  <c:v>17142.857142857141</c:v>
                </c:pt>
                <c:pt idx="110">
                  <c:v>17291.06628242075</c:v>
                </c:pt>
                <c:pt idx="111">
                  <c:v>17441.860465116279</c:v>
                </c:pt>
                <c:pt idx="112">
                  <c:v>17595.307917888564</c:v>
                </c:pt>
                <c:pt idx="113">
                  <c:v>17751.479289940828</c:v>
                </c:pt>
                <c:pt idx="114">
                  <c:v>17910.447761194031</c:v>
                </c:pt>
                <c:pt idx="115">
                  <c:v>18072.289156626506</c:v>
                </c:pt>
                <c:pt idx="116">
                  <c:v>18237.082066869301</c:v>
                </c:pt>
                <c:pt idx="117">
                  <c:v>18404.907975460123</c:v>
                </c:pt>
                <c:pt idx="118">
                  <c:v>18575.851393188856</c:v>
                </c:pt>
                <c:pt idx="119">
                  <c:v>18691.58878504673</c:v>
                </c:pt>
                <c:pt idx="120">
                  <c:v>18867.924528301886</c:v>
                </c:pt>
                <c:pt idx="121">
                  <c:v>19047.619047619046</c:v>
                </c:pt>
                <c:pt idx="122">
                  <c:v>19169.32907348243</c:v>
                </c:pt>
                <c:pt idx="123">
                  <c:v>19354.83870967742</c:v>
                </c:pt>
                <c:pt idx="124">
                  <c:v>19480.519480519481</c:v>
                </c:pt>
                <c:pt idx="125">
                  <c:v>19672.131147540982</c:v>
                </c:pt>
                <c:pt idx="126">
                  <c:v>19801.980198019803</c:v>
                </c:pt>
                <c:pt idx="127">
                  <c:v>20000</c:v>
                </c:pt>
                <c:pt idx="128">
                  <c:v>20134.228187919463</c:v>
                </c:pt>
                <c:pt idx="129">
                  <c:v>20270.27027027027</c:v>
                </c:pt>
                <c:pt idx="130">
                  <c:v>20408.163265306124</c:v>
                </c:pt>
                <c:pt idx="131">
                  <c:v>20618.556701030928</c:v>
                </c:pt>
                <c:pt idx="132">
                  <c:v>20761.245674740483</c:v>
                </c:pt>
                <c:pt idx="133">
                  <c:v>20905.923344947736</c:v>
                </c:pt>
                <c:pt idx="134">
                  <c:v>21052.63157894737</c:v>
                </c:pt>
                <c:pt idx="135">
                  <c:v>21201.413427561838</c:v>
                </c:pt>
                <c:pt idx="136">
                  <c:v>21352.313167259785</c:v>
                </c:pt>
                <c:pt idx="137">
                  <c:v>21505.37634408602</c:v>
                </c:pt>
                <c:pt idx="138">
                  <c:v>21660.649819494585</c:v>
                </c:pt>
                <c:pt idx="139">
                  <c:v>21818.18181818182</c:v>
                </c:pt>
                <c:pt idx="140">
                  <c:v>21978.021978021978</c:v>
                </c:pt>
                <c:pt idx="141">
                  <c:v>22140.221402214022</c:v>
                </c:pt>
                <c:pt idx="142">
                  <c:v>22304.832713754648</c:v>
                </c:pt>
                <c:pt idx="143">
                  <c:v>22471.91011235955</c:v>
                </c:pt>
                <c:pt idx="144">
                  <c:v>22641.509433962263</c:v>
                </c:pt>
                <c:pt idx="145">
                  <c:v>22813.688212927758</c:v>
                </c:pt>
                <c:pt idx="146">
                  <c:v>22900.763358778626</c:v>
                </c:pt>
                <c:pt idx="147">
                  <c:v>23076.923076923078</c:v>
                </c:pt>
                <c:pt idx="148">
                  <c:v>23255.81395348837</c:v>
                </c:pt>
                <c:pt idx="149">
                  <c:v>23437.5</c:v>
                </c:pt>
                <c:pt idx="150">
                  <c:v>23529.411764705881</c:v>
                </c:pt>
                <c:pt idx="151">
                  <c:v>23715.415019762844</c:v>
                </c:pt>
                <c:pt idx="152">
                  <c:v>23904.382470119523</c:v>
                </c:pt>
                <c:pt idx="153">
                  <c:v>24000</c:v>
                </c:pt>
                <c:pt idx="154">
                  <c:v>24193.548387096773</c:v>
                </c:pt>
                <c:pt idx="155">
                  <c:v>24390.243902439026</c:v>
                </c:pt>
                <c:pt idx="156">
                  <c:v>24489.795918367348</c:v>
                </c:pt>
                <c:pt idx="157">
                  <c:v>24691.358024691359</c:v>
                </c:pt>
                <c:pt idx="158">
                  <c:v>24793.388429752067</c:v>
                </c:pt>
                <c:pt idx="159">
                  <c:v>25000</c:v>
                </c:pt>
                <c:pt idx="160">
                  <c:v>25104.602510460252</c:v>
                </c:pt>
                <c:pt idx="161">
                  <c:v>25316.455696202531</c:v>
                </c:pt>
                <c:pt idx="162">
                  <c:v>25423.728813559323</c:v>
                </c:pt>
                <c:pt idx="163">
                  <c:v>25641.025641025641</c:v>
                </c:pt>
                <c:pt idx="164">
                  <c:v>25751.072961373389</c:v>
                </c:pt>
                <c:pt idx="165">
                  <c:v>25862.068965517243</c:v>
                </c:pt>
                <c:pt idx="166">
                  <c:v>26086.956521739132</c:v>
                </c:pt>
                <c:pt idx="167">
                  <c:v>26200.873362445414</c:v>
                </c:pt>
                <c:pt idx="168">
                  <c:v>26431.718061674008</c:v>
                </c:pt>
                <c:pt idx="169">
                  <c:v>26548.672566371682</c:v>
                </c:pt>
                <c:pt idx="170">
                  <c:v>26666.666666666668</c:v>
                </c:pt>
                <c:pt idx="171">
                  <c:v>26905.829596412557</c:v>
                </c:pt>
                <c:pt idx="172">
                  <c:v>27027.027027027027</c:v>
                </c:pt>
                <c:pt idx="173">
                  <c:v>27149.321266968327</c:v>
                </c:pt>
                <c:pt idx="174">
                  <c:v>27272.727272727272</c:v>
                </c:pt>
                <c:pt idx="175">
                  <c:v>27522.935779816515</c:v>
                </c:pt>
                <c:pt idx="176">
                  <c:v>27649.769585253456</c:v>
                </c:pt>
                <c:pt idx="177">
                  <c:v>27777.777777777777</c:v>
                </c:pt>
                <c:pt idx="178">
                  <c:v>27906.976744186046</c:v>
                </c:pt>
                <c:pt idx="179">
                  <c:v>28169.014084507042</c:v>
                </c:pt>
                <c:pt idx="180">
                  <c:v>28301.886792452831</c:v>
                </c:pt>
                <c:pt idx="181">
                  <c:v>28436.018957345972</c:v>
                </c:pt>
                <c:pt idx="182">
                  <c:v>28571.428571428572</c:v>
                </c:pt>
                <c:pt idx="183">
                  <c:v>28708.133971291867</c:v>
                </c:pt>
                <c:pt idx="184">
                  <c:v>28846.153846153848</c:v>
                </c:pt>
                <c:pt idx="185">
                  <c:v>28985.507246376812</c:v>
                </c:pt>
                <c:pt idx="186">
                  <c:v>29268.292682926829</c:v>
                </c:pt>
                <c:pt idx="187">
                  <c:v>29411.764705882353</c:v>
                </c:pt>
                <c:pt idx="188">
                  <c:v>29556.65024630542</c:v>
                </c:pt>
                <c:pt idx="189">
                  <c:v>29702.970297029704</c:v>
                </c:pt>
                <c:pt idx="190">
                  <c:v>29850.746268656716</c:v>
                </c:pt>
                <c:pt idx="191">
                  <c:v>30000</c:v>
                </c:pt>
                <c:pt idx="192">
                  <c:v>30150.753768844221</c:v>
                </c:pt>
                <c:pt idx="193">
                  <c:v>30303.030303030304</c:v>
                </c:pt>
                <c:pt idx="194">
                  <c:v>30456.852791878173</c:v>
                </c:pt>
                <c:pt idx="195">
                  <c:v>30612.244897959183</c:v>
                </c:pt>
                <c:pt idx="196">
                  <c:v>30769.23076923077</c:v>
                </c:pt>
                <c:pt idx="197">
                  <c:v>30927.835051546394</c:v>
                </c:pt>
                <c:pt idx="198">
                  <c:v>31088.082901554404</c:v>
                </c:pt>
                <c:pt idx="199">
                  <c:v>31250</c:v>
                </c:pt>
                <c:pt idx="200">
                  <c:v>31413.612565445026</c:v>
                </c:pt>
                <c:pt idx="201">
                  <c:v>31578.947368421053</c:v>
                </c:pt>
                <c:pt idx="202">
                  <c:v>31746.031746031746</c:v>
                </c:pt>
                <c:pt idx="203">
                  <c:v>31914.893617021276</c:v>
                </c:pt>
                <c:pt idx="204">
                  <c:v>32085.561497326202</c:v>
                </c:pt>
                <c:pt idx="205">
                  <c:v>32258.064516129034</c:v>
                </c:pt>
                <c:pt idx="206">
                  <c:v>32258.064516129034</c:v>
                </c:pt>
                <c:pt idx="207">
                  <c:v>32432.432432432433</c:v>
                </c:pt>
                <c:pt idx="208">
                  <c:v>32608.695652173912</c:v>
                </c:pt>
                <c:pt idx="209">
                  <c:v>32786.885245901642</c:v>
                </c:pt>
                <c:pt idx="210">
                  <c:v>32967.032967032967</c:v>
                </c:pt>
                <c:pt idx="211">
                  <c:v>33149.171270718231</c:v>
                </c:pt>
                <c:pt idx="212">
                  <c:v>33333.333333333336</c:v>
                </c:pt>
                <c:pt idx="213">
                  <c:v>33519.553072625698</c:v>
                </c:pt>
                <c:pt idx="214">
                  <c:v>33519.553072625698</c:v>
                </c:pt>
                <c:pt idx="215">
                  <c:v>33707.865168539327</c:v>
                </c:pt>
                <c:pt idx="216">
                  <c:v>33898.305084745763</c:v>
                </c:pt>
                <c:pt idx="217">
                  <c:v>34090.909090909088</c:v>
                </c:pt>
                <c:pt idx="218">
                  <c:v>34285.714285714283</c:v>
                </c:pt>
                <c:pt idx="219">
                  <c:v>34285.714285714283</c:v>
                </c:pt>
                <c:pt idx="220">
                  <c:v>34482.758620689652</c:v>
                </c:pt>
                <c:pt idx="221">
                  <c:v>34682.080924855494</c:v>
                </c:pt>
                <c:pt idx="222">
                  <c:v>34883.720930232557</c:v>
                </c:pt>
                <c:pt idx="223">
                  <c:v>35087.719298245611</c:v>
                </c:pt>
                <c:pt idx="224">
                  <c:v>35087.719298245611</c:v>
                </c:pt>
                <c:pt idx="225">
                  <c:v>35294.117647058825</c:v>
                </c:pt>
                <c:pt idx="226">
                  <c:v>35502.958579881655</c:v>
                </c:pt>
                <c:pt idx="227">
                  <c:v>35714.285714285717</c:v>
                </c:pt>
                <c:pt idx="228">
                  <c:v>35714.285714285717</c:v>
                </c:pt>
                <c:pt idx="229">
                  <c:v>35928.143712574849</c:v>
                </c:pt>
                <c:pt idx="230">
                  <c:v>36144.578313253012</c:v>
                </c:pt>
                <c:pt idx="231">
                  <c:v>36144.578313253012</c:v>
                </c:pt>
                <c:pt idx="232">
                  <c:v>36363.63636363636</c:v>
                </c:pt>
                <c:pt idx="233">
                  <c:v>36585.365853658535</c:v>
                </c:pt>
                <c:pt idx="234">
                  <c:v>36809.815950920245</c:v>
                </c:pt>
                <c:pt idx="235">
                  <c:v>36809.815950920245</c:v>
                </c:pt>
                <c:pt idx="236">
                  <c:v>37037.037037037036</c:v>
                </c:pt>
                <c:pt idx="237">
                  <c:v>37267.080745341613</c:v>
                </c:pt>
                <c:pt idx="238">
                  <c:v>37267.080745341613</c:v>
                </c:pt>
                <c:pt idx="239">
                  <c:v>37500</c:v>
                </c:pt>
                <c:pt idx="240">
                  <c:v>37735.849056603773</c:v>
                </c:pt>
                <c:pt idx="241">
                  <c:v>37735.849056603773</c:v>
                </c:pt>
                <c:pt idx="242">
                  <c:v>37974.6835443038</c:v>
                </c:pt>
                <c:pt idx="243">
                  <c:v>38216.56050955414</c:v>
                </c:pt>
                <c:pt idx="244">
                  <c:v>38216.56050955414</c:v>
                </c:pt>
                <c:pt idx="245">
                  <c:v>38461.538461538461</c:v>
                </c:pt>
                <c:pt idx="246">
                  <c:v>38709.677419354841</c:v>
                </c:pt>
                <c:pt idx="247">
                  <c:v>38709.677419354841</c:v>
                </c:pt>
                <c:pt idx="248">
                  <c:v>38961.038961038961</c:v>
                </c:pt>
                <c:pt idx="249">
                  <c:v>38961.038961038961</c:v>
                </c:pt>
                <c:pt idx="250">
                  <c:v>39215.686274509804</c:v>
                </c:pt>
                <c:pt idx="251">
                  <c:v>39473.684210526313</c:v>
                </c:pt>
                <c:pt idx="252">
                  <c:v>39473.684210526313</c:v>
                </c:pt>
                <c:pt idx="253">
                  <c:v>39735.099337748346</c:v>
                </c:pt>
                <c:pt idx="254">
                  <c:v>39735.099337748346</c:v>
                </c:pt>
                <c:pt idx="255">
                  <c:v>40000</c:v>
                </c:pt>
              </c:numCache>
            </c:numRef>
          </c:yVal>
        </c:ser>
        <c:ser>
          <c:idx val="2"/>
          <c:order val="2"/>
          <c:tx>
            <c:strRef>
              <c:f>'Tables LIN'!$H$2:$J$2</c:f>
              <c:strCache>
                <c:ptCount val="1"/>
                <c:pt idx="0">
                  <c:v>30000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LIN'!$J$4:$J$259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208.84093282283328</c:v>
                </c:pt>
                <c:pt idx="2">
                  <c:v>326.12240460919668</c:v>
                </c:pt>
                <c:pt idx="3">
                  <c:v>443.42620648880347</c:v>
                </c:pt>
                <c:pt idx="4">
                  <c:v>560.69526212503501</c:v>
                </c:pt>
                <c:pt idx="5">
                  <c:v>677.96610169491521</c:v>
                </c:pt>
                <c:pt idx="6">
                  <c:v>795.33404029692474</c:v>
                </c:pt>
                <c:pt idx="7">
                  <c:v>912.54752851711032</c:v>
                </c:pt>
                <c:pt idx="8">
                  <c:v>1029.8661174047375</c:v>
                </c:pt>
                <c:pt idx="9">
                  <c:v>1147.227533460803</c:v>
                </c:pt>
                <c:pt idx="10">
                  <c:v>1264.4889357218124</c:v>
                </c:pt>
                <c:pt idx="11">
                  <c:v>1381.851681252879</c:v>
                </c:pt>
                <c:pt idx="12">
                  <c:v>1498.8758431176618</c:v>
                </c:pt>
                <c:pt idx="13">
                  <c:v>1616.3793103448277</c:v>
                </c:pt>
                <c:pt idx="14">
                  <c:v>1733.6030049118751</c:v>
                </c:pt>
                <c:pt idx="15">
                  <c:v>1850.709438618137</c:v>
                </c:pt>
                <c:pt idx="16">
                  <c:v>1967.8583142013774</c:v>
                </c:pt>
                <c:pt idx="17">
                  <c:v>2085.5057351407718</c:v>
                </c:pt>
                <c:pt idx="18">
                  <c:v>2202.6431718061672</c:v>
                </c:pt>
                <c:pt idx="19">
                  <c:v>2320.1856148491879</c:v>
                </c:pt>
                <c:pt idx="20">
                  <c:v>2437.0430544272949</c:v>
                </c:pt>
                <c:pt idx="21">
                  <c:v>2554.2784163473821</c:v>
                </c:pt>
                <c:pt idx="22">
                  <c:v>2671.4158504007123</c:v>
                </c:pt>
                <c:pt idx="23">
                  <c:v>2789.4002789400279</c:v>
                </c:pt>
                <c:pt idx="24">
                  <c:v>2906.9767441860463</c:v>
                </c:pt>
                <c:pt idx="25">
                  <c:v>3024.1935483870966</c:v>
                </c:pt>
                <c:pt idx="26">
                  <c:v>3141.3612565445028</c:v>
                </c:pt>
                <c:pt idx="27">
                  <c:v>3259.0983161325366</c:v>
                </c:pt>
                <c:pt idx="28">
                  <c:v>3376.4772087788406</c:v>
                </c:pt>
                <c:pt idx="29">
                  <c:v>3492.4330616996508</c:v>
                </c:pt>
                <c:pt idx="30">
                  <c:v>3610.1083032490974</c:v>
                </c:pt>
                <c:pt idx="31">
                  <c:v>3726.7080745341614</c:v>
                </c:pt>
                <c:pt idx="32">
                  <c:v>3843.6899423446507</c:v>
                </c:pt>
                <c:pt idx="33">
                  <c:v>3963.0118890356671</c:v>
                </c:pt>
                <c:pt idx="34">
                  <c:v>4078.8579197824611</c:v>
                </c:pt>
                <c:pt idx="35">
                  <c:v>4195.8041958041958</c:v>
                </c:pt>
                <c:pt idx="36">
                  <c:v>4313.4435657800141</c:v>
                </c:pt>
                <c:pt idx="37">
                  <c:v>4431.3146233382568</c:v>
                </c:pt>
                <c:pt idx="38">
                  <c:v>4548.9006823351019</c:v>
                </c:pt>
                <c:pt idx="39">
                  <c:v>4665.6298600311038</c:v>
                </c:pt>
                <c:pt idx="40">
                  <c:v>4784.6889952153106</c:v>
                </c:pt>
                <c:pt idx="41">
                  <c:v>4901.9607843137255</c:v>
                </c:pt>
                <c:pt idx="42">
                  <c:v>5016.7224080267561</c:v>
                </c:pt>
                <c:pt idx="43">
                  <c:v>5136.9863013698632</c:v>
                </c:pt>
                <c:pt idx="44">
                  <c:v>5253.9404553415061</c:v>
                </c:pt>
                <c:pt idx="45">
                  <c:v>5371.5308863025966</c:v>
                </c:pt>
                <c:pt idx="46">
                  <c:v>5484.4606946983549</c:v>
                </c:pt>
                <c:pt idx="47">
                  <c:v>5602.2408963585431</c:v>
                </c:pt>
                <c:pt idx="48">
                  <c:v>5719.7330791229742</c:v>
                </c:pt>
                <c:pt idx="49">
                  <c:v>5836.5758754863809</c:v>
                </c:pt>
                <c:pt idx="50">
                  <c:v>5958.2919563058585</c:v>
                </c:pt>
                <c:pt idx="51">
                  <c:v>6072.8744939271255</c:v>
                </c:pt>
                <c:pt idx="52">
                  <c:v>6191.9504643962846</c:v>
                </c:pt>
                <c:pt idx="53">
                  <c:v>6309.1482649842274</c:v>
                </c:pt>
                <c:pt idx="54">
                  <c:v>6423.982869379015</c:v>
                </c:pt>
                <c:pt idx="55">
                  <c:v>6543.0752453653213</c:v>
                </c:pt>
                <c:pt idx="56">
                  <c:v>6659.2674805771367</c:v>
                </c:pt>
                <c:pt idx="57">
                  <c:v>6779.6610169491523</c:v>
                </c:pt>
                <c:pt idx="58">
                  <c:v>6896.5517241379312</c:v>
                </c:pt>
                <c:pt idx="59">
                  <c:v>7009.3457943925232</c:v>
                </c:pt>
                <c:pt idx="60">
                  <c:v>7125.8907363420431</c:v>
                </c:pt>
                <c:pt idx="61">
                  <c:v>7246.376811594203</c:v>
                </c:pt>
                <c:pt idx="62">
                  <c:v>7361.9631901840494</c:v>
                </c:pt>
                <c:pt idx="63">
                  <c:v>7481.2967581047378</c:v>
                </c:pt>
                <c:pt idx="64">
                  <c:v>7594.9367088607596</c:v>
                </c:pt>
                <c:pt idx="65">
                  <c:v>7712.0822622107971</c:v>
                </c:pt>
                <c:pt idx="66">
                  <c:v>7832.8981723237594</c:v>
                </c:pt>
                <c:pt idx="67">
                  <c:v>7947.0198675496686</c:v>
                </c:pt>
                <c:pt idx="68">
                  <c:v>8064.5161290322585</c:v>
                </c:pt>
                <c:pt idx="69">
                  <c:v>8185.5388813096861</c:v>
                </c:pt>
                <c:pt idx="70">
                  <c:v>8298.7551867219918</c:v>
                </c:pt>
                <c:pt idx="71">
                  <c:v>8415.1472650771393</c:v>
                </c:pt>
                <c:pt idx="72">
                  <c:v>8534.8506401137984</c:v>
                </c:pt>
                <c:pt idx="73">
                  <c:v>8658.0086580086572</c:v>
                </c:pt>
                <c:pt idx="74">
                  <c:v>8771.9298245614027</c:v>
                </c:pt>
                <c:pt idx="75">
                  <c:v>8888.8888888888887</c:v>
                </c:pt>
                <c:pt idx="76">
                  <c:v>9009.0090090090089</c:v>
                </c:pt>
                <c:pt idx="77">
                  <c:v>9118.5410334346507</c:v>
                </c:pt>
                <c:pt idx="78">
                  <c:v>9244.9922958397528</c:v>
                </c:pt>
                <c:pt idx="79">
                  <c:v>9360.3744149765989</c:v>
                </c:pt>
                <c:pt idx="80">
                  <c:v>9478.6729857819901</c:v>
                </c:pt>
                <c:pt idx="81">
                  <c:v>9584.6645367412148</c:v>
                </c:pt>
                <c:pt idx="82">
                  <c:v>9708.7378640776697</c:v>
                </c:pt>
                <c:pt idx="83">
                  <c:v>9819.9672667757768</c:v>
                </c:pt>
                <c:pt idx="84">
                  <c:v>9950.2487562189053</c:v>
                </c:pt>
                <c:pt idx="85">
                  <c:v>10067.114093959732</c:v>
                </c:pt>
                <c:pt idx="86">
                  <c:v>10186.757215619695</c:v>
                </c:pt>
                <c:pt idx="87">
                  <c:v>10291.595197255574</c:v>
                </c:pt>
                <c:pt idx="88">
                  <c:v>10416.666666666666</c:v>
                </c:pt>
                <c:pt idx="89">
                  <c:v>10526.315789473685</c:v>
                </c:pt>
                <c:pt idx="90">
                  <c:v>10638.297872340425</c:v>
                </c:pt>
                <c:pt idx="91">
                  <c:v>10771.992818671455</c:v>
                </c:pt>
                <c:pt idx="92">
                  <c:v>10889.29219600726</c:v>
                </c:pt>
                <c:pt idx="93">
                  <c:v>11009.174311926605</c:v>
                </c:pt>
                <c:pt idx="94">
                  <c:v>11111.111111111111</c:v>
                </c:pt>
                <c:pt idx="95">
                  <c:v>11235.955056179775</c:v>
                </c:pt>
                <c:pt idx="96">
                  <c:v>11342.155009451795</c:v>
                </c:pt>
                <c:pt idx="97">
                  <c:v>11472.27533460803</c:v>
                </c:pt>
                <c:pt idx="98">
                  <c:v>11583.011583011583</c:v>
                </c:pt>
                <c:pt idx="99">
                  <c:v>11695.906432748538</c:v>
                </c:pt>
                <c:pt idx="100">
                  <c:v>11811.023622047243</c:v>
                </c:pt>
                <c:pt idx="101">
                  <c:v>11928.429423459245</c:v>
                </c:pt>
                <c:pt idx="102">
                  <c:v>12048.192771084337</c:v>
                </c:pt>
                <c:pt idx="103">
                  <c:v>12170.385395537525</c:v>
                </c:pt>
                <c:pt idx="104">
                  <c:v>12295.081967213115</c:v>
                </c:pt>
                <c:pt idx="105">
                  <c:v>12396.694214876034</c:v>
                </c:pt>
                <c:pt idx="106">
                  <c:v>12526.096033402922</c:v>
                </c:pt>
                <c:pt idx="107">
                  <c:v>12631.578947368422</c:v>
                </c:pt>
                <c:pt idx="108">
                  <c:v>12765.95744680851</c:v>
                </c:pt>
                <c:pt idx="109">
                  <c:v>12875.536480686695</c:v>
                </c:pt>
                <c:pt idx="110">
                  <c:v>12987.012987012988</c:v>
                </c:pt>
                <c:pt idx="111">
                  <c:v>13100.436681222707</c:v>
                </c:pt>
                <c:pt idx="112">
                  <c:v>13215.859030837004</c:v>
                </c:pt>
                <c:pt idx="113">
                  <c:v>13333.333333333334</c:v>
                </c:pt>
                <c:pt idx="114">
                  <c:v>13452.914798206279</c:v>
                </c:pt>
                <c:pt idx="115">
                  <c:v>13574.660633484164</c:v>
                </c:pt>
                <c:pt idx="116">
                  <c:v>13698.630136986301</c:v>
                </c:pt>
                <c:pt idx="117">
                  <c:v>13824.884792626728</c:v>
                </c:pt>
                <c:pt idx="118">
                  <c:v>13921.113689095127</c:v>
                </c:pt>
                <c:pt idx="119">
                  <c:v>14051.52224824356</c:v>
                </c:pt>
                <c:pt idx="120">
                  <c:v>14150.943396226416</c:v>
                </c:pt>
                <c:pt idx="121">
                  <c:v>14285.714285714286</c:v>
                </c:pt>
                <c:pt idx="122">
                  <c:v>14388.489208633093</c:v>
                </c:pt>
                <c:pt idx="123">
                  <c:v>14527.845036319613</c:v>
                </c:pt>
                <c:pt idx="124">
                  <c:v>14634.146341463415</c:v>
                </c:pt>
                <c:pt idx="125">
                  <c:v>14742.014742014742</c:v>
                </c:pt>
                <c:pt idx="126">
                  <c:v>14851.485148514852</c:v>
                </c:pt>
                <c:pt idx="127">
                  <c:v>15000</c:v>
                </c:pt>
                <c:pt idx="128">
                  <c:v>15113.350125944584</c:v>
                </c:pt>
                <c:pt idx="129">
                  <c:v>15228.426395939086</c:v>
                </c:pt>
                <c:pt idx="130">
                  <c:v>15345.268542199488</c:v>
                </c:pt>
                <c:pt idx="131">
                  <c:v>15463.917525773197</c:v>
                </c:pt>
                <c:pt idx="132">
                  <c:v>15584.415584415585</c:v>
                </c:pt>
                <c:pt idx="133">
                  <c:v>15706.806282722513</c:v>
                </c:pt>
                <c:pt idx="134">
                  <c:v>15789.473684210527</c:v>
                </c:pt>
                <c:pt idx="135">
                  <c:v>15915.119363395226</c:v>
                </c:pt>
                <c:pt idx="136">
                  <c:v>16042.780748663101</c:v>
                </c:pt>
                <c:pt idx="137">
                  <c:v>16172.506738544475</c:v>
                </c:pt>
                <c:pt idx="138">
                  <c:v>16260.162601626016</c:v>
                </c:pt>
                <c:pt idx="139">
                  <c:v>16393.442622950821</c:v>
                </c:pt>
                <c:pt idx="140">
                  <c:v>16528.92561983471</c:v>
                </c:pt>
                <c:pt idx="141">
                  <c:v>16620.498614958447</c:v>
                </c:pt>
                <c:pt idx="142">
                  <c:v>16759.776536312849</c:v>
                </c:pt>
                <c:pt idx="143">
                  <c:v>16853.932584269663</c:v>
                </c:pt>
                <c:pt idx="144">
                  <c:v>16997.167138810197</c:v>
                </c:pt>
                <c:pt idx="145">
                  <c:v>17094.017094017094</c:v>
                </c:pt>
                <c:pt idx="146">
                  <c:v>17191.977077363896</c:v>
                </c:pt>
                <c:pt idx="147">
                  <c:v>17341.040462427747</c:v>
                </c:pt>
                <c:pt idx="148">
                  <c:v>17441.860465116279</c:v>
                </c:pt>
                <c:pt idx="149">
                  <c:v>17543.859649122805</c:v>
                </c:pt>
                <c:pt idx="150">
                  <c:v>17699.115044247788</c:v>
                </c:pt>
                <c:pt idx="151">
                  <c:v>17804.154302670624</c:v>
                </c:pt>
                <c:pt idx="152">
                  <c:v>17910.447761194031</c:v>
                </c:pt>
                <c:pt idx="153">
                  <c:v>18018.018018018018</c:v>
                </c:pt>
                <c:pt idx="154">
                  <c:v>18126.888217522657</c:v>
                </c:pt>
                <c:pt idx="155">
                  <c:v>18292.682926829268</c:v>
                </c:pt>
                <c:pt idx="156">
                  <c:v>18404.907975460123</c:v>
                </c:pt>
                <c:pt idx="157">
                  <c:v>18518.518518518518</c:v>
                </c:pt>
                <c:pt idx="158">
                  <c:v>18633.540372670806</c:v>
                </c:pt>
                <c:pt idx="159">
                  <c:v>18750</c:v>
                </c:pt>
                <c:pt idx="160">
                  <c:v>18867.924528301886</c:v>
                </c:pt>
                <c:pt idx="161">
                  <c:v>18987.3417721519</c:v>
                </c:pt>
                <c:pt idx="162">
                  <c:v>19108.28025477707</c:v>
                </c:pt>
                <c:pt idx="163">
                  <c:v>19230.76923076923</c:v>
                </c:pt>
                <c:pt idx="164">
                  <c:v>19354.83870967742</c:v>
                </c:pt>
                <c:pt idx="165">
                  <c:v>19417.475728155339</c:v>
                </c:pt>
                <c:pt idx="166">
                  <c:v>19543.97394136808</c:v>
                </c:pt>
                <c:pt idx="167">
                  <c:v>19672.131147540982</c:v>
                </c:pt>
                <c:pt idx="168">
                  <c:v>19801.980198019803</c:v>
                </c:pt>
                <c:pt idx="169">
                  <c:v>19933.554817275748</c:v>
                </c:pt>
                <c:pt idx="170">
                  <c:v>20000</c:v>
                </c:pt>
                <c:pt idx="171">
                  <c:v>20134.228187919463</c:v>
                </c:pt>
                <c:pt idx="172">
                  <c:v>20270.27027027027</c:v>
                </c:pt>
                <c:pt idx="173">
                  <c:v>20408.163265306124</c:v>
                </c:pt>
                <c:pt idx="174">
                  <c:v>20477.815699658702</c:v>
                </c:pt>
                <c:pt idx="175">
                  <c:v>20618.556701030928</c:v>
                </c:pt>
                <c:pt idx="176">
                  <c:v>20761.245674740483</c:v>
                </c:pt>
                <c:pt idx="177">
                  <c:v>20833.333333333332</c:v>
                </c:pt>
                <c:pt idx="178">
                  <c:v>20979.020979020977</c:v>
                </c:pt>
                <c:pt idx="179">
                  <c:v>21052.63157894737</c:v>
                </c:pt>
                <c:pt idx="180">
                  <c:v>21201.413427561838</c:v>
                </c:pt>
                <c:pt idx="181">
                  <c:v>21352.313167259785</c:v>
                </c:pt>
                <c:pt idx="182">
                  <c:v>21428.571428571428</c:v>
                </c:pt>
                <c:pt idx="183">
                  <c:v>21582.733812949642</c:v>
                </c:pt>
                <c:pt idx="184">
                  <c:v>21660.649819494585</c:v>
                </c:pt>
                <c:pt idx="185">
                  <c:v>21818.18181818182</c:v>
                </c:pt>
                <c:pt idx="186">
                  <c:v>21897.810218978102</c:v>
                </c:pt>
                <c:pt idx="187">
                  <c:v>22058.823529411766</c:v>
                </c:pt>
                <c:pt idx="188">
                  <c:v>22140.221402214022</c:v>
                </c:pt>
                <c:pt idx="189">
                  <c:v>22222.222222222223</c:v>
                </c:pt>
                <c:pt idx="190">
                  <c:v>22388.059701492537</c:v>
                </c:pt>
                <c:pt idx="191">
                  <c:v>22471.91011235955</c:v>
                </c:pt>
                <c:pt idx="192">
                  <c:v>22641.509433962263</c:v>
                </c:pt>
                <c:pt idx="193">
                  <c:v>22727.272727272728</c:v>
                </c:pt>
                <c:pt idx="194">
                  <c:v>22813.688212927758</c:v>
                </c:pt>
                <c:pt idx="195">
                  <c:v>22988.505747126437</c:v>
                </c:pt>
                <c:pt idx="196">
                  <c:v>23076.923076923078</c:v>
                </c:pt>
                <c:pt idx="197">
                  <c:v>23166.023166023166</c:v>
                </c:pt>
                <c:pt idx="198">
                  <c:v>23346.303501945524</c:v>
                </c:pt>
                <c:pt idx="199">
                  <c:v>23437.5</c:v>
                </c:pt>
                <c:pt idx="200">
                  <c:v>23529.411764705881</c:v>
                </c:pt>
                <c:pt idx="201">
                  <c:v>23622.047244094487</c:v>
                </c:pt>
                <c:pt idx="202">
                  <c:v>23809.523809523809</c:v>
                </c:pt>
                <c:pt idx="203">
                  <c:v>23904.382470119523</c:v>
                </c:pt>
                <c:pt idx="204">
                  <c:v>24000</c:v>
                </c:pt>
                <c:pt idx="205">
                  <c:v>24096.385542168675</c:v>
                </c:pt>
                <c:pt idx="206">
                  <c:v>24291.497975708502</c:v>
                </c:pt>
                <c:pt idx="207">
                  <c:v>24390.243902439026</c:v>
                </c:pt>
                <c:pt idx="208">
                  <c:v>24489.795918367348</c:v>
                </c:pt>
                <c:pt idx="209">
                  <c:v>24590.163934426229</c:v>
                </c:pt>
                <c:pt idx="210">
                  <c:v>24691.358024691359</c:v>
                </c:pt>
                <c:pt idx="211">
                  <c:v>24793.388429752067</c:v>
                </c:pt>
                <c:pt idx="212">
                  <c:v>25000</c:v>
                </c:pt>
                <c:pt idx="213">
                  <c:v>25104.602510460252</c:v>
                </c:pt>
                <c:pt idx="214">
                  <c:v>25210.084033613446</c:v>
                </c:pt>
                <c:pt idx="215">
                  <c:v>25316.455696202531</c:v>
                </c:pt>
                <c:pt idx="216">
                  <c:v>25423.728813559323</c:v>
                </c:pt>
                <c:pt idx="217">
                  <c:v>25531.91489361702</c:v>
                </c:pt>
                <c:pt idx="218">
                  <c:v>25641.025641025641</c:v>
                </c:pt>
                <c:pt idx="219">
                  <c:v>25751.072961373389</c:v>
                </c:pt>
                <c:pt idx="220">
                  <c:v>25862.068965517243</c:v>
                </c:pt>
                <c:pt idx="221">
                  <c:v>25974.025974025975</c:v>
                </c:pt>
                <c:pt idx="222">
                  <c:v>26086.956521739132</c:v>
                </c:pt>
                <c:pt idx="223">
                  <c:v>26200.873362445414</c:v>
                </c:pt>
                <c:pt idx="224">
                  <c:v>26315.78947368421</c:v>
                </c:pt>
                <c:pt idx="225">
                  <c:v>26431.718061674008</c:v>
                </c:pt>
                <c:pt idx="226">
                  <c:v>26548.672566371682</c:v>
                </c:pt>
                <c:pt idx="227">
                  <c:v>26666.666666666668</c:v>
                </c:pt>
                <c:pt idx="228">
                  <c:v>26785.714285714286</c:v>
                </c:pt>
                <c:pt idx="229">
                  <c:v>26905.829596412557</c:v>
                </c:pt>
                <c:pt idx="230">
                  <c:v>27027.027027027027</c:v>
                </c:pt>
                <c:pt idx="231">
                  <c:v>27149.321266968327</c:v>
                </c:pt>
                <c:pt idx="232">
                  <c:v>27272.727272727272</c:v>
                </c:pt>
                <c:pt idx="233">
                  <c:v>27397.260273972603</c:v>
                </c:pt>
                <c:pt idx="234">
                  <c:v>27522.935779816515</c:v>
                </c:pt>
                <c:pt idx="235">
                  <c:v>27649.769585253456</c:v>
                </c:pt>
                <c:pt idx="236">
                  <c:v>27777.777777777777</c:v>
                </c:pt>
                <c:pt idx="237">
                  <c:v>27906.976744186046</c:v>
                </c:pt>
                <c:pt idx="238">
                  <c:v>28037.383177570093</c:v>
                </c:pt>
                <c:pt idx="239">
                  <c:v>28169.014084507042</c:v>
                </c:pt>
                <c:pt idx="240">
                  <c:v>28301.886792452831</c:v>
                </c:pt>
                <c:pt idx="241">
                  <c:v>28301.886792452831</c:v>
                </c:pt>
                <c:pt idx="242">
                  <c:v>28436.018957345972</c:v>
                </c:pt>
                <c:pt idx="243">
                  <c:v>28571.428571428572</c:v>
                </c:pt>
                <c:pt idx="244">
                  <c:v>28708.133971291867</c:v>
                </c:pt>
                <c:pt idx="245">
                  <c:v>28846.153846153848</c:v>
                </c:pt>
                <c:pt idx="246">
                  <c:v>28985.507246376812</c:v>
                </c:pt>
                <c:pt idx="247">
                  <c:v>29126.213592233009</c:v>
                </c:pt>
                <c:pt idx="248">
                  <c:v>29126.213592233009</c:v>
                </c:pt>
                <c:pt idx="249">
                  <c:v>29268.292682926829</c:v>
                </c:pt>
                <c:pt idx="250">
                  <c:v>29411.764705882353</c:v>
                </c:pt>
                <c:pt idx="251">
                  <c:v>29556.65024630542</c:v>
                </c:pt>
                <c:pt idx="252">
                  <c:v>29702.970297029704</c:v>
                </c:pt>
                <c:pt idx="253">
                  <c:v>29702.970297029704</c:v>
                </c:pt>
                <c:pt idx="254">
                  <c:v>29850.746268656716</c:v>
                </c:pt>
                <c:pt idx="255">
                  <c:v>30000</c:v>
                </c:pt>
              </c:numCache>
            </c:numRef>
          </c:yVal>
        </c:ser>
        <c:ser>
          <c:idx val="3"/>
          <c:order val="3"/>
          <c:tx>
            <c:strRef>
              <c:f>'Tables LIN'!$E$2:$G$2</c:f>
              <c:strCache>
                <c:ptCount val="1"/>
                <c:pt idx="0">
                  <c:v>20000</c:v>
                </c:pt>
              </c:strCache>
            </c:strRef>
          </c:tx>
          <c:spPr>
            <a:ln w="28575">
              <a:noFill/>
            </a:ln>
          </c:spPr>
          <c:yVal>
            <c:numRef>
              <c:f>'Tables LIN'!$G$4:$G$259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169.62569263824494</c:v>
                </c:pt>
                <c:pt idx="2">
                  <c:v>247.69846839780374</c:v>
                </c:pt>
                <c:pt idx="3">
                  <c:v>325.76827017048538</c:v>
                </c:pt>
                <c:pt idx="4">
                  <c:v>403.85003701958675</c:v>
                </c:pt>
                <c:pt idx="5">
                  <c:v>481.92771084337352</c:v>
                </c:pt>
                <c:pt idx="6">
                  <c:v>559.96266915538968</c:v>
                </c:pt>
                <c:pt idx="7">
                  <c:v>638.09422524726153</c:v>
                </c:pt>
                <c:pt idx="8">
                  <c:v>716.16137502984009</c:v>
                </c:pt>
                <c:pt idx="9">
                  <c:v>794.17604235605563</c:v>
                </c:pt>
                <c:pt idx="10">
                  <c:v>872.21979938944617</c:v>
                </c:pt>
                <c:pt idx="11">
                  <c:v>950.41976873118961</c:v>
                </c:pt>
                <c:pt idx="12">
                  <c:v>1028.4538909838875</c:v>
                </c:pt>
                <c:pt idx="13">
                  <c:v>1106.3986723215933</c:v>
                </c:pt>
                <c:pt idx="14">
                  <c:v>1184.6001974333662</c:v>
                </c:pt>
                <c:pt idx="15">
                  <c:v>1262.6262626262626</c:v>
                </c:pt>
                <c:pt idx="16">
                  <c:v>1340.782122905028</c:v>
                </c:pt>
                <c:pt idx="17">
                  <c:v>1418.7751241428234</c:v>
                </c:pt>
                <c:pt idx="18">
                  <c:v>1497.0059880239521</c:v>
                </c:pt>
                <c:pt idx="19">
                  <c:v>1574.8031496062993</c:v>
                </c:pt>
                <c:pt idx="20">
                  <c:v>1652.8925619834711</c:v>
                </c:pt>
                <c:pt idx="21">
                  <c:v>1731.1021350259666</c:v>
                </c:pt>
                <c:pt idx="22">
                  <c:v>1809.4089264173704</c:v>
                </c:pt>
                <c:pt idx="23">
                  <c:v>1887.3859704309532</c:v>
                </c:pt>
                <c:pt idx="24">
                  <c:v>1965.280052407468</c:v>
                </c:pt>
                <c:pt idx="25">
                  <c:v>2043.5967302452316</c:v>
                </c:pt>
                <c:pt idx="26">
                  <c:v>2121.6407355021215</c:v>
                </c:pt>
                <c:pt idx="27">
                  <c:v>2199.4134897360705</c:v>
                </c:pt>
                <c:pt idx="28">
                  <c:v>2277.9043280182232</c:v>
                </c:pt>
                <c:pt idx="29">
                  <c:v>2355.7126030624263</c:v>
                </c:pt>
                <c:pt idx="30">
                  <c:v>2434.0770791075051</c:v>
                </c:pt>
                <c:pt idx="31">
                  <c:v>2511.5110925073254</c:v>
                </c:pt>
                <c:pt idx="32">
                  <c:v>2589.5554596460943</c:v>
                </c:pt>
                <c:pt idx="33">
                  <c:v>2667.8523788350376</c:v>
                </c:pt>
                <c:pt idx="34">
                  <c:v>2745.9954233409612</c:v>
                </c:pt>
                <c:pt idx="35">
                  <c:v>2823.5294117647059</c:v>
                </c:pt>
                <c:pt idx="36">
                  <c:v>2902.7576197387516</c:v>
                </c:pt>
                <c:pt idx="37">
                  <c:v>2980.6259314456038</c:v>
                </c:pt>
                <c:pt idx="38">
                  <c:v>3058.103975535168</c:v>
                </c:pt>
                <c:pt idx="39">
                  <c:v>3136.4349189754312</c:v>
                </c:pt>
                <c:pt idx="40">
                  <c:v>3213.7118371719334</c:v>
                </c:pt>
                <c:pt idx="41">
                  <c:v>3293.0845225027442</c:v>
                </c:pt>
                <c:pt idx="42">
                  <c:v>3370.7865168539324</c:v>
                </c:pt>
                <c:pt idx="43">
                  <c:v>3448.2758620689656</c:v>
                </c:pt>
                <c:pt idx="44">
                  <c:v>3527.3368606701938</c:v>
                </c:pt>
                <c:pt idx="45">
                  <c:v>3605.7692307692309</c:v>
                </c:pt>
                <c:pt idx="46">
                  <c:v>3683.2412523020257</c:v>
                </c:pt>
                <c:pt idx="47">
                  <c:v>3761.7554858934168</c:v>
                </c:pt>
                <c:pt idx="48">
                  <c:v>3838.7715930902114</c:v>
                </c:pt>
                <c:pt idx="49">
                  <c:v>3916.4490861618797</c:v>
                </c:pt>
                <c:pt idx="50">
                  <c:v>3994.6737683089214</c:v>
                </c:pt>
                <c:pt idx="51">
                  <c:v>4073.3197556008145</c:v>
                </c:pt>
                <c:pt idx="52">
                  <c:v>4152.249134948097</c:v>
                </c:pt>
                <c:pt idx="53">
                  <c:v>4228.3298097251582</c:v>
                </c:pt>
                <c:pt idx="54">
                  <c:v>4307.250538406317</c:v>
                </c:pt>
                <c:pt idx="55">
                  <c:v>4385.9649122807014</c:v>
                </c:pt>
                <c:pt idx="56">
                  <c:v>4464.2857142857147</c:v>
                </c:pt>
                <c:pt idx="57">
                  <c:v>4542.0136260408781</c:v>
                </c:pt>
                <c:pt idx="58">
                  <c:v>4618.9376443418014</c:v>
                </c:pt>
                <c:pt idx="59">
                  <c:v>4698.5121378230224</c:v>
                </c:pt>
                <c:pt idx="60">
                  <c:v>4777.0700636942674</c:v>
                </c:pt>
                <c:pt idx="61">
                  <c:v>4854.3689320388348</c:v>
                </c:pt>
                <c:pt idx="62">
                  <c:v>4930.1561216105174</c:v>
                </c:pt>
                <c:pt idx="63">
                  <c:v>5008.3472454090152</c:v>
                </c:pt>
                <c:pt idx="64">
                  <c:v>5089.0585241730278</c:v>
                </c:pt>
                <c:pt idx="65">
                  <c:v>5167.9586563307494</c:v>
                </c:pt>
                <c:pt idx="66">
                  <c:v>5244.7552447552443</c:v>
                </c:pt>
                <c:pt idx="67">
                  <c:v>5323.8686779059453</c:v>
                </c:pt>
                <c:pt idx="68">
                  <c:v>5400.5400540054006</c:v>
                </c:pt>
                <c:pt idx="69">
                  <c:v>5479.4520547945203</c:v>
                </c:pt>
                <c:pt idx="70">
                  <c:v>5555.5555555555557</c:v>
                </c:pt>
                <c:pt idx="71">
                  <c:v>5633.8028169014087</c:v>
                </c:pt>
                <c:pt idx="72">
                  <c:v>5714.2857142857147</c:v>
                </c:pt>
                <c:pt idx="73">
                  <c:v>5791.5057915057914</c:v>
                </c:pt>
                <c:pt idx="74">
                  <c:v>5870.841487279843</c:v>
                </c:pt>
                <c:pt idx="75">
                  <c:v>5946.4816650148659</c:v>
                </c:pt>
                <c:pt idx="76">
                  <c:v>6024.0963855421687</c:v>
                </c:pt>
                <c:pt idx="77">
                  <c:v>6103.7639877924721</c:v>
                </c:pt>
                <c:pt idx="78">
                  <c:v>6179.1967044284247</c:v>
                </c:pt>
                <c:pt idx="79">
                  <c:v>6256.5172054223149</c:v>
                </c:pt>
                <c:pt idx="80">
                  <c:v>6335.7972544878567</c:v>
                </c:pt>
                <c:pt idx="81">
                  <c:v>6417.1122994652405</c:v>
                </c:pt>
                <c:pt idx="82">
                  <c:v>6493.5064935064938</c:v>
                </c:pt>
                <c:pt idx="83">
                  <c:v>6571.7415115005479</c:v>
                </c:pt>
                <c:pt idx="84">
                  <c:v>6651.8847006651886</c:v>
                </c:pt>
                <c:pt idx="85">
                  <c:v>6726.4573991031393</c:v>
                </c:pt>
                <c:pt idx="86">
                  <c:v>6802.7210884353744</c:v>
                </c:pt>
                <c:pt idx="87">
                  <c:v>6880.7339449541287</c:v>
                </c:pt>
                <c:pt idx="88">
                  <c:v>6960.5568445475637</c:v>
                </c:pt>
                <c:pt idx="89">
                  <c:v>7042.2535211267605</c:v>
                </c:pt>
                <c:pt idx="90">
                  <c:v>7117.4377224199288</c:v>
                </c:pt>
                <c:pt idx="91">
                  <c:v>7194.2446043165464</c:v>
                </c:pt>
                <c:pt idx="92">
                  <c:v>7272.727272727273</c:v>
                </c:pt>
                <c:pt idx="93">
                  <c:v>7352.9411764705883</c:v>
                </c:pt>
                <c:pt idx="94">
                  <c:v>7434.9442379182155</c:v>
                </c:pt>
                <c:pt idx="95">
                  <c:v>7509.3867334167708</c:v>
                </c:pt>
                <c:pt idx="96">
                  <c:v>7585.3350189633375</c:v>
                </c:pt>
                <c:pt idx="97">
                  <c:v>7662.8352490421457</c:v>
                </c:pt>
                <c:pt idx="98">
                  <c:v>7741.9354838709678</c:v>
                </c:pt>
                <c:pt idx="99">
                  <c:v>7822.6857887874839</c:v>
                </c:pt>
                <c:pt idx="100">
                  <c:v>7894.7368421052633</c:v>
                </c:pt>
                <c:pt idx="101">
                  <c:v>7978.7234042553191</c:v>
                </c:pt>
                <c:pt idx="102">
                  <c:v>8053.6912751677855</c:v>
                </c:pt>
                <c:pt idx="103">
                  <c:v>8130.0813008130081</c:v>
                </c:pt>
                <c:pt idx="104">
                  <c:v>8207.934336525308</c:v>
                </c:pt>
                <c:pt idx="105">
                  <c:v>8287.2928176795576</c:v>
                </c:pt>
                <c:pt idx="106">
                  <c:v>8368.2008368200841</c:v>
                </c:pt>
                <c:pt idx="107">
                  <c:v>8450.7042253521122</c:v>
                </c:pt>
                <c:pt idx="108">
                  <c:v>8522.7272727272721</c:v>
                </c:pt>
                <c:pt idx="109">
                  <c:v>8595.9885386819478</c:v>
                </c:pt>
                <c:pt idx="110">
                  <c:v>8683.0680173661367</c:v>
                </c:pt>
                <c:pt idx="111">
                  <c:v>8759.1240875912408</c:v>
                </c:pt>
                <c:pt idx="112">
                  <c:v>8836.5243004418262</c:v>
                </c:pt>
                <c:pt idx="113">
                  <c:v>8915.3046062407138</c:v>
                </c:pt>
                <c:pt idx="114">
                  <c:v>8995.5022488755621</c:v>
                </c:pt>
                <c:pt idx="115">
                  <c:v>9063.4441087613286</c:v>
                </c:pt>
                <c:pt idx="116">
                  <c:v>9146.3414634146338</c:v>
                </c:pt>
                <c:pt idx="117">
                  <c:v>9230.7692307692305</c:v>
                </c:pt>
                <c:pt idx="118">
                  <c:v>9302.3255813953492</c:v>
                </c:pt>
                <c:pt idx="119">
                  <c:v>9375</c:v>
                </c:pt>
                <c:pt idx="120">
                  <c:v>9463.7223974763401</c:v>
                </c:pt>
                <c:pt idx="121">
                  <c:v>9538.9507154213043</c:v>
                </c:pt>
                <c:pt idx="122">
                  <c:v>9615.3846153846152</c:v>
                </c:pt>
                <c:pt idx="123">
                  <c:v>9693.0533117932155</c:v>
                </c:pt>
                <c:pt idx="124">
                  <c:v>9771.98697068404</c:v>
                </c:pt>
                <c:pt idx="125">
                  <c:v>9852.2167487684728</c:v>
                </c:pt>
                <c:pt idx="126">
                  <c:v>9933.7748344370866</c:v>
                </c:pt>
                <c:pt idx="127">
                  <c:v>10000</c:v>
                </c:pt>
                <c:pt idx="128">
                  <c:v>10084.033613445377</c:v>
                </c:pt>
                <c:pt idx="129">
                  <c:v>10169.491525423729</c:v>
                </c:pt>
                <c:pt idx="130">
                  <c:v>10238.907849829351</c:v>
                </c:pt>
                <c:pt idx="131">
                  <c:v>10327.022375215147</c:v>
                </c:pt>
                <c:pt idx="132">
                  <c:v>10398.613518197573</c:v>
                </c:pt>
                <c:pt idx="133">
                  <c:v>10471.204188481675</c:v>
                </c:pt>
                <c:pt idx="134">
                  <c:v>10544.815465729349</c:v>
                </c:pt>
                <c:pt idx="135">
                  <c:v>10638.297872340425</c:v>
                </c:pt>
                <c:pt idx="136">
                  <c:v>10714.285714285714</c:v>
                </c:pt>
                <c:pt idx="137">
                  <c:v>10791.366906474821</c:v>
                </c:pt>
                <c:pt idx="138">
                  <c:v>10869.565217391304</c:v>
                </c:pt>
                <c:pt idx="139">
                  <c:v>10948.905109489051</c:v>
                </c:pt>
                <c:pt idx="140">
                  <c:v>11029.411764705883</c:v>
                </c:pt>
                <c:pt idx="141">
                  <c:v>11090.573012939001</c:v>
                </c:pt>
                <c:pt idx="142">
                  <c:v>11173.184357541899</c:v>
                </c:pt>
                <c:pt idx="143">
                  <c:v>11257.03564727955</c:v>
                </c:pt>
                <c:pt idx="144">
                  <c:v>11342.155009451795</c:v>
                </c:pt>
                <c:pt idx="145">
                  <c:v>11406.844106463879</c:v>
                </c:pt>
                <c:pt idx="146">
                  <c:v>11494.252873563219</c:v>
                </c:pt>
                <c:pt idx="147">
                  <c:v>11560.693641618496</c:v>
                </c:pt>
                <c:pt idx="148">
                  <c:v>11650.485436893205</c:v>
                </c:pt>
                <c:pt idx="149">
                  <c:v>11718.75</c:v>
                </c:pt>
                <c:pt idx="150">
                  <c:v>11811.023622047243</c:v>
                </c:pt>
                <c:pt idx="151">
                  <c:v>11881.18811881188</c:v>
                </c:pt>
                <c:pt idx="152">
                  <c:v>11952.191235059761</c:v>
                </c:pt>
                <c:pt idx="153">
                  <c:v>12048.192771084337</c:v>
                </c:pt>
                <c:pt idx="154">
                  <c:v>12121.212121212122</c:v>
                </c:pt>
                <c:pt idx="155">
                  <c:v>12195.121951219513</c:v>
                </c:pt>
                <c:pt idx="156">
                  <c:v>12269.938650306749</c:v>
                </c:pt>
                <c:pt idx="157">
                  <c:v>12345.679012345679</c:v>
                </c:pt>
                <c:pt idx="158">
                  <c:v>12422.360248447205</c:v>
                </c:pt>
                <c:pt idx="159">
                  <c:v>12500</c:v>
                </c:pt>
                <c:pt idx="160">
                  <c:v>12578.616352201258</c:v>
                </c:pt>
                <c:pt idx="161">
                  <c:v>12658.227848101265</c:v>
                </c:pt>
                <c:pt idx="162">
                  <c:v>12738.853503184713</c:v>
                </c:pt>
                <c:pt idx="163">
                  <c:v>12820.51282051282</c:v>
                </c:pt>
                <c:pt idx="164">
                  <c:v>12903.225806451614</c:v>
                </c:pt>
                <c:pt idx="165">
                  <c:v>12987.012987012988</c:v>
                </c:pt>
                <c:pt idx="166">
                  <c:v>13043.478260869566</c:v>
                </c:pt>
                <c:pt idx="167">
                  <c:v>13129.10284463895</c:v>
                </c:pt>
                <c:pt idx="168">
                  <c:v>13215.859030837004</c:v>
                </c:pt>
                <c:pt idx="169">
                  <c:v>13274.336283185841</c:v>
                </c:pt>
                <c:pt idx="170">
                  <c:v>13363.028953229399</c:v>
                </c:pt>
                <c:pt idx="171">
                  <c:v>13452.914798206279</c:v>
                </c:pt>
                <c:pt idx="172">
                  <c:v>13513.513513513513</c:v>
                </c:pt>
                <c:pt idx="173">
                  <c:v>13605.442176870749</c:v>
                </c:pt>
                <c:pt idx="174">
                  <c:v>13667.425968109339</c:v>
                </c:pt>
                <c:pt idx="175">
                  <c:v>13761.467889908257</c:v>
                </c:pt>
                <c:pt idx="176">
                  <c:v>13824.884792626728</c:v>
                </c:pt>
                <c:pt idx="177">
                  <c:v>13921.113689095127</c:v>
                </c:pt>
                <c:pt idx="178">
                  <c:v>13986.013986013986</c:v>
                </c:pt>
                <c:pt idx="179">
                  <c:v>14051.52224824356</c:v>
                </c:pt>
                <c:pt idx="180">
                  <c:v>14150.943396226416</c:v>
                </c:pt>
                <c:pt idx="181">
                  <c:v>14218.009478672986</c:v>
                </c:pt>
                <c:pt idx="182">
                  <c:v>14285.714285714286</c:v>
                </c:pt>
                <c:pt idx="183">
                  <c:v>14388.489208633093</c:v>
                </c:pt>
                <c:pt idx="184">
                  <c:v>14457.831325301206</c:v>
                </c:pt>
                <c:pt idx="185">
                  <c:v>14527.845036319613</c:v>
                </c:pt>
                <c:pt idx="186">
                  <c:v>14598.540145985402</c:v>
                </c:pt>
                <c:pt idx="187">
                  <c:v>14705.882352941177</c:v>
                </c:pt>
                <c:pt idx="188">
                  <c:v>14778.32512315271</c:v>
                </c:pt>
                <c:pt idx="189">
                  <c:v>14851.485148514852</c:v>
                </c:pt>
                <c:pt idx="190">
                  <c:v>14925.373134328358</c:v>
                </c:pt>
                <c:pt idx="191">
                  <c:v>15000</c:v>
                </c:pt>
                <c:pt idx="192">
                  <c:v>15075.37688442211</c:v>
                </c:pt>
                <c:pt idx="193">
                  <c:v>15151.515151515152</c:v>
                </c:pt>
                <c:pt idx="194">
                  <c:v>15228.426395939086</c:v>
                </c:pt>
                <c:pt idx="195">
                  <c:v>15306.122448979591</c:v>
                </c:pt>
                <c:pt idx="196">
                  <c:v>15384.615384615385</c:v>
                </c:pt>
                <c:pt idx="197">
                  <c:v>15463.917525773197</c:v>
                </c:pt>
                <c:pt idx="198">
                  <c:v>15544.041450777202</c:v>
                </c:pt>
                <c:pt idx="199">
                  <c:v>15625</c:v>
                </c:pt>
                <c:pt idx="200">
                  <c:v>15706.806282722513</c:v>
                </c:pt>
                <c:pt idx="201">
                  <c:v>15789.473684210527</c:v>
                </c:pt>
                <c:pt idx="202">
                  <c:v>15873.015873015873</c:v>
                </c:pt>
                <c:pt idx="203">
                  <c:v>15957.446808510638</c:v>
                </c:pt>
                <c:pt idx="204">
                  <c:v>16000</c:v>
                </c:pt>
                <c:pt idx="205">
                  <c:v>16085.790884718499</c:v>
                </c:pt>
                <c:pt idx="206">
                  <c:v>16172.506738544475</c:v>
                </c:pt>
                <c:pt idx="207">
                  <c:v>16260.162601626016</c:v>
                </c:pt>
                <c:pt idx="208">
                  <c:v>16348.773841961853</c:v>
                </c:pt>
                <c:pt idx="209">
                  <c:v>16393.442622950821</c:v>
                </c:pt>
                <c:pt idx="210">
                  <c:v>16483.516483516483</c:v>
                </c:pt>
                <c:pt idx="211">
                  <c:v>16574.585635359115</c:v>
                </c:pt>
                <c:pt idx="212">
                  <c:v>16620.498614958447</c:v>
                </c:pt>
                <c:pt idx="213">
                  <c:v>16713.091922005569</c:v>
                </c:pt>
                <c:pt idx="214">
                  <c:v>16806.722689075632</c:v>
                </c:pt>
                <c:pt idx="215">
                  <c:v>16853.932584269663</c:v>
                </c:pt>
                <c:pt idx="216">
                  <c:v>16949.152542372882</c:v>
                </c:pt>
                <c:pt idx="217">
                  <c:v>17045.454545454544</c:v>
                </c:pt>
                <c:pt idx="218">
                  <c:v>17094.017094017094</c:v>
                </c:pt>
                <c:pt idx="219">
                  <c:v>17191.977077363896</c:v>
                </c:pt>
                <c:pt idx="220">
                  <c:v>17291.06628242075</c:v>
                </c:pt>
                <c:pt idx="221">
                  <c:v>17341.040462427747</c:v>
                </c:pt>
                <c:pt idx="222">
                  <c:v>17441.860465116279</c:v>
                </c:pt>
                <c:pt idx="223">
                  <c:v>17492.71137026239</c:v>
                </c:pt>
                <c:pt idx="224">
                  <c:v>17595.307917888564</c:v>
                </c:pt>
                <c:pt idx="225">
                  <c:v>17647.058823529413</c:v>
                </c:pt>
                <c:pt idx="226">
                  <c:v>17751.479289940828</c:v>
                </c:pt>
                <c:pt idx="227">
                  <c:v>17804.154302670624</c:v>
                </c:pt>
                <c:pt idx="228">
                  <c:v>17910.447761194031</c:v>
                </c:pt>
                <c:pt idx="229">
                  <c:v>17964.071856287424</c:v>
                </c:pt>
                <c:pt idx="230">
                  <c:v>18072.289156626506</c:v>
                </c:pt>
                <c:pt idx="231">
                  <c:v>18126.888217522657</c:v>
                </c:pt>
                <c:pt idx="232">
                  <c:v>18181.81818181818</c:v>
                </c:pt>
                <c:pt idx="233">
                  <c:v>18292.682926829268</c:v>
                </c:pt>
                <c:pt idx="234">
                  <c:v>18348.623853211007</c:v>
                </c:pt>
                <c:pt idx="235">
                  <c:v>18461.538461538461</c:v>
                </c:pt>
                <c:pt idx="236">
                  <c:v>18518.518518518518</c:v>
                </c:pt>
                <c:pt idx="237">
                  <c:v>18575.851393188856</c:v>
                </c:pt>
                <c:pt idx="238">
                  <c:v>18691.58878504673</c:v>
                </c:pt>
                <c:pt idx="239">
                  <c:v>18750</c:v>
                </c:pt>
                <c:pt idx="240">
                  <c:v>18808.777429467085</c:v>
                </c:pt>
                <c:pt idx="241">
                  <c:v>18927.44479495268</c:v>
                </c:pt>
                <c:pt idx="242">
                  <c:v>18987.3417721519</c:v>
                </c:pt>
                <c:pt idx="243">
                  <c:v>19047.619047619046</c:v>
                </c:pt>
                <c:pt idx="244">
                  <c:v>19169.32907348243</c:v>
                </c:pt>
                <c:pt idx="245">
                  <c:v>19230.76923076923</c:v>
                </c:pt>
                <c:pt idx="246">
                  <c:v>19292.604501607719</c:v>
                </c:pt>
                <c:pt idx="247">
                  <c:v>19354.83870967742</c:v>
                </c:pt>
                <c:pt idx="248">
                  <c:v>19480.519480519481</c:v>
                </c:pt>
                <c:pt idx="249">
                  <c:v>19543.97394136808</c:v>
                </c:pt>
                <c:pt idx="250">
                  <c:v>19607.843137254902</c:v>
                </c:pt>
                <c:pt idx="251">
                  <c:v>19672.131147540982</c:v>
                </c:pt>
                <c:pt idx="252">
                  <c:v>19736.842105263157</c:v>
                </c:pt>
                <c:pt idx="253">
                  <c:v>19867.549668874173</c:v>
                </c:pt>
                <c:pt idx="254">
                  <c:v>19933.554817275748</c:v>
                </c:pt>
                <c:pt idx="255">
                  <c:v>20000</c:v>
                </c:pt>
              </c:numCache>
            </c:numRef>
          </c:yVal>
        </c:ser>
        <c:ser>
          <c:idx val="4"/>
          <c:order val="4"/>
          <c:tx>
            <c:strRef>
              <c:f>'Tables LIN'!$B$2:$D$2</c:f>
              <c:strCache>
                <c:ptCount val="1"/>
                <c:pt idx="0">
                  <c:v>10000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LIN'!$D$4:$D$259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130.41210224308816</c:v>
                </c:pt>
                <c:pt idx="2">
                  <c:v>169.26679267639011</c:v>
                </c:pt>
                <c:pt idx="3">
                  <c:v>208.12376426514967</c:v>
                </c:pt>
                <c:pt idx="4">
                  <c:v>246.98472811097847</c:v>
                </c:pt>
                <c:pt idx="5">
                  <c:v>285.83678719451194</c:v>
                </c:pt>
                <c:pt idx="6">
                  <c:v>324.69289463715569</c:v>
                </c:pt>
                <c:pt idx="7">
                  <c:v>363.54823073194376</c:v>
                </c:pt>
                <c:pt idx="8">
                  <c:v>402.4144869215292</c:v>
                </c:pt>
                <c:pt idx="9">
                  <c:v>441.27381039935278</c:v>
                </c:pt>
                <c:pt idx="10">
                  <c:v>480.11522765463712</c:v>
                </c:pt>
                <c:pt idx="11">
                  <c:v>518.98624686445805</c:v>
                </c:pt>
                <c:pt idx="12">
                  <c:v>557.82818891781335</c:v>
                </c:pt>
                <c:pt idx="13">
                  <c:v>596.71805072103427</c:v>
                </c:pt>
                <c:pt idx="14">
                  <c:v>635.52589768033044</c:v>
                </c:pt>
                <c:pt idx="15">
                  <c:v>674.38462403057213</c:v>
                </c:pt>
                <c:pt idx="16">
                  <c:v>713.26676176890157</c:v>
                </c:pt>
                <c:pt idx="17">
                  <c:v>752.16246709289203</c:v>
                </c:pt>
                <c:pt idx="18">
                  <c:v>790.93066174532032</c:v>
                </c:pt>
                <c:pt idx="19">
                  <c:v>829.87551867219918</c:v>
                </c:pt>
                <c:pt idx="20">
                  <c:v>868.68394382510496</c:v>
                </c:pt>
                <c:pt idx="21">
                  <c:v>907.57827862653153</c:v>
                </c:pt>
                <c:pt idx="22">
                  <c:v>946.37223974763413</c:v>
                </c:pt>
                <c:pt idx="23">
                  <c:v>985.22167487684726</c:v>
                </c:pt>
                <c:pt idx="24">
                  <c:v>1024.0655401945723</c:v>
                </c:pt>
                <c:pt idx="25">
                  <c:v>1062.8875110717449</c:v>
                </c:pt>
                <c:pt idx="26">
                  <c:v>1101.7260374586854</c:v>
                </c:pt>
                <c:pt idx="27">
                  <c:v>1140.6844106463877</c:v>
                </c:pt>
                <c:pt idx="28">
                  <c:v>1179.4770984863378</c:v>
                </c:pt>
                <c:pt idx="29">
                  <c:v>1218.274111675127</c:v>
                </c:pt>
                <c:pt idx="30">
                  <c:v>1257.3344509639564</c:v>
                </c:pt>
                <c:pt idx="31">
                  <c:v>1296.1762799740766</c:v>
                </c:pt>
                <c:pt idx="32">
                  <c:v>1335.1134846461948</c:v>
                </c:pt>
                <c:pt idx="33">
                  <c:v>1373.9409205404168</c:v>
                </c:pt>
                <c:pt idx="34">
                  <c:v>1412.7619496114905</c:v>
                </c:pt>
                <c:pt idx="35">
                  <c:v>1451.3788098693758</c:v>
                </c:pt>
                <c:pt idx="36">
                  <c:v>1490.3129657228019</c:v>
                </c:pt>
                <c:pt idx="37">
                  <c:v>1529.4417537598777</c:v>
                </c:pt>
                <c:pt idx="38">
                  <c:v>1568.2174594877156</c:v>
                </c:pt>
                <c:pt idx="39">
                  <c:v>1606.8559185859667</c:v>
                </c:pt>
                <c:pt idx="40">
                  <c:v>1645.6390565002744</c:v>
                </c:pt>
                <c:pt idx="41">
                  <c:v>1684.4469399213924</c:v>
                </c:pt>
                <c:pt idx="42">
                  <c:v>1723.6426314277508</c:v>
                </c:pt>
                <c:pt idx="43">
                  <c:v>1762.6321974148061</c:v>
                </c:pt>
                <c:pt idx="44">
                  <c:v>1801.2608826178325</c:v>
                </c:pt>
                <c:pt idx="45">
                  <c:v>1839.9264029438823</c:v>
                </c:pt>
                <c:pt idx="46">
                  <c:v>1879.1105543376136</c:v>
                </c:pt>
                <c:pt idx="47">
                  <c:v>1917.5455417066155</c:v>
                </c:pt>
                <c:pt idx="48">
                  <c:v>1956.9471624266146</c:v>
                </c:pt>
                <c:pt idx="49">
                  <c:v>1995.3441968739608</c:v>
                </c:pt>
                <c:pt idx="50">
                  <c:v>2034.587995930824</c:v>
                </c:pt>
                <c:pt idx="51">
                  <c:v>2073.2550103662752</c:v>
                </c:pt>
                <c:pt idx="52">
                  <c:v>2111.9324181626189</c:v>
                </c:pt>
                <c:pt idx="53">
                  <c:v>2151.3087128002867</c:v>
                </c:pt>
                <c:pt idx="54">
                  <c:v>2189.7810218978102</c:v>
                </c:pt>
                <c:pt idx="55">
                  <c:v>2228.8261515601785</c:v>
                </c:pt>
                <c:pt idx="56">
                  <c:v>2267.5736961451248</c:v>
                </c:pt>
                <c:pt idx="57">
                  <c:v>2306.8050749711651</c:v>
                </c:pt>
                <c:pt idx="58">
                  <c:v>2345.5824863174357</c:v>
                </c:pt>
                <c:pt idx="59">
                  <c:v>2383.7902264600716</c:v>
                </c:pt>
                <c:pt idx="60">
                  <c:v>2423.2633279483039</c:v>
                </c:pt>
                <c:pt idx="61">
                  <c:v>2462.0434961017645</c:v>
                </c:pt>
                <c:pt idx="62">
                  <c:v>2501.0421008753647</c:v>
                </c:pt>
                <c:pt idx="63">
                  <c:v>2539.1451544646634</c:v>
                </c:pt>
                <c:pt idx="64">
                  <c:v>2578.4271594327461</c:v>
                </c:pt>
                <c:pt idx="65">
                  <c:v>2617.8010471204188</c:v>
                </c:pt>
                <c:pt idx="66">
                  <c:v>2656.0424966799469</c:v>
                </c:pt>
                <c:pt idx="67">
                  <c:v>2695.4177897574123</c:v>
                </c:pt>
                <c:pt idx="68">
                  <c:v>2733.4851936218679</c:v>
                </c:pt>
                <c:pt idx="69">
                  <c:v>2772.6432532347503</c:v>
                </c:pt>
                <c:pt idx="70">
                  <c:v>2811.6213683223991</c:v>
                </c:pt>
                <c:pt idx="71">
                  <c:v>2850.3562945368171</c:v>
                </c:pt>
                <c:pt idx="72">
                  <c:v>2888.7818969667792</c:v>
                </c:pt>
                <c:pt idx="73">
                  <c:v>2928.2576866764275</c:v>
                </c:pt>
                <c:pt idx="74">
                  <c:v>2967.359050445104</c:v>
                </c:pt>
                <c:pt idx="75">
                  <c:v>3006.012024048096</c:v>
                </c:pt>
                <c:pt idx="76">
                  <c:v>3044.1400304414001</c:v>
                </c:pt>
                <c:pt idx="77">
                  <c:v>3083.2476875642342</c:v>
                </c:pt>
                <c:pt idx="78">
                  <c:v>3121.7481789802291</c:v>
                </c:pt>
                <c:pt idx="79">
                  <c:v>3161.222339304531</c:v>
                </c:pt>
                <c:pt idx="80">
                  <c:v>3200</c:v>
                </c:pt>
                <c:pt idx="81">
                  <c:v>3239.7408207343415</c:v>
                </c:pt>
                <c:pt idx="82">
                  <c:v>3278.688524590164</c:v>
                </c:pt>
                <c:pt idx="83">
                  <c:v>3316.7495854063018</c:v>
                </c:pt>
                <c:pt idx="84">
                  <c:v>3355.7046979865772</c:v>
                </c:pt>
                <c:pt idx="85">
                  <c:v>3393.6651583710409</c:v>
                </c:pt>
                <c:pt idx="86">
                  <c:v>3432.4942791762014</c:v>
                </c:pt>
                <c:pt idx="87">
                  <c:v>3472.2222222222222</c:v>
                </c:pt>
                <c:pt idx="88">
                  <c:v>3510.8250438853129</c:v>
                </c:pt>
                <c:pt idx="89">
                  <c:v>3550.2958579881656</c:v>
                </c:pt>
                <c:pt idx="90">
                  <c:v>3588.5167464114834</c:v>
                </c:pt>
                <c:pt idx="91">
                  <c:v>3627.5695284159615</c:v>
                </c:pt>
                <c:pt idx="92">
                  <c:v>3667.4816625916869</c:v>
                </c:pt>
                <c:pt idx="93">
                  <c:v>3705.9913526868436</c:v>
                </c:pt>
                <c:pt idx="94">
                  <c:v>3742.9819089207735</c:v>
                </c:pt>
                <c:pt idx="95">
                  <c:v>3783.1021437578815</c:v>
                </c:pt>
                <c:pt idx="96">
                  <c:v>3821.6560509554142</c:v>
                </c:pt>
                <c:pt idx="97">
                  <c:v>3861.0038610038609</c:v>
                </c:pt>
                <c:pt idx="98">
                  <c:v>3898.6354775828459</c:v>
                </c:pt>
                <c:pt idx="99">
                  <c:v>3939.5929087327645</c:v>
                </c:pt>
                <c:pt idx="100">
                  <c:v>3976.1431411530816</c:v>
                </c:pt>
                <c:pt idx="101">
                  <c:v>4016.0642570281125</c:v>
                </c:pt>
                <c:pt idx="102">
                  <c:v>4054.0540540540542</c:v>
                </c:pt>
                <c:pt idx="103">
                  <c:v>4092.769440654843</c:v>
                </c:pt>
                <c:pt idx="104">
                  <c:v>4132.2314049586776</c:v>
                </c:pt>
                <c:pt idx="105">
                  <c:v>4172.4617524339365</c:v>
                </c:pt>
                <c:pt idx="106">
                  <c:v>4210.5263157894733</c:v>
                </c:pt>
                <c:pt idx="107">
                  <c:v>4249.2917847025492</c:v>
                </c:pt>
                <c:pt idx="108">
                  <c:v>4288.7776983559688</c:v>
                </c:pt>
                <c:pt idx="109">
                  <c:v>4325.8832011535687</c:v>
                </c:pt>
                <c:pt idx="110">
                  <c:v>4366.812227074236</c:v>
                </c:pt>
                <c:pt idx="111">
                  <c:v>4405.2863436123343</c:v>
                </c:pt>
                <c:pt idx="112">
                  <c:v>4444.4444444444443</c:v>
                </c:pt>
                <c:pt idx="113">
                  <c:v>4480.9559372666172</c:v>
                </c:pt>
                <c:pt idx="114">
                  <c:v>4521.4770158251695</c:v>
                </c:pt>
                <c:pt idx="115">
                  <c:v>4559.2705167173253</c:v>
                </c:pt>
                <c:pt idx="116">
                  <c:v>4597.7011494252874</c:v>
                </c:pt>
                <c:pt idx="117">
                  <c:v>4636.7851622874805</c:v>
                </c:pt>
                <c:pt idx="118">
                  <c:v>4676.5393608729537</c:v>
                </c:pt>
                <c:pt idx="119">
                  <c:v>4716.9811320754716</c:v>
                </c:pt>
                <c:pt idx="120">
                  <c:v>4754.3581616481779</c:v>
                </c:pt>
                <c:pt idx="121">
                  <c:v>4792.3322683706074</c:v>
                </c:pt>
                <c:pt idx="122">
                  <c:v>4830.9178743961356</c:v>
                </c:pt>
                <c:pt idx="123">
                  <c:v>4870.1298701298701</c:v>
                </c:pt>
                <c:pt idx="124">
                  <c:v>4909.9836333878884</c:v>
                </c:pt>
                <c:pt idx="125">
                  <c:v>4950.4950495049507</c:v>
                </c:pt>
                <c:pt idx="126">
                  <c:v>4987.5311720698255</c:v>
                </c:pt>
                <c:pt idx="127">
                  <c:v>5025.1256281407032</c:v>
                </c:pt>
                <c:pt idx="128">
                  <c:v>5063.2911392405067</c:v>
                </c:pt>
                <c:pt idx="129">
                  <c:v>5102.0408163265311</c:v>
                </c:pt>
                <c:pt idx="130">
                  <c:v>5141.3881748071981</c:v>
                </c:pt>
                <c:pt idx="131">
                  <c:v>5181.3471502590673</c:v>
                </c:pt>
                <c:pt idx="132">
                  <c:v>5221.9321148825065</c:v>
                </c:pt>
                <c:pt idx="133">
                  <c:v>5258.5451358457494</c:v>
                </c:pt>
                <c:pt idx="134">
                  <c:v>5300.3533568904595</c:v>
                </c:pt>
                <c:pt idx="135">
                  <c:v>5338.0782918149462</c:v>
                </c:pt>
                <c:pt idx="136">
                  <c:v>5376.3440860215051</c:v>
                </c:pt>
                <c:pt idx="137">
                  <c:v>5415.1624548736463</c:v>
                </c:pt>
                <c:pt idx="138">
                  <c:v>5454.545454545455</c:v>
                </c:pt>
                <c:pt idx="139">
                  <c:v>5494.5054945054944</c:v>
                </c:pt>
                <c:pt idx="140">
                  <c:v>5529.9539170506914</c:v>
                </c:pt>
                <c:pt idx="141">
                  <c:v>5571.030640668524</c:v>
                </c:pt>
                <c:pt idx="142">
                  <c:v>5607.4766355140191</c:v>
                </c:pt>
                <c:pt idx="143">
                  <c:v>5649.7175141242942</c:v>
                </c:pt>
                <c:pt idx="144">
                  <c:v>5687.2037914691946</c:v>
                </c:pt>
                <c:pt idx="145">
                  <c:v>5725.1908396946565</c:v>
                </c:pt>
                <c:pt idx="146">
                  <c:v>5763.6887608069164</c:v>
                </c:pt>
                <c:pt idx="147">
                  <c:v>5802.7079303675046</c:v>
                </c:pt>
                <c:pt idx="148">
                  <c:v>5842.2590068159689</c:v>
                </c:pt>
                <c:pt idx="149">
                  <c:v>5882.3529411764703</c:v>
                </c:pt>
                <c:pt idx="150">
                  <c:v>5917.1597633136098</c:v>
                </c:pt>
                <c:pt idx="151">
                  <c:v>5958.2919563058585</c:v>
                </c:pt>
                <c:pt idx="152">
                  <c:v>6000</c:v>
                </c:pt>
                <c:pt idx="153">
                  <c:v>6036.2173038229375</c:v>
                </c:pt>
                <c:pt idx="154">
                  <c:v>6072.8744939271255</c:v>
                </c:pt>
                <c:pt idx="155">
                  <c:v>6116.2079510703361</c:v>
                </c:pt>
                <c:pt idx="156">
                  <c:v>6153.8461538461543</c:v>
                </c:pt>
                <c:pt idx="157">
                  <c:v>6191.9504643962846</c:v>
                </c:pt>
                <c:pt idx="158">
                  <c:v>6230.529595015576</c:v>
                </c:pt>
                <c:pt idx="159">
                  <c:v>6269.5924764890278</c:v>
                </c:pt>
                <c:pt idx="160">
                  <c:v>6309.1482649842274</c:v>
                </c:pt>
                <c:pt idx="161">
                  <c:v>6349.2063492063489</c:v>
                </c:pt>
                <c:pt idx="162">
                  <c:v>6382.9787234042551</c:v>
                </c:pt>
                <c:pt idx="163">
                  <c:v>6423.982869379015</c:v>
                </c:pt>
                <c:pt idx="164">
                  <c:v>6465.5172413793107</c:v>
                </c:pt>
                <c:pt idx="165">
                  <c:v>6500.5417118093173</c:v>
                </c:pt>
                <c:pt idx="166">
                  <c:v>6543.0752453653213</c:v>
                </c:pt>
                <c:pt idx="167">
                  <c:v>6578.9473684210525</c:v>
                </c:pt>
                <c:pt idx="168">
                  <c:v>6622.5165562913908</c:v>
                </c:pt>
                <c:pt idx="169">
                  <c:v>6659.2674805771367</c:v>
                </c:pt>
                <c:pt idx="170">
                  <c:v>6696.4285714285716</c:v>
                </c:pt>
                <c:pt idx="171">
                  <c:v>6734.0067340067344</c:v>
                </c:pt>
                <c:pt idx="172">
                  <c:v>6772.0090293453723</c:v>
                </c:pt>
                <c:pt idx="173">
                  <c:v>6810.4426787741204</c:v>
                </c:pt>
                <c:pt idx="174">
                  <c:v>6849.3150684931506</c:v>
                </c:pt>
                <c:pt idx="175">
                  <c:v>6888.633754305396</c:v>
                </c:pt>
                <c:pt idx="176">
                  <c:v>6928.4064665127016</c:v>
                </c:pt>
                <c:pt idx="177">
                  <c:v>6968.6411149825781</c:v>
                </c:pt>
                <c:pt idx="178">
                  <c:v>7009.3457943925232</c:v>
                </c:pt>
                <c:pt idx="179">
                  <c:v>7050.5287896592245</c:v>
                </c:pt>
                <c:pt idx="180">
                  <c:v>7083.8252656434479</c:v>
                </c:pt>
                <c:pt idx="181">
                  <c:v>7125.8907363420431</c:v>
                </c:pt>
                <c:pt idx="182">
                  <c:v>7159.9045346062048</c:v>
                </c:pt>
                <c:pt idx="183">
                  <c:v>7202.8811524609846</c:v>
                </c:pt>
                <c:pt idx="184">
                  <c:v>7237.6357056694815</c:v>
                </c:pt>
                <c:pt idx="185">
                  <c:v>7281.5533980582522</c:v>
                </c:pt>
                <c:pt idx="186">
                  <c:v>7317.0731707317073</c:v>
                </c:pt>
                <c:pt idx="187">
                  <c:v>7361.9631901840494</c:v>
                </c:pt>
                <c:pt idx="188">
                  <c:v>7398.273736128237</c:v>
                </c:pt>
                <c:pt idx="189">
                  <c:v>7434.9442379182155</c:v>
                </c:pt>
                <c:pt idx="190">
                  <c:v>7471.9800747198005</c:v>
                </c:pt>
                <c:pt idx="191">
                  <c:v>7509.3867334167708</c:v>
                </c:pt>
                <c:pt idx="192">
                  <c:v>7556.6750629722919</c:v>
                </c:pt>
                <c:pt idx="193">
                  <c:v>7594.9367088607596</c:v>
                </c:pt>
                <c:pt idx="194">
                  <c:v>7633.5877862595416</c:v>
                </c:pt>
                <c:pt idx="195">
                  <c:v>7672.6342710997442</c:v>
                </c:pt>
                <c:pt idx="196">
                  <c:v>7712.0822622107971</c:v>
                </c:pt>
                <c:pt idx="197">
                  <c:v>7741.9354838709678</c:v>
                </c:pt>
                <c:pt idx="198">
                  <c:v>7782.1011673151752</c:v>
                </c:pt>
                <c:pt idx="199">
                  <c:v>7822.6857887874839</c:v>
                </c:pt>
                <c:pt idx="200">
                  <c:v>7863.6959370904324</c:v>
                </c:pt>
                <c:pt idx="201">
                  <c:v>7905.138339920949</c:v>
                </c:pt>
                <c:pt idx="202">
                  <c:v>7936.5079365079364</c:v>
                </c:pt>
                <c:pt idx="203">
                  <c:v>7978.7234042553191</c:v>
                </c:pt>
                <c:pt idx="204">
                  <c:v>8021.3903743315504</c:v>
                </c:pt>
                <c:pt idx="205">
                  <c:v>8053.6912751677855</c:v>
                </c:pt>
                <c:pt idx="206">
                  <c:v>8097.1659919028343</c:v>
                </c:pt>
                <c:pt idx="207">
                  <c:v>8130.0813008130081</c:v>
                </c:pt>
                <c:pt idx="208">
                  <c:v>8174.3869209809263</c:v>
                </c:pt>
                <c:pt idx="209">
                  <c:v>8207.934336525308</c:v>
                </c:pt>
                <c:pt idx="210">
                  <c:v>8253.0949105914715</c:v>
                </c:pt>
                <c:pt idx="211">
                  <c:v>8287.2928176795576</c:v>
                </c:pt>
                <c:pt idx="212">
                  <c:v>8333.3333333333339</c:v>
                </c:pt>
                <c:pt idx="213">
                  <c:v>8368.2008368200841</c:v>
                </c:pt>
                <c:pt idx="214">
                  <c:v>8403.361344537816</c:v>
                </c:pt>
                <c:pt idx="215">
                  <c:v>8450.7042253521122</c:v>
                </c:pt>
                <c:pt idx="216">
                  <c:v>8486.5629420084861</c:v>
                </c:pt>
                <c:pt idx="217">
                  <c:v>8522.7272727272721</c:v>
                </c:pt>
                <c:pt idx="218">
                  <c:v>8559.2011412268184</c:v>
                </c:pt>
                <c:pt idx="219">
                  <c:v>8595.9885386819478</c:v>
                </c:pt>
                <c:pt idx="220">
                  <c:v>8645.5331412103751</c:v>
                </c:pt>
                <c:pt idx="221">
                  <c:v>8683.0680173661367</c:v>
                </c:pt>
                <c:pt idx="222">
                  <c:v>8720.9302325581393</c:v>
                </c:pt>
                <c:pt idx="223">
                  <c:v>8759.1240875912408</c:v>
                </c:pt>
                <c:pt idx="224">
                  <c:v>8797.6539589442818</c:v>
                </c:pt>
                <c:pt idx="225">
                  <c:v>8836.5243004418262</c:v>
                </c:pt>
                <c:pt idx="226">
                  <c:v>8875.7396449704138</c:v>
                </c:pt>
                <c:pt idx="227">
                  <c:v>8915.3046062407138</c:v>
                </c:pt>
                <c:pt idx="228">
                  <c:v>8955.2238805970155</c:v>
                </c:pt>
                <c:pt idx="229">
                  <c:v>8995.5022488755621</c:v>
                </c:pt>
                <c:pt idx="230">
                  <c:v>9022.5563909774428</c:v>
                </c:pt>
                <c:pt idx="231">
                  <c:v>9063.4441087613286</c:v>
                </c:pt>
                <c:pt idx="232">
                  <c:v>9104.7040971168444</c:v>
                </c:pt>
                <c:pt idx="233">
                  <c:v>9146.3414634146338</c:v>
                </c:pt>
                <c:pt idx="234">
                  <c:v>9188.3614088820832</c:v>
                </c:pt>
                <c:pt idx="235">
                  <c:v>9216.5898617511521</c:v>
                </c:pt>
                <c:pt idx="236">
                  <c:v>9259.2592592592591</c:v>
                </c:pt>
                <c:pt idx="237">
                  <c:v>9302.3255813953492</c:v>
                </c:pt>
                <c:pt idx="238">
                  <c:v>9345.7943925233649</c:v>
                </c:pt>
                <c:pt idx="239">
                  <c:v>9375</c:v>
                </c:pt>
                <c:pt idx="240">
                  <c:v>9419.1522762951336</c:v>
                </c:pt>
                <c:pt idx="241">
                  <c:v>9448.8188976377951</c:v>
                </c:pt>
                <c:pt idx="242">
                  <c:v>9493.67088607595</c:v>
                </c:pt>
                <c:pt idx="243">
                  <c:v>9538.9507154213043</c:v>
                </c:pt>
                <c:pt idx="244">
                  <c:v>9569.3779904306211</c:v>
                </c:pt>
                <c:pt idx="245">
                  <c:v>9615.3846153846152</c:v>
                </c:pt>
                <c:pt idx="246">
                  <c:v>9646.3022508038594</c:v>
                </c:pt>
                <c:pt idx="247">
                  <c:v>9693.0533117932155</c:v>
                </c:pt>
                <c:pt idx="248">
                  <c:v>9724.4732576985407</c:v>
                </c:pt>
                <c:pt idx="249">
                  <c:v>9771.98697068404</c:v>
                </c:pt>
                <c:pt idx="250">
                  <c:v>9803.9215686274511</c:v>
                </c:pt>
                <c:pt idx="251">
                  <c:v>9852.2167487684728</c:v>
                </c:pt>
                <c:pt idx="252">
                  <c:v>9884.6787479406921</c:v>
                </c:pt>
                <c:pt idx="253">
                  <c:v>9917.3553719008269</c:v>
                </c:pt>
                <c:pt idx="254">
                  <c:v>9966.777408637874</c:v>
                </c:pt>
                <c:pt idx="255">
                  <c:v>10000</c:v>
                </c:pt>
              </c:numCache>
            </c:numRef>
          </c:yVal>
        </c:ser>
        <c:axId val="118818688"/>
        <c:axId val="118820224"/>
      </c:scatterChart>
      <c:valAx>
        <c:axId val="118818688"/>
        <c:scaling>
          <c:orientation val="minMax"/>
          <c:max val="256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8820224"/>
        <c:crosses val="autoZero"/>
        <c:crossBetween val="midCat"/>
      </c:valAx>
      <c:valAx>
        <c:axId val="118820224"/>
        <c:scaling>
          <c:orientation val="minMax"/>
          <c:max val="50000"/>
        </c:scaling>
        <c:axPos val="l"/>
        <c:majorGridlines/>
        <c:numFmt formatCode="0.00" sourceLinked="1"/>
        <c:tickLblPos val="nextTo"/>
        <c:crossAx val="1188186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0.10119840213049268"/>
          <c:y val="2.2364217252396196E-2"/>
          <c:w val="0.77762982689747384"/>
          <c:h val="0.90255591054313256"/>
        </c:manualLayout>
      </c:layout>
      <c:scatterChart>
        <c:scatterStyle val="lineMarker"/>
        <c:ser>
          <c:idx val="0"/>
          <c:order val="0"/>
          <c:tx>
            <c:strRef>
              <c:f>'Tables SQR'!$N$2:$P$2</c:f>
              <c:strCache>
                <c:ptCount val="1"/>
                <c:pt idx="0">
                  <c:v>50000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SQR'!$P$4:$P$259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1723.1476163124642</c:v>
                </c:pt>
                <c:pt idx="2">
                  <c:v>2877.6978417266187</c:v>
                </c:pt>
                <c:pt idx="3">
                  <c:v>3819.2234245703376</c:v>
                </c:pt>
                <c:pt idx="4">
                  <c:v>4636.7851622874805</c:v>
                </c:pt>
                <c:pt idx="5">
                  <c:v>5366.7262969588555</c:v>
                </c:pt>
                <c:pt idx="6">
                  <c:v>6030.150753768844</c:v>
                </c:pt>
                <c:pt idx="7">
                  <c:v>6644.5182724252491</c:v>
                </c:pt>
                <c:pt idx="8">
                  <c:v>7228.9156626506028</c:v>
                </c:pt>
                <c:pt idx="9">
                  <c:v>7772.020725388601</c:v>
                </c:pt>
                <c:pt idx="10">
                  <c:v>8287.2928176795576</c:v>
                </c:pt>
                <c:pt idx="11">
                  <c:v>8771.9298245614027</c:v>
                </c:pt>
                <c:pt idx="12">
                  <c:v>9244.9922958397528</c:v>
                </c:pt>
                <c:pt idx="13">
                  <c:v>9693.0533117932155</c:v>
                </c:pt>
                <c:pt idx="14">
                  <c:v>10135.135135135135</c:v>
                </c:pt>
                <c:pt idx="15">
                  <c:v>10563.380281690141</c:v>
                </c:pt>
                <c:pt idx="16">
                  <c:v>10968.92138939671</c:v>
                </c:pt>
                <c:pt idx="17">
                  <c:v>11363.636363636364</c:v>
                </c:pt>
                <c:pt idx="18">
                  <c:v>11741.682974559686</c:v>
                </c:pt>
                <c:pt idx="19">
                  <c:v>12121.212121212122</c:v>
                </c:pt>
                <c:pt idx="20">
                  <c:v>12474.012474012474</c:v>
                </c:pt>
                <c:pt idx="21">
                  <c:v>12847.96573875803</c:v>
                </c:pt>
                <c:pt idx="22">
                  <c:v>13186.813186813188</c:v>
                </c:pt>
                <c:pt idx="23">
                  <c:v>13544.018058690745</c:v>
                </c:pt>
                <c:pt idx="24">
                  <c:v>13856.812933025403</c:v>
                </c:pt>
                <c:pt idx="25">
                  <c:v>14184.397163120568</c:v>
                </c:pt>
                <c:pt idx="26">
                  <c:v>14492.753623188406</c:v>
                </c:pt>
                <c:pt idx="27">
                  <c:v>14814.814814814816</c:v>
                </c:pt>
                <c:pt idx="28">
                  <c:v>15113.350125944584</c:v>
                </c:pt>
                <c:pt idx="29">
                  <c:v>15424.164524421594</c:v>
                </c:pt>
                <c:pt idx="30">
                  <c:v>15748.031496062993</c:v>
                </c:pt>
                <c:pt idx="31">
                  <c:v>16042.780748663101</c:v>
                </c:pt>
                <c:pt idx="32">
                  <c:v>16304.347826086956</c:v>
                </c:pt>
                <c:pt idx="33">
                  <c:v>16620.498614958447</c:v>
                </c:pt>
                <c:pt idx="34">
                  <c:v>16901.408450704224</c:v>
                </c:pt>
                <c:pt idx="35">
                  <c:v>17142.857142857141</c:v>
                </c:pt>
                <c:pt idx="36">
                  <c:v>17441.860465116279</c:v>
                </c:pt>
                <c:pt idx="37">
                  <c:v>17699.115044247788</c:v>
                </c:pt>
                <c:pt idx="38">
                  <c:v>17964.071856287424</c:v>
                </c:pt>
                <c:pt idx="39">
                  <c:v>18237.082066869301</c:v>
                </c:pt>
                <c:pt idx="40">
                  <c:v>18461.538461538461</c:v>
                </c:pt>
                <c:pt idx="41">
                  <c:v>18750</c:v>
                </c:pt>
                <c:pt idx="42">
                  <c:v>18987.3417721519</c:v>
                </c:pt>
                <c:pt idx="43">
                  <c:v>19230.76923076923</c:v>
                </c:pt>
                <c:pt idx="44">
                  <c:v>19480.519480519481</c:v>
                </c:pt>
                <c:pt idx="45">
                  <c:v>19736.842105263157</c:v>
                </c:pt>
                <c:pt idx="46">
                  <c:v>19933.554817275748</c:v>
                </c:pt>
                <c:pt idx="47">
                  <c:v>20202.020202020201</c:v>
                </c:pt>
                <c:pt idx="48">
                  <c:v>20408.163265306124</c:v>
                </c:pt>
                <c:pt idx="49">
                  <c:v>20689.655172413793</c:v>
                </c:pt>
                <c:pt idx="50">
                  <c:v>20905.923344947736</c:v>
                </c:pt>
                <c:pt idx="51">
                  <c:v>21126.760563380281</c:v>
                </c:pt>
                <c:pt idx="52">
                  <c:v>21352.313167259785</c:v>
                </c:pt>
                <c:pt idx="53">
                  <c:v>21582.733812949642</c:v>
                </c:pt>
                <c:pt idx="54">
                  <c:v>21818.18181818182</c:v>
                </c:pt>
                <c:pt idx="55">
                  <c:v>22058.823529411766</c:v>
                </c:pt>
                <c:pt idx="56">
                  <c:v>22222.222222222223</c:v>
                </c:pt>
                <c:pt idx="57">
                  <c:v>22471.91011235955</c:v>
                </c:pt>
                <c:pt idx="58">
                  <c:v>22641.509433962263</c:v>
                </c:pt>
                <c:pt idx="59">
                  <c:v>22900.763358778626</c:v>
                </c:pt>
                <c:pt idx="60">
                  <c:v>23076.923076923078</c:v>
                </c:pt>
                <c:pt idx="61">
                  <c:v>23346.303501945524</c:v>
                </c:pt>
                <c:pt idx="62">
                  <c:v>23529.411764705881</c:v>
                </c:pt>
                <c:pt idx="63">
                  <c:v>23715.415019762844</c:v>
                </c:pt>
                <c:pt idx="64">
                  <c:v>23904.382470119523</c:v>
                </c:pt>
                <c:pt idx="65">
                  <c:v>24096.385542168675</c:v>
                </c:pt>
                <c:pt idx="66">
                  <c:v>24291.497975708502</c:v>
                </c:pt>
                <c:pt idx="67">
                  <c:v>24489.795918367348</c:v>
                </c:pt>
                <c:pt idx="68">
                  <c:v>24691.358024691359</c:v>
                </c:pt>
                <c:pt idx="69">
                  <c:v>24896.265560165975</c:v>
                </c:pt>
                <c:pt idx="70">
                  <c:v>25104.602510460252</c:v>
                </c:pt>
                <c:pt idx="71">
                  <c:v>25316.455696202531</c:v>
                </c:pt>
                <c:pt idx="72">
                  <c:v>25531.91489361702</c:v>
                </c:pt>
                <c:pt idx="73">
                  <c:v>25641.025641025641</c:v>
                </c:pt>
                <c:pt idx="74">
                  <c:v>25862.068965517243</c:v>
                </c:pt>
                <c:pt idx="75">
                  <c:v>26086.956521739132</c:v>
                </c:pt>
                <c:pt idx="76">
                  <c:v>26200.873362445414</c:v>
                </c:pt>
                <c:pt idx="77">
                  <c:v>26431.718061674008</c:v>
                </c:pt>
                <c:pt idx="78">
                  <c:v>26666.666666666668</c:v>
                </c:pt>
                <c:pt idx="79">
                  <c:v>26785.714285714286</c:v>
                </c:pt>
                <c:pt idx="80">
                  <c:v>27027.027027027027</c:v>
                </c:pt>
                <c:pt idx="81">
                  <c:v>27149.321266968327</c:v>
                </c:pt>
                <c:pt idx="82">
                  <c:v>27397.260273972603</c:v>
                </c:pt>
                <c:pt idx="83">
                  <c:v>27522.935779816515</c:v>
                </c:pt>
                <c:pt idx="84">
                  <c:v>27649.769585253456</c:v>
                </c:pt>
                <c:pt idx="85">
                  <c:v>27906.976744186046</c:v>
                </c:pt>
                <c:pt idx="86">
                  <c:v>28037.383177570093</c:v>
                </c:pt>
                <c:pt idx="87">
                  <c:v>28301.886792452831</c:v>
                </c:pt>
                <c:pt idx="88">
                  <c:v>28436.018957345972</c:v>
                </c:pt>
                <c:pt idx="89">
                  <c:v>28571.428571428572</c:v>
                </c:pt>
                <c:pt idx="90">
                  <c:v>28708.133971291867</c:v>
                </c:pt>
                <c:pt idx="91">
                  <c:v>28985.507246376812</c:v>
                </c:pt>
                <c:pt idx="92">
                  <c:v>29126.213592233009</c:v>
                </c:pt>
                <c:pt idx="93">
                  <c:v>29268.292682926829</c:v>
                </c:pt>
                <c:pt idx="94">
                  <c:v>29411.764705882353</c:v>
                </c:pt>
                <c:pt idx="95">
                  <c:v>29556.65024630542</c:v>
                </c:pt>
                <c:pt idx="96">
                  <c:v>29702.970297029704</c:v>
                </c:pt>
                <c:pt idx="97">
                  <c:v>30000</c:v>
                </c:pt>
                <c:pt idx="98">
                  <c:v>30150.753768844221</c:v>
                </c:pt>
                <c:pt idx="99">
                  <c:v>30303.030303030304</c:v>
                </c:pt>
                <c:pt idx="100">
                  <c:v>30456.852791878173</c:v>
                </c:pt>
                <c:pt idx="101">
                  <c:v>30612.244897959183</c:v>
                </c:pt>
                <c:pt idx="102">
                  <c:v>30769.23076923077</c:v>
                </c:pt>
                <c:pt idx="103">
                  <c:v>30927.835051546394</c:v>
                </c:pt>
                <c:pt idx="104">
                  <c:v>31088.082901554404</c:v>
                </c:pt>
                <c:pt idx="105">
                  <c:v>31250</c:v>
                </c:pt>
                <c:pt idx="106">
                  <c:v>31413.612565445026</c:v>
                </c:pt>
                <c:pt idx="107">
                  <c:v>31578.947368421053</c:v>
                </c:pt>
                <c:pt idx="108">
                  <c:v>31746.031746031746</c:v>
                </c:pt>
                <c:pt idx="109">
                  <c:v>31914.893617021276</c:v>
                </c:pt>
                <c:pt idx="110">
                  <c:v>32085.561497326202</c:v>
                </c:pt>
                <c:pt idx="111">
                  <c:v>32085.561497326202</c:v>
                </c:pt>
                <c:pt idx="112">
                  <c:v>32258.064516129034</c:v>
                </c:pt>
                <c:pt idx="113">
                  <c:v>32432.432432432433</c:v>
                </c:pt>
                <c:pt idx="114">
                  <c:v>32608.695652173912</c:v>
                </c:pt>
                <c:pt idx="115">
                  <c:v>32786.885245901642</c:v>
                </c:pt>
                <c:pt idx="116">
                  <c:v>32967.032967032967</c:v>
                </c:pt>
                <c:pt idx="117">
                  <c:v>33149.171270718231</c:v>
                </c:pt>
                <c:pt idx="118">
                  <c:v>33149.171270718231</c:v>
                </c:pt>
                <c:pt idx="119">
                  <c:v>33333.333333333336</c:v>
                </c:pt>
                <c:pt idx="120">
                  <c:v>33519.553072625698</c:v>
                </c:pt>
                <c:pt idx="121">
                  <c:v>33707.865168539327</c:v>
                </c:pt>
                <c:pt idx="122">
                  <c:v>33898.305084745763</c:v>
                </c:pt>
                <c:pt idx="123">
                  <c:v>33898.305084745763</c:v>
                </c:pt>
                <c:pt idx="124">
                  <c:v>34090.909090909088</c:v>
                </c:pt>
                <c:pt idx="125">
                  <c:v>34285.714285714283</c:v>
                </c:pt>
                <c:pt idx="126">
                  <c:v>34482.758620689652</c:v>
                </c:pt>
                <c:pt idx="127">
                  <c:v>34482.758620689652</c:v>
                </c:pt>
                <c:pt idx="128">
                  <c:v>34682.080924855494</c:v>
                </c:pt>
                <c:pt idx="129">
                  <c:v>34883.720930232557</c:v>
                </c:pt>
                <c:pt idx="130">
                  <c:v>35087.719298245611</c:v>
                </c:pt>
                <c:pt idx="131">
                  <c:v>35087.719298245611</c:v>
                </c:pt>
                <c:pt idx="132">
                  <c:v>35294.117647058825</c:v>
                </c:pt>
                <c:pt idx="133">
                  <c:v>35502.958579881655</c:v>
                </c:pt>
                <c:pt idx="134">
                  <c:v>35502.958579881655</c:v>
                </c:pt>
                <c:pt idx="135">
                  <c:v>35714.285714285717</c:v>
                </c:pt>
                <c:pt idx="136">
                  <c:v>35928.143712574849</c:v>
                </c:pt>
                <c:pt idx="137">
                  <c:v>35928.143712574849</c:v>
                </c:pt>
                <c:pt idx="138">
                  <c:v>36144.578313253012</c:v>
                </c:pt>
                <c:pt idx="139">
                  <c:v>36363.63636363636</c:v>
                </c:pt>
                <c:pt idx="140">
                  <c:v>36363.63636363636</c:v>
                </c:pt>
                <c:pt idx="141">
                  <c:v>36585.365853658535</c:v>
                </c:pt>
                <c:pt idx="142">
                  <c:v>36585.365853658535</c:v>
                </c:pt>
                <c:pt idx="143">
                  <c:v>36809.815950920245</c:v>
                </c:pt>
                <c:pt idx="144">
                  <c:v>37037.037037037036</c:v>
                </c:pt>
                <c:pt idx="145">
                  <c:v>37037.037037037036</c:v>
                </c:pt>
                <c:pt idx="146">
                  <c:v>37267.080745341613</c:v>
                </c:pt>
                <c:pt idx="147">
                  <c:v>37267.080745341613</c:v>
                </c:pt>
                <c:pt idx="148">
                  <c:v>37500</c:v>
                </c:pt>
                <c:pt idx="149">
                  <c:v>37500</c:v>
                </c:pt>
                <c:pt idx="150">
                  <c:v>37735.849056603773</c:v>
                </c:pt>
                <c:pt idx="151">
                  <c:v>37974.6835443038</c:v>
                </c:pt>
                <c:pt idx="152">
                  <c:v>37974.6835443038</c:v>
                </c:pt>
                <c:pt idx="153">
                  <c:v>38216.56050955414</c:v>
                </c:pt>
                <c:pt idx="154">
                  <c:v>38216.56050955414</c:v>
                </c:pt>
                <c:pt idx="155">
                  <c:v>38461.538461538461</c:v>
                </c:pt>
                <c:pt idx="156">
                  <c:v>38461.538461538461</c:v>
                </c:pt>
                <c:pt idx="157">
                  <c:v>38709.677419354841</c:v>
                </c:pt>
                <c:pt idx="158">
                  <c:v>38709.677419354841</c:v>
                </c:pt>
                <c:pt idx="159">
                  <c:v>38961.038961038961</c:v>
                </c:pt>
                <c:pt idx="160">
                  <c:v>38961.038961038961</c:v>
                </c:pt>
                <c:pt idx="161">
                  <c:v>39215.686274509804</c:v>
                </c:pt>
                <c:pt idx="162">
                  <c:v>39215.686274509804</c:v>
                </c:pt>
                <c:pt idx="163">
                  <c:v>39473.684210526313</c:v>
                </c:pt>
                <c:pt idx="164">
                  <c:v>39473.684210526313</c:v>
                </c:pt>
                <c:pt idx="165">
                  <c:v>39735.099337748346</c:v>
                </c:pt>
                <c:pt idx="166">
                  <c:v>39735.099337748346</c:v>
                </c:pt>
                <c:pt idx="167">
                  <c:v>40000</c:v>
                </c:pt>
                <c:pt idx="168">
                  <c:v>40000</c:v>
                </c:pt>
                <c:pt idx="169">
                  <c:v>40268.456375838927</c:v>
                </c:pt>
                <c:pt idx="170">
                  <c:v>40268.456375838927</c:v>
                </c:pt>
                <c:pt idx="171">
                  <c:v>40540.54054054054</c:v>
                </c:pt>
                <c:pt idx="172">
                  <c:v>40540.54054054054</c:v>
                </c:pt>
                <c:pt idx="173">
                  <c:v>40816.326530612248</c:v>
                </c:pt>
                <c:pt idx="174">
                  <c:v>40816.326530612248</c:v>
                </c:pt>
                <c:pt idx="175">
                  <c:v>40816.326530612248</c:v>
                </c:pt>
                <c:pt idx="176">
                  <c:v>41095.890410958906</c:v>
                </c:pt>
                <c:pt idx="177">
                  <c:v>41095.890410958906</c:v>
                </c:pt>
                <c:pt idx="178">
                  <c:v>41379.310344827587</c:v>
                </c:pt>
                <c:pt idx="179">
                  <c:v>41379.310344827587</c:v>
                </c:pt>
                <c:pt idx="180">
                  <c:v>41666.666666666664</c:v>
                </c:pt>
                <c:pt idx="181">
                  <c:v>41666.666666666664</c:v>
                </c:pt>
                <c:pt idx="182">
                  <c:v>41666.666666666664</c:v>
                </c:pt>
                <c:pt idx="183">
                  <c:v>41958.041958041955</c:v>
                </c:pt>
                <c:pt idx="184">
                  <c:v>41958.041958041955</c:v>
                </c:pt>
                <c:pt idx="185">
                  <c:v>42253.521126760563</c:v>
                </c:pt>
                <c:pt idx="186">
                  <c:v>42253.521126760563</c:v>
                </c:pt>
                <c:pt idx="187">
                  <c:v>42253.521126760563</c:v>
                </c:pt>
                <c:pt idx="188">
                  <c:v>42553.191489361699</c:v>
                </c:pt>
                <c:pt idx="189">
                  <c:v>42553.191489361699</c:v>
                </c:pt>
                <c:pt idx="190">
                  <c:v>42857.142857142855</c:v>
                </c:pt>
                <c:pt idx="191">
                  <c:v>42857.142857142855</c:v>
                </c:pt>
                <c:pt idx="192">
                  <c:v>42857.142857142855</c:v>
                </c:pt>
                <c:pt idx="193">
                  <c:v>43165.467625899284</c:v>
                </c:pt>
                <c:pt idx="194">
                  <c:v>43165.467625899284</c:v>
                </c:pt>
                <c:pt idx="195">
                  <c:v>43478.260869565216</c:v>
                </c:pt>
                <c:pt idx="196">
                  <c:v>43478.260869565216</c:v>
                </c:pt>
                <c:pt idx="197">
                  <c:v>43478.260869565216</c:v>
                </c:pt>
                <c:pt idx="198">
                  <c:v>43795.620437956204</c:v>
                </c:pt>
                <c:pt idx="199">
                  <c:v>43795.620437956204</c:v>
                </c:pt>
                <c:pt idx="200">
                  <c:v>43795.620437956204</c:v>
                </c:pt>
                <c:pt idx="201">
                  <c:v>44117.647058823532</c:v>
                </c:pt>
                <c:pt idx="202">
                  <c:v>44117.647058823532</c:v>
                </c:pt>
                <c:pt idx="203">
                  <c:v>44117.647058823532</c:v>
                </c:pt>
                <c:pt idx="204">
                  <c:v>44444.444444444445</c:v>
                </c:pt>
                <c:pt idx="205">
                  <c:v>44444.444444444445</c:v>
                </c:pt>
                <c:pt idx="206">
                  <c:v>44444.444444444445</c:v>
                </c:pt>
                <c:pt idx="207">
                  <c:v>44776.119402985074</c:v>
                </c:pt>
                <c:pt idx="208">
                  <c:v>44776.119402985074</c:v>
                </c:pt>
                <c:pt idx="209">
                  <c:v>45112.781954887221</c:v>
                </c:pt>
                <c:pt idx="210">
                  <c:v>45112.781954887221</c:v>
                </c:pt>
                <c:pt idx="211">
                  <c:v>45112.781954887221</c:v>
                </c:pt>
                <c:pt idx="212">
                  <c:v>45112.781954887221</c:v>
                </c:pt>
                <c:pt idx="213">
                  <c:v>45454.545454545456</c:v>
                </c:pt>
                <c:pt idx="214">
                  <c:v>45454.545454545456</c:v>
                </c:pt>
                <c:pt idx="215">
                  <c:v>45454.545454545456</c:v>
                </c:pt>
                <c:pt idx="216">
                  <c:v>45801.526717557252</c:v>
                </c:pt>
                <c:pt idx="217">
                  <c:v>45801.526717557252</c:v>
                </c:pt>
                <c:pt idx="218">
                  <c:v>45801.526717557252</c:v>
                </c:pt>
                <c:pt idx="219">
                  <c:v>46153.846153846156</c:v>
                </c:pt>
                <c:pt idx="220">
                  <c:v>46153.846153846156</c:v>
                </c:pt>
                <c:pt idx="221">
                  <c:v>46153.846153846156</c:v>
                </c:pt>
                <c:pt idx="222">
                  <c:v>46511.627906976741</c:v>
                </c:pt>
                <c:pt idx="223">
                  <c:v>46511.627906976741</c:v>
                </c:pt>
                <c:pt idx="224">
                  <c:v>46511.627906976741</c:v>
                </c:pt>
                <c:pt idx="225">
                  <c:v>46875</c:v>
                </c:pt>
                <c:pt idx="226">
                  <c:v>46875</c:v>
                </c:pt>
                <c:pt idx="227">
                  <c:v>46875</c:v>
                </c:pt>
                <c:pt idx="228">
                  <c:v>46875</c:v>
                </c:pt>
                <c:pt idx="229">
                  <c:v>47244.094488188974</c:v>
                </c:pt>
                <c:pt idx="230">
                  <c:v>47244.094488188974</c:v>
                </c:pt>
                <c:pt idx="231">
                  <c:v>47244.094488188974</c:v>
                </c:pt>
                <c:pt idx="232">
                  <c:v>47619.047619047618</c:v>
                </c:pt>
                <c:pt idx="233">
                  <c:v>47619.047619047618</c:v>
                </c:pt>
                <c:pt idx="234">
                  <c:v>47619.047619047618</c:v>
                </c:pt>
                <c:pt idx="235">
                  <c:v>47619.047619047618</c:v>
                </c:pt>
                <c:pt idx="236">
                  <c:v>48000</c:v>
                </c:pt>
                <c:pt idx="237">
                  <c:v>48000</c:v>
                </c:pt>
                <c:pt idx="238">
                  <c:v>48000</c:v>
                </c:pt>
                <c:pt idx="239">
                  <c:v>48387.096774193546</c:v>
                </c:pt>
                <c:pt idx="240">
                  <c:v>48387.096774193546</c:v>
                </c:pt>
                <c:pt idx="241">
                  <c:v>48387.096774193546</c:v>
                </c:pt>
                <c:pt idx="242">
                  <c:v>48387.096774193546</c:v>
                </c:pt>
                <c:pt idx="243">
                  <c:v>48780.487804878052</c:v>
                </c:pt>
                <c:pt idx="244">
                  <c:v>48780.487804878052</c:v>
                </c:pt>
                <c:pt idx="245">
                  <c:v>48780.487804878052</c:v>
                </c:pt>
                <c:pt idx="246">
                  <c:v>48780.487804878052</c:v>
                </c:pt>
                <c:pt idx="247">
                  <c:v>49180.327868852459</c:v>
                </c:pt>
                <c:pt idx="248">
                  <c:v>49180.327868852459</c:v>
                </c:pt>
                <c:pt idx="249">
                  <c:v>49180.327868852459</c:v>
                </c:pt>
                <c:pt idx="250">
                  <c:v>49180.327868852459</c:v>
                </c:pt>
                <c:pt idx="251">
                  <c:v>49586.776859504134</c:v>
                </c:pt>
                <c:pt idx="252">
                  <c:v>49586.776859504134</c:v>
                </c:pt>
                <c:pt idx="253">
                  <c:v>49586.776859504134</c:v>
                </c:pt>
                <c:pt idx="254">
                  <c:v>49586.776859504134</c:v>
                </c:pt>
                <c:pt idx="255">
                  <c:v>50000</c:v>
                </c:pt>
              </c:numCache>
            </c:numRef>
          </c:yVal>
        </c:ser>
        <c:ser>
          <c:idx val="1"/>
          <c:order val="1"/>
          <c:tx>
            <c:strRef>
              <c:f>'Tables SQR'!$K$2:$M$2</c:f>
              <c:strCache>
                <c:ptCount val="1"/>
                <c:pt idx="0">
                  <c:v>40000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SQR'!$M$4:$M$259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1397.9496738117427</c:v>
                </c:pt>
                <c:pt idx="2">
                  <c:v>2321.9814241486069</c:v>
                </c:pt>
                <c:pt idx="3">
                  <c:v>3075.3459764223476</c:v>
                </c:pt>
                <c:pt idx="4">
                  <c:v>3729.0242386575515</c:v>
                </c:pt>
                <c:pt idx="5">
                  <c:v>4313.4435657800141</c:v>
                </c:pt>
                <c:pt idx="6">
                  <c:v>4846.5266558966077</c:v>
                </c:pt>
                <c:pt idx="7">
                  <c:v>5338.0782918149462</c:v>
                </c:pt>
                <c:pt idx="8">
                  <c:v>5802.7079303675046</c:v>
                </c:pt>
                <c:pt idx="9">
                  <c:v>6237.0062370062369</c:v>
                </c:pt>
                <c:pt idx="10">
                  <c:v>6651.8847006651886</c:v>
                </c:pt>
                <c:pt idx="11">
                  <c:v>7042.2535211267605</c:v>
                </c:pt>
                <c:pt idx="12">
                  <c:v>7425.742574257426</c:v>
                </c:pt>
                <c:pt idx="13">
                  <c:v>7782.1011673151752</c:v>
                </c:pt>
                <c:pt idx="14">
                  <c:v>8130.0813008130081</c:v>
                </c:pt>
                <c:pt idx="15">
                  <c:v>8474.5762711864409</c:v>
                </c:pt>
                <c:pt idx="16">
                  <c:v>8797.6539589442818</c:v>
                </c:pt>
                <c:pt idx="17">
                  <c:v>9118.5410334346507</c:v>
                </c:pt>
                <c:pt idx="18">
                  <c:v>9419.1522762951336</c:v>
                </c:pt>
                <c:pt idx="19">
                  <c:v>9724.4732576985407</c:v>
                </c:pt>
                <c:pt idx="20">
                  <c:v>10016.69449081803</c:v>
                </c:pt>
                <c:pt idx="21">
                  <c:v>10291.595197255574</c:v>
                </c:pt>
                <c:pt idx="22">
                  <c:v>10582.010582010582</c:v>
                </c:pt>
                <c:pt idx="23">
                  <c:v>10849.909584086799</c:v>
                </c:pt>
                <c:pt idx="24">
                  <c:v>11111.111111111111</c:v>
                </c:pt>
                <c:pt idx="25">
                  <c:v>11385.199240986718</c:v>
                </c:pt>
                <c:pt idx="26">
                  <c:v>11627.906976744185</c:v>
                </c:pt>
                <c:pt idx="27">
                  <c:v>11881.18811881188</c:v>
                </c:pt>
                <c:pt idx="28">
                  <c:v>12121.212121212122</c:v>
                </c:pt>
                <c:pt idx="29">
                  <c:v>12371.134020618556</c:v>
                </c:pt>
                <c:pt idx="30">
                  <c:v>12605.042016806723</c:v>
                </c:pt>
                <c:pt idx="31">
                  <c:v>12847.96573875803</c:v>
                </c:pt>
                <c:pt idx="32">
                  <c:v>13071.895424836601</c:v>
                </c:pt>
                <c:pt idx="33">
                  <c:v>13303.769401330377</c:v>
                </c:pt>
                <c:pt idx="34">
                  <c:v>13544.018058690745</c:v>
                </c:pt>
                <c:pt idx="35">
                  <c:v>13761.467889908257</c:v>
                </c:pt>
                <c:pt idx="36">
                  <c:v>13953.488372093023</c:v>
                </c:pt>
                <c:pt idx="37">
                  <c:v>14184.397163120568</c:v>
                </c:pt>
                <c:pt idx="38">
                  <c:v>14388.489208633093</c:v>
                </c:pt>
                <c:pt idx="39">
                  <c:v>14598.540145985402</c:v>
                </c:pt>
                <c:pt idx="40">
                  <c:v>14814.814814814816</c:v>
                </c:pt>
                <c:pt idx="41">
                  <c:v>15000</c:v>
                </c:pt>
                <c:pt idx="42">
                  <c:v>15228.426395939086</c:v>
                </c:pt>
                <c:pt idx="43">
                  <c:v>15424.164524421594</c:v>
                </c:pt>
                <c:pt idx="44">
                  <c:v>15625</c:v>
                </c:pt>
                <c:pt idx="45">
                  <c:v>15789.473684210527</c:v>
                </c:pt>
                <c:pt idx="46">
                  <c:v>16000</c:v>
                </c:pt>
                <c:pt idx="47">
                  <c:v>16172.506738544475</c:v>
                </c:pt>
                <c:pt idx="48">
                  <c:v>16393.442622950821</c:v>
                </c:pt>
                <c:pt idx="49">
                  <c:v>16574.585635359115</c:v>
                </c:pt>
                <c:pt idx="50">
                  <c:v>16759.776536312849</c:v>
                </c:pt>
                <c:pt idx="51">
                  <c:v>16949.152542372882</c:v>
                </c:pt>
                <c:pt idx="52">
                  <c:v>17094.017094017094</c:v>
                </c:pt>
                <c:pt idx="53">
                  <c:v>17291.06628242075</c:v>
                </c:pt>
                <c:pt idx="54">
                  <c:v>17492.71137026239</c:v>
                </c:pt>
                <c:pt idx="55">
                  <c:v>17647.058823529413</c:v>
                </c:pt>
                <c:pt idx="56">
                  <c:v>17804.154302670624</c:v>
                </c:pt>
                <c:pt idx="57">
                  <c:v>18018.018018018018</c:v>
                </c:pt>
                <c:pt idx="58">
                  <c:v>18181.81818181818</c:v>
                </c:pt>
                <c:pt idx="59">
                  <c:v>18348.623853211007</c:v>
                </c:pt>
                <c:pt idx="60">
                  <c:v>18518.518518518518</c:v>
                </c:pt>
                <c:pt idx="61">
                  <c:v>18691.58878504673</c:v>
                </c:pt>
                <c:pt idx="62">
                  <c:v>18867.924528301886</c:v>
                </c:pt>
                <c:pt idx="63">
                  <c:v>18987.3417721519</c:v>
                </c:pt>
                <c:pt idx="64">
                  <c:v>19169.32907348243</c:v>
                </c:pt>
                <c:pt idx="65">
                  <c:v>19354.83870967742</c:v>
                </c:pt>
                <c:pt idx="66">
                  <c:v>19480.519480519481</c:v>
                </c:pt>
                <c:pt idx="67">
                  <c:v>19672.131147540982</c:v>
                </c:pt>
                <c:pt idx="68">
                  <c:v>19801.980198019803</c:v>
                </c:pt>
                <c:pt idx="69">
                  <c:v>19933.554817275748</c:v>
                </c:pt>
                <c:pt idx="70">
                  <c:v>20134.228187919463</c:v>
                </c:pt>
                <c:pt idx="71">
                  <c:v>20270.27027027027</c:v>
                </c:pt>
                <c:pt idx="72">
                  <c:v>20408.163265306124</c:v>
                </c:pt>
                <c:pt idx="73">
                  <c:v>20547.945205479453</c:v>
                </c:pt>
                <c:pt idx="74">
                  <c:v>20761.245674740483</c:v>
                </c:pt>
                <c:pt idx="75">
                  <c:v>20905.923344947736</c:v>
                </c:pt>
                <c:pt idx="76">
                  <c:v>21052.63157894737</c:v>
                </c:pt>
                <c:pt idx="77">
                  <c:v>21201.413427561838</c:v>
                </c:pt>
                <c:pt idx="78">
                  <c:v>21352.313167259785</c:v>
                </c:pt>
                <c:pt idx="79">
                  <c:v>21505.37634408602</c:v>
                </c:pt>
                <c:pt idx="80">
                  <c:v>21660.649819494585</c:v>
                </c:pt>
                <c:pt idx="81">
                  <c:v>21739.130434782608</c:v>
                </c:pt>
                <c:pt idx="82">
                  <c:v>21897.810218978102</c:v>
                </c:pt>
                <c:pt idx="83">
                  <c:v>22058.823529411766</c:v>
                </c:pt>
                <c:pt idx="84">
                  <c:v>22222.222222222223</c:v>
                </c:pt>
                <c:pt idx="85">
                  <c:v>22304.832713754648</c:v>
                </c:pt>
                <c:pt idx="86">
                  <c:v>22471.91011235955</c:v>
                </c:pt>
                <c:pt idx="87">
                  <c:v>22641.509433962263</c:v>
                </c:pt>
                <c:pt idx="88">
                  <c:v>22727.272727272728</c:v>
                </c:pt>
                <c:pt idx="89">
                  <c:v>22900.763358778626</c:v>
                </c:pt>
                <c:pt idx="90">
                  <c:v>23076.923076923078</c:v>
                </c:pt>
                <c:pt idx="91">
                  <c:v>23166.023166023166</c:v>
                </c:pt>
                <c:pt idx="92">
                  <c:v>23346.303501945524</c:v>
                </c:pt>
                <c:pt idx="93">
                  <c:v>23437.5</c:v>
                </c:pt>
                <c:pt idx="94">
                  <c:v>23622.047244094487</c:v>
                </c:pt>
                <c:pt idx="95">
                  <c:v>23715.415019762844</c:v>
                </c:pt>
                <c:pt idx="96">
                  <c:v>23809.523809523809</c:v>
                </c:pt>
                <c:pt idx="97">
                  <c:v>24000</c:v>
                </c:pt>
                <c:pt idx="98">
                  <c:v>24096.385542168675</c:v>
                </c:pt>
                <c:pt idx="99">
                  <c:v>24291.497975708502</c:v>
                </c:pt>
                <c:pt idx="100">
                  <c:v>24390.243902439026</c:v>
                </c:pt>
                <c:pt idx="101">
                  <c:v>24489.795918367348</c:v>
                </c:pt>
                <c:pt idx="102">
                  <c:v>24590.163934426229</c:v>
                </c:pt>
                <c:pt idx="103">
                  <c:v>24793.388429752067</c:v>
                </c:pt>
                <c:pt idx="104">
                  <c:v>24896.265560165975</c:v>
                </c:pt>
                <c:pt idx="105">
                  <c:v>25000</c:v>
                </c:pt>
                <c:pt idx="106">
                  <c:v>25104.602510460252</c:v>
                </c:pt>
                <c:pt idx="107">
                  <c:v>25316.455696202531</c:v>
                </c:pt>
                <c:pt idx="108">
                  <c:v>25423.728813559323</c:v>
                </c:pt>
                <c:pt idx="109">
                  <c:v>25531.91489361702</c:v>
                </c:pt>
                <c:pt idx="110">
                  <c:v>25641.025641025641</c:v>
                </c:pt>
                <c:pt idx="111">
                  <c:v>25751.072961373389</c:v>
                </c:pt>
                <c:pt idx="112">
                  <c:v>25862.068965517243</c:v>
                </c:pt>
                <c:pt idx="113">
                  <c:v>25974.025974025975</c:v>
                </c:pt>
                <c:pt idx="114">
                  <c:v>26086.956521739132</c:v>
                </c:pt>
                <c:pt idx="115">
                  <c:v>26315.78947368421</c:v>
                </c:pt>
                <c:pt idx="116">
                  <c:v>26431.718061674008</c:v>
                </c:pt>
                <c:pt idx="117">
                  <c:v>26548.672566371682</c:v>
                </c:pt>
                <c:pt idx="118">
                  <c:v>26666.666666666668</c:v>
                </c:pt>
                <c:pt idx="119">
                  <c:v>26785.714285714286</c:v>
                </c:pt>
                <c:pt idx="120">
                  <c:v>26905.829596412557</c:v>
                </c:pt>
                <c:pt idx="121">
                  <c:v>27027.027027027027</c:v>
                </c:pt>
                <c:pt idx="122">
                  <c:v>27149.321266968327</c:v>
                </c:pt>
                <c:pt idx="123">
                  <c:v>27272.727272727272</c:v>
                </c:pt>
                <c:pt idx="124">
                  <c:v>27397.260273972603</c:v>
                </c:pt>
                <c:pt idx="125">
                  <c:v>27397.260273972603</c:v>
                </c:pt>
                <c:pt idx="126">
                  <c:v>27522.935779816515</c:v>
                </c:pt>
                <c:pt idx="127">
                  <c:v>27649.769585253456</c:v>
                </c:pt>
                <c:pt idx="128">
                  <c:v>27777.777777777777</c:v>
                </c:pt>
                <c:pt idx="129">
                  <c:v>27906.976744186046</c:v>
                </c:pt>
                <c:pt idx="130">
                  <c:v>28037.383177570093</c:v>
                </c:pt>
                <c:pt idx="131">
                  <c:v>28169.014084507042</c:v>
                </c:pt>
                <c:pt idx="132">
                  <c:v>28301.886792452831</c:v>
                </c:pt>
                <c:pt idx="133">
                  <c:v>28436.018957345972</c:v>
                </c:pt>
                <c:pt idx="134">
                  <c:v>28436.018957345972</c:v>
                </c:pt>
                <c:pt idx="135">
                  <c:v>28571.428571428572</c:v>
                </c:pt>
                <c:pt idx="136">
                  <c:v>28708.133971291867</c:v>
                </c:pt>
                <c:pt idx="137">
                  <c:v>28846.153846153848</c:v>
                </c:pt>
                <c:pt idx="138">
                  <c:v>28985.507246376812</c:v>
                </c:pt>
                <c:pt idx="139">
                  <c:v>28985.507246376812</c:v>
                </c:pt>
                <c:pt idx="140">
                  <c:v>29126.213592233009</c:v>
                </c:pt>
                <c:pt idx="141">
                  <c:v>29268.292682926829</c:v>
                </c:pt>
                <c:pt idx="142">
                  <c:v>29411.764705882353</c:v>
                </c:pt>
                <c:pt idx="143">
                  <c:v>29411.764705882353</c:v>
                </c:pt>
                <c:pt idx="144">
                  <c:v>29556.65024630542</c:v>
                </c:pt>
                <c:pt idx="145">
                  <c:v>29702.970297029704</c:v>
                </c:pt>
                <c:pt idx="146">
                  <c:v>29850.746268656716</c:v>
                </c:pt>
                <c:pt idx="147">
                  <c:v>29850.746268656716</c:v>
                </c:pt>
                <c:pt idx="148">
                  <c:v>30000</c:v>
                </c:pt>
                <c:pt idx="149">
                  <c:v>30150.753768844221</c:v>
                </c:pt>
                <c:pt idx="150">
                  <c:v>30303.030303030304</c:v>
                </c:pt>
                <c:pt idx="151">
                  <c:v>30303.030303030304</c:v>
                </c:pt>
                <c:pt idx="152">
                  <c:v>30456.852791878173</c:v>
                </c:pt>
                <c:pt idx="153">
                  <c:v>30612.244897959183</c:v>
                </c:pt>
                <c:pt idx="154">
                  <c:v>30612.244897959183</c:v>
                </c:pt>
                <c:pt idx="155">
                  <c:v>30769.23076923077</c:v>
                </c:pt>
                <c:pt idx="156">
                  <c:v>30927.835051546394</c:v>
                </c:pt>
                <c:pt idx="157">
                  <c:v>30927.835051546394</c:v>
                </c:pt>
                <c:pt idx="158">
                  <c:v>31088.082901554404</c:v>
                </c:pt>
                <c:pt idx="159">
                  <c:v>31250</c:v>
                </c:pt>
                <c:pt idx="160">
                  <c:v>31250</c:v>
                </c:pt>
                <c:pt idx="161">
                  <c:v>31413.612565445026</c:v>
                </c:pt>
                <c:pt idx="162">
                  <c:v>31413.612565445026</c:v>
                </c:pt>
                <c:pt idx="163">
                  <c:v>31578.947368421053</c:v>
                </c:pt>
                <c:pt idx="164">
                  <c:v>31746.031746031746</c:v>
                </c:pt>
                <c:pt idx="165">
                  <c:v>31746.031746031746</c:v>
                </c:pt>
                <c:pt idx="166">
                  <c:v>31914.893617021276</c:v>
                </c:pt>
                <c:pt idx="167">
                  <c:v>31914.893617021276</c:v>
                </c:pt>
                <c:pt idx="168">
                  <c:v>32085.561497326202</c:v>
                </c:pt>
                <c:pt idx="169">
                  <c:v>32258.064516129034</c:v>
                </c:pt>
                <c:pt idx="170">
                  <c:v>32258.064516129034</c:v>
                </c:pt>
                <c:pt idx="171">
                  <c:v>32432.432432432433</c:v>
                </c:pt>
                <c:pt idx="172">
                  <c:v>32432.432432432433</c:v>
                </c:pt>
                <c:pt idx="173">
                  <c:v>32608.695652173912</c:v>
                </c:pt>
                <c:pt idx="174">
                  <c:v>32608.695652173912</c:v>
                </c:pt>
                <c:pt idx="175">
                  <c:v>32786.885245901642</c:v>
                </c:pt>
                <c:pt idx="176">
                  <c:v>32967.032967032967</c:v>
                </c:pt>
                <c:pt idx="177">
                  <c:v>32967.032967032967</c:v>
                </c:pt>
                <c:pt idx="178">
                  <c:v>33149.171270718231</c:v>
                </c:pt>
                <c:pt idx="179">
                  <c:v>33149.171270718231</c:v>
                </c:pt>
                <c:pt idx="180">
                  <c:v>33333.333333333336</c:v>
                </c:pt>
                <c:pt idx="181">
                  <c:v>33333.333333333336</c:v>
                </c:pt>
                <c:pt idx="182">
                  <c:v>33519.553072625698</c:v>
                </c:pt>
                <c:pt idx="183">
                  <c:v>33519.553072625698</c:v>
                </c:pt>
                <c:pt idx="184">
                  <c:v>33707.865168539327</c:v>
                </c:pt>
                <c:pt idx="185">
                  <c:v>33707.865168539327</c:v>
                </c:pt>
                <c:pt idx="186">
                  <c:v>33898.305084745763</c:v>
                </c:pt>
                <c:pt idx="187">
                  <c:v>33898.305084745763</c:v>
                </c:pt>
                <c:pt idx="188">
                  <c:v>34090.909090909088</c:v>
                </c:pt>
                <c:pt idx="189">
                  <c:v>34090.909090909088</c:v>
                </c:pt>
                <c:pt idx="190">
                  <c:v>34285.714285714283</c:v>
                </c:pt>
                <c:pt idx="191">
                  <c:v>34285.714285714283</c:v>
                </c:pt>
                <c:pt idx="192">
                  <c:v>34482.758620689652</c:v>
                </c:pt>
                <c:pt idx="193">
                  <c:v>34482.758620689652</c:v>
                </c:pt>
                <c:pt idx="194">
                  <c:v>34682.080924855494</c:v>
                </c:pt>
                <c:pt idx="195">
                  <c:v>34682.080924855494</c:v>
                </c:pt>
                <c:pt idx="196">
                  <c:v>34883.720930232557</c:v>
                </c:pt>
                <c:pt idx="197">
                  <c:v>34883.720930232557</c:v>
                </c:pt>
                <c:pt idx="198">
                  <c:v>35087.719298245611</c:v>
                </c:pt>
                <c:pt idx="199">
                  <c:v>35087.719298245611</c:v>
                </c:pt>
                <c:pt idx="200">
                  <c:v>35087.719298245611</c:v>
                </c:pt>
                <c:pt idx="201">
                  <c:v>35294.117647058825</c:v>
                </c:pt>
                <c:pt idx="202">
                  <c:v>35294.117647058825</c:v>
                </c:pt>
                <c:pt idx="203">
                  <c:v>35502.958579881655</c:v>
                </c:pt>
                <c:pt idx="204">
                  <c:v>35502.958579881655</c:v>
                </c:pt>
                <c:pt idx="205">
                  <c:v>35714.285714285717</c:v>
                </c:pt>
                <c:pt idx="206">
                  <c:v>35714.285714285717</c:v>
                </c:pt>
                <c:pt idx="207">
                  <c:v>35714.285714285717</c:v>
                </c:pt>
                <c:pt idx="208">
                  <c:v>35928.143712574849</c:v>
                </c:pt>
                <c:pt idx="209">
                  <c:v>35928.143712574849</c:v>
                </c:pt>
                <c:pt idx="210">
                  <c:v>36144.578313253012</c:v>
                </c:pt>
                <c:pt idx="211">
                  <c:v>36144.578313253012</c:v>
                </c:pt>
                <c:pt idx="212">
                  <c:v>36363.63636363636</c:v>
                </c:pt>
                <c:pt idx="213">
                  <c:v>36363.63636363636</c:v>
                </c:pt>
                <c:pt idx="214">
                  <c:v>36363.63636363636</c:v>
                </c:pt>
                <c:pt idx="215">
                  <c:v>36585.365853658535</c:v>
                </c:pt>
                <c:pt idx="216">
                  <c:v>36585.365853658535</c:v>
                </c:pt>
                <c:pt idx="217">
                  <c:v>36809.815950920245</c:v>
                </c:pt>
                <c:pt idx="218">
                  <c:v>36809.815950920245</c:v>
                </c:pt>
                <c:pt idx="219">
                  <c:v>36809.815950920245</c:v>
                </c:pt>
                <c:pt idx="220">
                  <c:v>37037.037037037036</c:v>
                </c:pt>
                <c:pt idx="221">
                  <c:v>37037.037037037036</c:v>
                </c:pt>
                <c:pt idx="222">
                  <c:v>37267.080745341613</c:v>
                </c:pt>
                <c:pt idx="223">
                  <c:v>37267.080745341613</c:v>
                </c:pt>
                <c:pt idx="224">
                  <c:v>37267.080745341613</c:v>
                </c:pt>
                <c:pt idx="225">
                  <c:v>37500</c:v>
                </c:pt>
                <c:pt idx="226">
                  <c:v>37500</c:v>
                </c:pt>
                <c:pt idx="227">
                  <c:v>37500</c:v>
                </c:pt>
                <c:pt idx="228">
                  <c:v>37735.849056603773</c:v>
                </c:pt>
                <c:pt idx="229">
                  <c:v>37735.849056603773</c:v>
                </c:pt>
                <c:pt idx="230">
                  <c:v>37735.849056603773</c:v>
                </c:pt>
                <c:pt idx="231">
                  <c:v>37974.6835443038</c:v>
                </c:pt>
                <c:pt idx="232">
                  <c:v>37974.6835443038</c:v>
                </c:pt>
                <c:pt idx="233">
                  <c:v>38216.56050955414</c:v>
                </c:pt>
                <c:pt idx="234">
                  <c:v>38216.56050955414</c:v>
                </c:pt>
                <c:pt idx="235">
                  <c:v>38216.56050955414</c:v>
                </c:pt>
                <c:pt idx="236">
                  <c:v>38461.538461538461</c:v>
                </c:pt>
                <c:pt idx="237">
                  <c:v>38461.538461538461</c:v>
                </c:pt>
                <c:pt idx="238">
                  <c:v>38461.538461538461</c:v>
                </c:pt>
                <c:pt idx="239">
                  <c:v>38709.677419354841</c:v>
                </c:pt>
                <c:pt idx="240">
                  <c:v>38709.677419354841</c:v>
                </c:pt>
                <c:pt idx="241">
                  <c:v>38709.677419354841</c:v>
                </c:pt>
                <c:pt idx="242">
                  <c:v>38961.038961038961</c:v>
                </c:pt>
                <c:pt idx="243">
                  <c:v>38961.038961038961</c:v>
                </c:pt>
                <c:pt idx="244">
                  <c:v>38961.038961038961</c:v>
                </c:pt>
                <c:pt idx="245">
                  <c:v>39215.686274509804</c:v>
                </c:pt>
                <c:pt idx="246">
                  <c:v>39215.686274509804</c:v>
                </c:pt>
                <c:pt idx="247">
                  <c:v>39215.686274509804</c:v>
                </c:pt>
                <c:pt idx="248">
                  <c:v>39473.684210526313</c:v>
                </c:pt>
                <c:pt idx="249">
                  <c:v>39473.684210526313</c:v>
                </c:pt>
                <c:pt idx="250">
                  <c:v>39473.684210526313</c:v>
                </c:pt>
                <c:pt idx="251">
                  <c:v>39735.099337748346</c:v>
                </c:pt>
                <c:pt idx="252">
                  <c:v>39735.099337748346</c:v>
                </c:pt>
                <c:pt idx="253">
                  <c:v>39735.099337748346</c:v>
                </c:pt>
                <c:pt idx="254">
                  <c:v>39735.099337748346</c:v>
                </c:pt>
                <c:pt idx="255">
                  <c:v>40000</c:v>
                </c:pt>
              </c:numCache>
            </c:numRef>
          </c:yVal>
        </c:ser>
        <c:ser>
          <c:idx val="2"/>
          <c:order val="2"/>
          <c:tx>
            <c:strRef>
              <c:f>'Tables SQR'!$H$2:$J$2</c:f>
              <c:strCache>
                <c:ptCount val="1"/>
                <c:pt idx="0">
                  <c:v>30000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SQR'!$J$4:$J$259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1072.0028586742899</c:v>
                </c:pt>
                <c:pt idx="2">
                  <c:v>1765.2250661959399</c:v>
                </c:pt>
                <c:pt idx="3">
                  <c:v>2331.0023310023312</c:v>
                </c:pt>
                <c:pt idx="4">
                  <c:v>2822.2013170272812</c:v>
                </c:pt>
                <c:pt idx="5">
                  <c:v>3260.8695652173915</c:v>
                </c:pt>
                <c:pt idx="6">
                  <c:v>3660.7687614399024</c:v>
                </c:pt>
                <c:pt idx="7">
                  <c:v>4032.2580645161293</c:v>
                </c:pt>
                <c:pt idx="8">
                  <c:v>4376.3676148796503</c:v>
                </c:pt>
                <c:pt idx="9">
                  <c:v>4705.8823529411766</c:v>
                </c:pt>
                <c:pt idx="10">
                  <c:v>5012.5313283208025</c:v>
                </c:pt>
                <c:pt idx="11">
                  <c:v>5309.7345132743367</c:v>
                </c:pt>
                <c:pt idx="12">
                  <c:v>5591.798695246971</c:v>
                </c:pt>
                <c:pt idx="13">
                  <c:v>5865.1026392961876</c:v>
                </c:pt>
                <c:pt idx="14">
                  <c:v>6128.7027579162414</c:v>
                </c:pt>
                <c:pt idx="15">
                  <c:v>6382.9787234042551</c:v>
                </c:pt>
                <c:pt idx="16">
                  <c:v>6622.5165562913908</c:v>
                </c:pt>
                <c:pt idx="17">
                  <c:v>6864.9885583524028</c:v>
                </c:pt>
                <c:pt idx="18">
                  <c:v>7092.1985815602839</c:v>
                </c:pt>
                <c:pt idx="19">
                  <c:v>7317.0731707317073</c:v>
                </c:pt>
                <c:pt idx="20">
                  <c:v>7537.6884422110552</c:v>
                </c:pt>
                <c:pt idx="21">
                  <c:v>7751.937984496124</c:v>
                </c:pt>
                <c:pt idx="22">
                  <c:v>7957.5596816976131</c:v>
                </c:pt>
                <c:pt idx="23">
                  <c:v>8163.2653061224491</c:v>
                </c:pt>
                <c:pt idx="24">
                  <c:v>8368.2008368200841</c:v>
                </c:pt>
                <c:pt idx="25">
                  <c:v>8559.2011412268184</c:v>
                </c:pt>
                <c:pt idx="26">
                  <c:v>8759.1240875912408</c:v>
                </c:pt>
                <c:pt idx="27">
                  <c:v>8941.8777943368113</c:v>
                </c:pt>
                <c:pt idx="28">
                  <c:v>9132.4200913242003</c:v>
                </c:pt>
                <c:pt idx="29">
                  <c:v>9316.7701863354032</c:v>
                </c:pt>
                <c:pt idx="30">
                  <c:v>9493.67088607595</c:v>
                </c:pt>
                <c:pt idx="31">
                  <c:v>9661.8357487922713</c:v>
                </c:pt>
                <c:pt idx="32">
                  <c:v>9836.065573770491</c:v>
                </c:pt>
                <c:pt idx="33">
                  <c:v>10016.69449081803</c:v>
                </c:pt>
                <c:pt idx="34">
                  <c:v>10169.491525423729</c:v>
                </c:pt>
                <c:pt idx="35">
                  <c:v>10344.827586206897</c:v>
                </c:pt>
                <c:pt idx="36">
                  <c:v>10507.880910683012</c:v>
                </c:pt>
                <c:pt idx="37">
                  <c:v>10676.156583629892</c:v>
                </c:pt>
                <c:pt idx="38">
                  <c:v>10830.324909747293</c:v>
                </c:pt>
                <c:pt idx="39">
                  <c:v>10989.010989010989</c:v>
                </c:pt>
                <c:pt idx="40">
                  <c:v>11131.725417439704</c:v>
                </c:pt>
                <c:pt idx="41">
                  <c:v>11299.435028248588</c:v>
                </c:pt>
                <c:pt idx="42">
                  <c:v>11450.381679389313</c:v>
                </c:pt>
                <c:pt idx="43">
                  <c:v>11583.011583011583</c:v>
                </c:pt>
                <c:pt idx="44">
                  <c:v>11741.682974559686</c:v>
                </c:pt>
                <c:pt idx="45">
                  <c:v>11881.18811881188</c:v>
                </c:pt>
                <c:pt idx="46">
                  <c:v>12024.048096192384</c:v>
                </c:pt>
                <c:pt idx="47">
                  <c:v>12170.385395537525</c:v>
                </c:pt>
                <c:pt idx="48">
                  <c:v>12320.328542094456</c:v>
                </c:pt>
                <c:pt idx="49">
                  <c:v>12448.132780082988</c:v>
                </c:pt>
                <c:pt idx="50">
                  <c:v>12605.042016806723</c:v>
                </c:pt>
                <c:pt idx="51">
                  <c:v>12738.853503184713</c:v>
                </c:pt>
                <c:pt idx="52">
                  <c:v>12875.536480686695</c:v>
                </c:pt>
                <c:pt idx="53">
                  <c:v>13015.184381778741</c:v>
                </c:pt>
                <c:pt idx="54">
                  <c:v>13129.10284463895</c:v>
                </c:pt>
                <c:pt idx="55">
                  <c:v>13274.336283185841</c:v>
                </c:pt>
                <c:pt idx="56">
                  <c:v>13392.857142857143</c:v>
                </c:pt>
                <c:pt idx="57">
                  <c:v>13544.018058690745</c:v>
                </c:pt>
                <c:pt idx="58">
                  <c:v>13667.425968109339</c:v>
                </c:pt>
                <c:pt idx="59">
                  <c:v>13793.103448275862</c:v>
                </c:pt>
                <c:pt idx="60">
                  <c:v>13921.113689095127</c:v>
                </c:pt>
                <c:pt idx="61">
                  <c:v>14051.52224824356</c:v>
                </c:pt>
                <c:pt idx="62">
                  <c:v>14150.943396226416</c:v>
                </c:pt>
                <c:pt idx="63">
                  <c:v>14285.714285714286</c:v>
                </c:pt>
                <c:pt idx="64">
                  <c:v>14423.076923076924</c:v>
                </c:pt>
                <c:pt idx="65">
                  <c:v>14527.845036319613</c:v>
                </c:pt>
                <c:pt idx="66">
                  <c:v>14634.146341463415</c:v>
                </c:pt>
                <c:pt idx="67">
                  <c:v>14778.32512315271</c:v>
                </c:pt>
                <c:pt idx="68">
                  <c:v>14888.337468982631</c:v>
                </c:pt>
                <c:pt idx="69">
                  <c:v>15000</c:v>
                </c:pt>
                <c:pt idx="70">
                  <c:v>15113.350125944584</c:v>
                </c:pt>
                <c:pt idx="71">
                  <c:v>15228.426395939086</c:v>
                </c:pt>
                <c:pt idx="72">
                  <c:v>15345.268542199488</c:v>
                </c:pt>
                <c:pt idx="73">
                  <c:v>15463.917525773197</c:v>
                </c:pt>
                <c:pt idx="74">
                  <c:v>15584.415584415585</c:v>
                </c:pt>
                <c:pt idx="75">
                  <c:v>15706.806282722513</c:v>
                </c:pt>
                <c:pt idx="76">
                  <c:v>15831.1345646438</c:v>
                </c:pt>
                <c:pt idx="77">
                  <c:v>15915.119363395226</c:v>
                </c:pt>
                <c:pt idx="78">
                  <c:v>16042.780748663101</c:v>
                </c:pt>
                <c:pt idx="79">
                  <c:v>16129.032258064517</c:v>
                </c:pt>
                <c:pt idx="80">
                  <c:v>16260.162601626016</c:v>
                </c:pt>
                <c:pt idx="81">
                  <c:v>16348.773841961853</c:v>
                </c:pt>
                <c:pt idx="82">
                  <c:v>16483.516483516483</c:v>
                </c:pt>
                <c:pt idx="83">
                  <c:v>16574.585635359115</c:v>
                </c:pt>
                <c:pt idx="84">
                  <c:v>16666.666666666668</c:v>
                </c:pt>
                <c:pt idx="85">
                  <c:v>16806.722689075632</c:v>
                </c:pt>
                <c:pt idx="86">
                  <c:v>16901.408450704224</c:v>
                </c:pt>
                <c:pt idx="87">
                  <c:v>16997.167138810197</c:v>
                </c:pt>
                <c:pt idx="88">
                  <c:v>17094.017094017094</c:v>
                </c:pt>
                <c:pt idx="89">
                  <c:v>17191.977077363896</c:v>
                </c:pt>
                <c:pt idx="90">
                  <c:v>17291.06628242075</c:v>
                </c:pt>
                <c:pt idx="91">
                  <c:v>17441.860465116279</c:v>
                </c:pt>
                <c:pt idx="92">
                  <c:v>17543.859649122805</c:v>
                </c:pt>
                <c:pt idx="93">
                  <c:v>17595.307917888564</c:v>
                </c:pt>
                <c:pt idx="94">
                  <c:v>17699.115044247788</c:v>
                </c:pt>
                <c:pt idx="95">
                  <c:v>17804.154302670624</c:v>
                </c:pt>
                <c:pt idx="96">
                  <c:v>17910.447761194031</c:v>
                </c:pt>
                <c:pt idx="97">
                  <c:v>18018.018018018018</c:v>
                </c:pt>
                <c:pt idx="98">
                  <c:v>18126.888217522657</c:v>
                </c:pt>
                <c:pt idx="99">
                  <c:v>18237.082066869301</c:v>
                </c:pt>
                <c:pt idx="100">
                  <c:v>18292.682926829268</c:v>
                </c:pt>
                <c:pt idx="101">
                  <c:v>18404.907975460123</c:v>
                </c:pt>
                <c:pt idx="102">
                  <c:v>18518.518518518518</c:v>
                </c:pt>
                <c:pt idx="103">
                  <c:v>18633.540372670806</c:v>
                </c:pt>
                <c:pt idx="104">
                  <c:v>18691.58878504673</c:v>
                </c:pt>
                <c:pt idx="105">
                  <c:v>18808.777429467085</c:v>
                </c:pt>
                <c:pt idx="106">
                  <c:v>18867.924528301886</c:v>
                </c:pt>
                <c:pt idx="107">
                  <c:v>18987.3417721519</c:v>
                </c:pt>
                <c:pt idx="108">
                  <c:v>19108.28025477707</c:v>
                </c:pt>
                <c:pt idx="109">
                  <c:v>19169.32907348243</c:v>
                </c:pt>
                <c:pt idx="110">
                  <c:v>19292.604501607719</c:v>
                </c:pt>
                <c:pt idx="111">
                  <c:v>19354.83870967742</c:v>
                </c:pt>
                <c:pt idx="112">
                  <c:v>19480.519480519481</c:v>
                </c:pt>
                <c:pt idx="113">
                  <c:v>19543.97394136808</c:v>
                </c:pt>
                <c:pt idx="114">
                  <c:v>19672.131147540982</c:v>
                </c:pt>
                <c:pt idx="115">
                  <c:v>19736.842105263157</c:v>
                </c:pt>
                <c:pt idx="116">
                  <c:v>19801.980198019803</c:v>
                </c:pt>
                <c:pt idx="117">
                  <c:v>19933.554817275748</c:v>
                </c:pt>
                <c:pt idx="118">
                  <c:v>20000</c:v>
                </c:pt>
                <c:pt idx="119">
                  <c:v>20066.889632107024</c:v>
                </c:pt>
                <c:pt idx="120">
                  <c:v>20202.020202020201</c:v>
                </c:pt>
                <c:pt idx="121">
                  <c:v>20270.27027027027</c:v>
                </c:pt>
                <c:pt idx="122">
                  <c:v>20338.983050847459</c:v>
                </c:pt>
                <c:pt idx="123">
                  <c:v>20477.815699658702</c:v>
                </c:pt>
                <c:pt idx="124">
                  <c:v>20547.945205479453</c:v>
                </c:pt>
                <c:pt idx="125">
                  <c:v>20618.556701030928</c:v>
                </c:pt>
                <c:pt idx="126">
                  <c:v>20689.655172413793</c:v>
                </c:pt>
                <c:pt idx="127">
                  <c:v>20833.333333333332</c:v>
                </c:pt>
                <c:pt idx="128">
                  <c:v>20905.923344947736</c:v>
                </c:pt>
                <c:pt idx="129">
                  <c:v>20979.020979020977</c:v>
                </c:pt>
                <c:pt idx="130">
                  <c:v>21052.63157894737</c:v>
                </c:pt>
                <c:pt idx="131">
                  <c:v>21126.760563380281</c:v>
                </c:pt>
                <c:pt idx="132">
                  <c:v>21201.413427561838</c:v>
                </c:pt>
                <c:pt idx="133">
                  <c:v>21352.313167259785</c:v>
                </c:pt>
                <c:pt idx="134">
                  <c:v>21428.571428571428</c:v>
                </c:pt>
                <c:pt idx="135">
                  <c:v>21505.37634408602</c:v>
                </c:pt>
                <c:pt idx="136">
                  <c:v>21582.733812949642</c:v>
                </c:pt>
                <c:pt idx="137">
                  <c:v>21660.649819494585</c:v>
                </c:pt>
                <c:pt idx="138">
                  <c:v>21739.130434782608</c:v>
                </c:pt>
                <c:pt idx="139">
                  <c:v>21818.18181818182</c:v>
                </c:pt>
                <c:pt idx="140">
                  <c:v>21897.810218978102</c:v>
                </c:pt>
                <c:pt idx="141">
                  <c:v>21978.021978021978</c:v>
                </c:pt>
                <c:pt idx="142">
                  <c:v>22058.823529411766</c:v>
                </c:pt>
                <c:pt idx="143">
                  <c:v>22140.221402214022</c:v>
                </c:pt>
                <c:pt idx="144">
                  <c:v>22222.222222222223</c:v>
                </c:pt>
                <c:pt idx="145">
                  <c:v>22304.832713754648</c:v>
                </c:pt>
                <c:pt idx="146">
                  <c:v>22388.059701492537</c:v>
                </c:pt>
                <c:pt idx="147">
                  <c:v>22471.91011235955</c:v>
                </c:pt>
                <c:pt idx="148">
                  <c:v>22556.390977443611</c:v>
                </c:pt>
                <c:pt idx="149">
                  <c:v>22641.509433962263</c:v>
                </c:pt>
                <c:pt idx="150">
                  <c:v>22727.272727272728</c:v>
                </c:pt>
                <c:pt idx="151">
                  <c:v>22813.688212927758</c:v>
                </c:pt>
                <c:pt idx="152">
                  <c:v>22900.763358778626</c:v>
                </c:pt>
                <c:pt idx="153">
                  <c:v>22988.505747126437</c:v>
                </c:pt>
                <c:pt idx="154">
                  <c:v>23076.923076923078</c:v>
                </c:pt>
                <c:pt idx="155">
                  <c:v>23076.923076923078</c:v>
                </c:pt>
                <c:pt idx="156">
                  <c:v>23166.023166023166</c:v>
                </c:pt>
                <c:pt idx="157">
                  <c:v>23255.81395348837</c:v>
                </c:pt>
                <c:pt idx="158">
                  <c:v>23346.303501945524</c:v>
                </c:pt>
                <c:pt idx="159">
                  <c:v>23437.5</c:v>
                </c:pt>
                <c:pt idx="160">
                  <c:v>23529.411764705881</c:v>
                </c:pt>
                <c:pt idx="161">
                  <c:v>23622.047244094487</c:v>
                </c:pt>
                <c:pt idx="162">
                  <c:v>23622.047244094487</c:v>
                </c:pt>
                <c:pt idx="163">
                  <c:v>23715.415019762844</c:v>
                </c:pt>
                <c:pt idx="164">
                  <c:v>23809.523809523809</c:v>
                </c:pt>
                <c:pt idx="165">
                  <c:v>23904.382470119523</c:v>
                </c:pt>
                <c:pt idx="166">
                  <c:v>24000</c:v>
                </c:pt>
                <c:pt idx="167">
                  <c:v>24000</c:v>
                </c:pt>
                <c:pt idx="168">
                  <c:v>24096.385542168675</c:v>
                </c:pt>
                <c:pt idx="169">
                  <c:v>24193.548387096773</c:v>
                </c:pt>
                <c:pt idx="170">
                  <c:v>24291.497975708502</c:v>
                </c:pt>
                <c:pt idx="171">
                  <c:v>24291.497975708502</c:v>
                </c:pt>
                <c:pt idx="172">
                  <c:v>24390.243902439026</c:v>
                </c:pt>
                <c:pt idx="173">
                  <c:v>24489.795918367348</c:v>
                </c:pt>
                <c:pt idx="174">
                  <c:v>24590.163934426229</c:v>
                </c:pt>
                <c:pt idx="175">
                  <c:v>24590.163934426229</c:v>
                </c:pt>
                <c:pt idx="176">
                  <c:v>24691.358024691359</c:v>
                </c:pt>
                <c:pt idx="177">
                  <c:v>24793.388429752067</c:v>
                </c:pt>
                <c:pt idx="178">
                  <c:v>24896.265560165975</c:v>
                </c:pt>
                <c:pt idx="179">
                  <c:v>24896.265560165975</c:v>
                </c:pt>
                <c:pt idx="180">
                  <c:v>25000</c:v>
                </c:pt>
                <c:pt idx="181">
                  <c:v>25104.602510460252</c:v>
                </c:pt>
                <c:pt idx="182">
                  <c:v>25104.602510460252</c:v>
                </c:pt>
                <c:pt idx="183">
                  <c:v>25210.084033613446</c:v>
                </c:pt>
                <c:pt idx="184">
                  <c:v>25316.455696202531</c:v>
                </c:pt>
                <c:pt idx="185">
                  <c:v>25316.455696202531</c:v>
                </c:pt>
                <c:pt idx="186">
                  <c:v>25423.728813559323</c:v>
                </c:pt>
                <c:pt idx="187">
                  <c:v>25531.91489361702</c:v>
                </c:pt>
                <c:pt idx="188">
                  <c:v>25531.91489361702</c:v>
                </c:pt>
                <c:pt idx="189">
                  <c:v>25641.025641025641</c:v>
                </c:pt>
                <c:pt idx="190">
                  <c:v>25751.072961373389</c:v>
                </c:pt>
                <c:pt idx="191">
                  <c:v>25751.072961373389</c:v>
                </c:pt>
                <c:pt idx="192">
                  <c:v>25862.068965517243</c:v>
                </c:pt>
                <c:pt idx="193">
                  <c:v>25974.025974025975</c:v>
                </c:pt>
                <c:pt idx="194">
                  <c:v>25974.025974025975</c:v>
                </c:pt>
                <c:pt idx="195">
                  <c:v>26086.956521739132</c:v>
                </c:pt>
                <c:pt idx="196">
                  <c:v>26200.873362445414</c:v>
                </c:pt>
                <c:pt idx="197">
                  <c:v>26200.873362445414</c:v>
                </c:pt>
                <c:pt idx="198">
                  <c:v>26315.78947368421</c:v>
                </c:pt>
                <c:pt idx="199">
                  <c:v>26315.78947368421</c:v>
                </c:pt>
                <c:pt idx="200">
                  <c:v>26431.718061674008</c:v>
                </c:pt>
                <c:pt idx="201">
                  <c:v>26548.672566371682</c:v>
                </c:pt>
                <c:pt idx="202">
                  <c:v>26548.672566371682</c:v>
                </c:pt>
                <c:pt idx="203">
                  <c:v>26666.666666666668</c:v>
                </c:pt>
                <c:pt idx="204">
                  <c:v>26666.666666666668</c:v>
                </c:pt>
                <c:pt idx="205">
                  <c:v>26785.714285714286</c:v>
                </c:pt>
                <c:pt idx="206">
                  <c:v>26785.714285714286</c:v>
                </c:pt>
                <c:pt idx="207">
                  <c:v>26905.829596412557</c:v>
                </c:pt>
                <c:pt idx="208">
                  <c:v>27027.027027027027</c:v>
                </c:pt>
                <c:pt idx="209">
                  <c:v>27027.027027027027</c:v>
                </c:pt>
                <c:pt idx="210">
                  <c:v>27149.321266968327</c:v>
                </c:pt>
                <c:pt idx="211">
                  <c:v>27149.321266968327</c:v>
                </c:pt>
                <c:pt idx="212">
                  <c:v>27272.727272727272</c:v>
                </c:pt>
                <c:pt idx="213">
                  <c:v>27272.727272727272</c:v>
                </c:pt>
                <c:pt idx="214">
                  <c:v>27397.260273972603</c:v>
                </c:pt>
                <c:pt idx="215">
                  <c:v>27397.260273972603</c:v>
                </c:pt>
                <c:pt idx="216">
                  <c:v>27522.935779816515</c:v>
                </c:pt>
                <c:pt idx="217">
                  <c:v>27522.935779816515</c:v>
                </c:pt>
                <c:pt idx="218">
                  <c:v>27649.769585253456</c:v>
                </c:pt>
                <c:pt idx="219">
                  <c:v>27649.769585253456</c:v>
                </c:pt>
                <c:pt idx="220">
                  <c:v>27777.777777777777</c:v>
                </c:pt>
                <c:pt idx="221">
                  <c:v>27906.976744186046</c:v>
                </c:pt>
                <c:pt idx="222">
                  <c:v>27906.976744186046</c:v>
                </c:pt>
                <c:pt idx="223">
                  <c:v>28037.383177570093</c:v>
                </c:pt>
                <c:pt idx="224">
                  <c:v>28037.383177570093</c:v>
                </c:pt>
                <c:pt idx="225">
                  <c:v>28169.014084507042</c:v>
                </c:pt>
                <c:pt idx="226">
                  <c:v>28169.014084507042</c:v>
                </c:pt>
                <c:pt idx="227">
                  <c:v>28301.886792452831</c:v>
                </c:pt>
                <c:pt idx="228">
                  <c:v>28301.886792452831</c:v>
                </c:pt>
                <c:pt idx="229">
                  <c:v>28301.886792452831</c:v>
                </c:pt>
                <c:pt idx="230">
                  <c:v>28436.018957345972</c:v>
                </c:pt>
                <c:pt idx="231">
                  <c:v>28436.018957345972</c:v>
                </c:pt>
                <c:pt idx="232">
                  <c:v>28571.428571428572</c:v>
                </c:pt>
                <c:pt idx="233">
                  <c:v>28571.428571428572</c:v>
                </c:pt>
                <c:pt idx="234">
                  <c:v>28708.133971291867</c:v>
                </c:pt>
                <c:pt idx="235">
                  <c:v>28708.133971291867</c:v>
                </c:pt>
                <c:pt idx="236">
                  <c:v>28846.153846153848</c:v>
                </c:pt>
                <c:pt idx="237">
                  <c:v>28846.153846153848</c:v>
                </c:pt>
                <c:pt idx="238">
                  <c:v>28985.507246376812</c:v>
                </c:pt>
                <c:pt idx="239">
                  <c:v>28985.507246376812</c:v>
                </c:pt>
                <c:pt idx="240">
                  <c:v>29126.213592233009</c:v>
                </c:pt>
                <c:pt idx="241">
                  <c:v>29126.213592233009</c:v>
                </c:pt>
                <c:pt idx="242">
                  <c:v>29126.213592233009</c:v>
                </c:pt>
                <c:pt idx="243">
                  <c:v>29268.292682926829</c:v>
                </c:pt>
                <c:pt idx="244">
                  <c:v>29268.292682926829</c:v>
                </c:pt>
                <c:pt idx="245">
                  <c:v>29411.764705882353</c:v>
                </c:pt>
                <c:pt idx="246">
                  <c:v>29411.764705882353</c:v>
                </c:pt>
                <c:pt idx="247">
                  <c:v>29556.65024630542</c:v>
                </c:pt>
                <c:pt idx="248">
                  <c:v>29556.65024630542</c:v>
                </c:pt>
                <c:pt idx="249">
                  <c:v>29702.970297029704</c:v>
                </c:pt>
                <c:pt idx="250">
                  <c:v>29702.970297029704</c:v>
                </c:pt>
                <c:pt idx="251">
                  <c:v>29702.970297029704</c:v>
                </c:pt>
                <c:pt idx="252">
                  <c:v>29850.746268656716</c:v>
                </c:pt>
                <c:pt idx="253">
                  <c:v>29850.746268656716</c:v>
                </c:pt>
                <c:pt idx="254">
                  <c:v>30000</c:v>
                </c:pt>
                <c:pt idx="255">
                  <c:v>30000</c:v>
                </c:pt>
              </c:numCache>
            </c:numRef>
          </c:yVal>
        </c:ser>
        <c:ser>
          <c:idx val="3"/>
          <c:order val="3"/>
          <c:tx>
            <c:strRef>
              <c:f>'Tables SQR'!$E$2:$G$2</c:f>
              <c:strCache>
                <c:ptCount val="1"/>
                <c:pt idx="0">
                  <c:v>20000</c:v>
                </c:pt>
              </c:strCache>
            </c:strRef>
          </c:tx>
          <c:spPr>
            <a:ln w="28575">
              <a:noFill/>
            </a:ln>
          </c:spPr>
          <c:yVal>
            <c:numRef>
              <c:f>'Tables SQR'!$G$4:$G$259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744.23220044653931</c:v>
                </c:pt>
                <c:pt idx="2">
                  <c:v>1205.7877813504824</c:v>
                </c:pt>
                <c:pt idx="3">
                  <c:v>1582.6958586125033</c:v>
                </c:pt>
                <c:pt idx="4">
                  <c:v>1909.0041361756284</c:v>
                </c:pt>
                <c:pt idx="5">
                  <c:v>2201.0271460014674</c:v>
                </c:pt>
                <c:pt idx="6">
                  <c:v>2467.1052631578946</c:v>
                </c:pt>
                <c:pt idx="7">
                  <c:v>2713.7042062415198</c:v>
                </c:pt>
                <c:pt idx="8">
                  <c:v>2945.5081001472754</c:v>
                </c:pt>
                <c:pt idx="9">
                  <c:v>3162.8887717448602</c:v>
                </c:pt>
                <c:pt idx="10">
                  <c:v>3368.8938798427848</c:v>
                </c:pt>
                <c:pt idx="11">
                  <c:v>3565.0623885918003</c:v>
                </c:pt>
                <c:pt idx="12">
                  <c:v>3754.6933667083854</c:v>
                </c:pt>
                <c:pt idx="13">
                  <c:v>3934.4262295081967</c:v>
                </c:pt>
                <c:pt idx="14">
                  <c:v>4109.58904109589</c:v>
                </c:pt>
                <c:pt idx="15">
                  <c:v>4276.5502494654311</c:v>
                </c:pt>
                <c:pt idx="16">
                  <c:v>4441.1547002220577</c:v>
                </c:pt>
                <c:pt idx="17">
                  <c:v>4601.2269938650306</c:v>
                </c:pt>
                <c:pt idx="18">
                  <c:v>4754.3581616481779</c:v>
                </c:pt>
                <c:pt idx="19">
                  <c:v>4901.9607843137255</c:v>
                </c:pt>
                <c:pt idx="20">
                  <c:v>5050.5050505050503</c:v>
                </c:pt>
                <c:pt idx="21">
                  <c:v>5190.3114186851208</c:v>
                </c:pt>
                <c:pt idx="22">
                  <c:v>5328.5968028419184</c:v>
                </c:pt>
                <c:pt idx="23">
                  <c:v>5464.4808743169397</c:v>
                </c:pt>
                <c:pt idx="24">
                  <c:v>5602.2408963585431</c:v>
                </c:pt>
                <c:pt idx="25">
                  <c:v>5730.6590257879652</c:v>
                </c:pt>
                <c:pt idx="26">
                  <c:v>5859.375</c:v>
                </c:pt>
                <c:pt idx="27">
                  <c:v>5982.0538384845468</c:v>
                </c:pt>
                <c:pt idx="28">
                  <c:v>6109.9796334012217</c:v>
                </c:pt>
                <c:pt idx="29">
                  <c:v>6230.529595015576</c:v>
                </c:pt>
                <c:pt idx="30">
                  <c:v>6349.2063492063489</c:v>
                </c:pt>
                <c:pt idx="31">
                  <c:v>6465.5172413793107</c:v>
                </c:pt>
                <c:pt idx="32">
                  <c:v>6578.9473684210525</c:v>
                </c:pt>
                <c:pt idx="33">
                  <c:v>6696.4285714285716</c:v>
                </c:pt>
                <c:pt idx="34">
                  <c:v>6802.7210884353744</c:v>
                </c:pt>
                <c:pt idx="35">
                  <c:v>6912.442396313364</c:v>
                </c:pt>
                <c:pt idx="36">
                  <c:v>7025.7611241217801</c:v>
                </c:pt>
                <c:pt idx="37">
                  <c:v>7134.3638525564802</c:v>
                </c:pt>
                <c:pt idx="38">
                  <c:v>7237.6357056694815</c:v>
                </c:pt>
                <c:pt idx="39">
                  <c:v>7343.9412484700124</c:v>
                </c:pt>
                <c:pt idx="40">
                  <c:v>7444.1687344913153</c:v>
                </c:pt>
                <c:pt idx="41">
                  <c:v>7547.1698113207549</c:v>
                </c:pt>
                <c:pt idx="42">
                  <c:v>7653.0612244897957</c:v>
                </c:pt>
                <c:pt idx="43">
                  <c:v>7751.937984496124</c:v>
                </c:pt>
                <c:pt idx="44">
                  <c:v>7843.1372549019607</c:v>
                </c:pt>
                <c:pt idx="45">
                  <c:v>7947.0198675496686</c:v>
                </c:pt>
                <c:pt idx="46">
                  <c:v>8042.8954423592495</c:v>
                </c:pt>
                <c:pt idx="47">
                  <c:v>8130.0813008130081</c:v>
                </c:pt>
                <c:pt idx="48">
                  <c:v>8230.4526748971202</c:v>
                </c:pt>
                <c:pt idx="49">
                  <c:v>8321.7753120665748</c:v>
                </c:pt>
                <c:pt idx="50">
                  <c:v>8415.1472650771393</c:v>
                </c:pt>
                <c:pt idx="51">
                  <c:v>8510.6382978723395</c:v>
                </c:pt>
                <c:pt idx="52">
                  <c:v>8595.9885386819478</c:v>
                </c:pt>
                <c:pt idx="53">
                  <c:v>8683.0680173661367</c:v>
                </c:pt>
                <c:pt idx="54">
                  <c:v>8771.9298245614027</c:v>
                </c:pt>
                <c:pt idx="55">
                  <c:v>8862.6292466765135</c:v>
                </c:pt>
                <c:pt idx="56">
                  <c:v>8955.2238805970155</c:v>
                </c:pt>
                <c:pt idx="57">
                  <c:v>9036.1445783132531</c:v>
                </c:pt>
                <c:pt idx="58">
                  <c:v>9118.5410334346507</c:v>
                </c:pt>
                <c:pt idx="59">
                  <c:v>9202.4539877300613</c:v>
                </c:pt>
                <c:pt idx="60">
                  <c:v>9287.9256965944278</c:v>
                </c:pt>
                <c:pt idx="61">
                  <c:v>9375</c:v>
                </c:pt>
                <c:pt idx="62">
                  <c:v>9463.7223974763401</c:v>
                </c:pt>
                <c:pt idx="63">
                  <c:v>9538.9507154213043</c:v>
                </c:pt>
                <c:pt idx="64">
                  <c:v>9615.3846153846152</c:v>
                </c:pt>
                <c:pt idx="65">
                  <c:v>9708.7378640776697</c:v>
                </c:pt>
                <c:pt idx="66">
                  <c:v>9787.9282218597073</c:v>
                </c:pt>
                <c:pt idx="67">
                  <c:v>9868.4210526315783</c:v>
                </c:pt>
                <c:pt idx="68">
                  <c:v>9950.2487562189053</c:v>
                </c:pt>
                <c:pt idx="69">
                  <c:v>10016.69449081803</c:v>
                </c:pt>
                <c:pt idx="70">
                  <c:v>10101.010101010101</c:v>
                </c:pt>
                <c:pt idx="71">
                  <c:v>10169.491525423729</c:v>
                </c:pt>
                <c:pt idx="72">
                  <c:v>10256.410256410256</c:v>
                </c:pt>
                <c:pt idx="73">
                  <c:v>10327.022375215147</c:v>
                </c:pt>
                <c:pt idx="74">
                  <c:v>10398.613518197573</c:v>
                </c:pt>
                <c:pt idx="75">
                  <c:v>10489.510489510489</c:v>
                </c:pt>
                <c:pt idx="76">
                  <c:v>10563.380281690141</c:v>
                </c:pt>
                <c:pt idx="77">
                  <c:v>10638.297872340425</c:v>
                </c:pt>
                <c:pt idx="78">
                  <c:v>10695.187165775402</c:v>
                </c:pt>
                <c:pt idx="79">
                  <c:v>10771.992818671455</c:v>
                </c:pt>
                <c:pt idx="80">
                  <c:v>10849.909584086799</c:v>
                </c:pt>
                <c:pt idx="81">
                  <c:v>10928.961748633879</c:v>
                </c:pt>
                <c:pt idx="82">
                  <c:v>10989.010989010989</c:v>
                </c:pt>
                <c:pt idx="83">
                  <c:v>11070.110701107011</c:v>
                </c:pt>
                <c:pt idx="84">
                  <c:v>11131.725417439704</c:v>
                </c:pt>
                <c:pt idx="85">
                  <c:v>11214.953271028038</c:v>
                </c:pt>
                <c:pt idx="86">
                  <c:v>11278.195488721805</c:v>
                </c:pt>
                <c:pt idx="87">
                  <c:v>11342.155009451795</c:v>
                </c:pt>
                <c:pt idx="88">
                  <c:v>11428.571428571429</c:v>
                </c:pt>
                <c:pt idx="89">
                  <c:v>11494.252873563219</c:v>
                </c:pt>
                <c:pt idx="90">
                  <c:v>11560.693641618496</c:v>
                </c:pt>
                <c:pt idx="91">
                  <c:v>11627.906976744185</c:v>
                </c:pt>
                <c:pt idx="92">
                  <c:v>11695.906432748538</c:v>
                </c:pt>
                <c:pt idx="93">
                  <c:v>11764.705882352941</c:v>
                </c:pt>
                <c:pt idx="94">
                  <c:v>11834.31952662722</c:v>
                </c:pt>
                <c:pt idx="95">
                  <c:v>11904.761904761905</c:v>
                </c:pt>
                <c:pt idx="96">
                  <c:v>11952.191235059761</c:v>
                </c:pt>
                <c:pt idx="97">
                  <c:v>12024.048096192384</c:v>
                </c:pt>
                <c:pt idx="98">
                  <c:v>12096.774193548386</c:v>
                </c:pt>
                <c:pt idx="99">
                  <c:v>12170.385395537525</c:v>
                </c:pt>
                <c:pt idx="100">
                  <c:v>12219.959266802443</c:v>
                </c:pt>
                <c:pt idx="101">
                  <c:v>12295.081967213115</c:v>
                </c:pt>
                <c:pt idx="102">
                  <c:v>12345.679012345679</c:v>
                </c:pt>
                <c:pt idx="103">
                  <c:v>12422.360248447205</c:v>
                </c:pt>
                <c:pt idx="104">
                  <c:v>12474.012474012474</c:v>
                </c:pt>
                <c:pt idx="105">
                  <c:v>12552.301255230126</c:v>
                </c:pt>
                <c:pt idx="106">
                  <c:v>12605.042016806723</c:v>
                </c:pt>
                <c:pt idx="107">
                  <c:v>12684.989429175475</c:v>
                </c:pt>
                <c:pt idx="108">
                  <c:v>12738.853503184713</c:v>
                </c:pt>
                <c:pt idx="109">
                  <c:v>12793.17697228145</c:v>
                </c:pt>
                <c:pt idx="110">
                  <c:v>12847.96573875803</c:v>
                </c:pt>
                <c:pt idx="111">
                  <c:v>12931.034482758621</c:v>
                </c:pt>
                <c:pt idx="112">
                  <c:v>12987.012987012988</c:v>
                </c:pt>
                <c:pt idx="113">
                  <c:v>13043.478260869566</c:v>
                </c:pt>
                <c:pt idx="114">
                  <c:v>13100.436681222707</c:v>
                </c:pt>
                <c:pt idx="115">
                  <c:v>13157.894736842105</c:v>
                </c:pt>
                <c:pt idx="116">
                  <c:v>13215.859030837004</c:v>
                </c:pt>
                <c:pt idx="117">
                  <c:v>13274.336283185841</c:v>
                </c:pt>
                <c:pt idx="118">
                  <c:v>13363.028953229399</c:v>
                </c:pt>
                <c:pt idx="119">
                  <c:v>13422.818791946309</c:v>
                </c:pt>
                <c:pt idx="120">
                  <c:v>13483.14606741573</c:v>
                </c:pt>
                <c:pt idx="121">
                  <c:v>13513.513513513513</c:v>
                </c:pt>
                <c:pt idx="122">
                  <c:v>13574.660633484164</c:v>
                </c:pt>
                <c:pt idx="123">
                  <c:v>13636.363636363636</c:v>
                </c:pt>
                <c:pt idx="124">
                  <c:v>13698.630136986301</c:v>
                </c:pt>
                <c:pt idx="125">
                  <c:v>13761.467889908257</c:v>
                </c:pt>
                <c:pt idx="126">
                  <c:v>13824.884792626728</c:v>
                </c:pt>
                <c:pt idx="127">
                  <c:v>13888.888888888889</c:v>
                </c:pt>
                <c:pt idx="128">
                  <c:v>13921.113689095127</c:v>
                </c:pt>
                <c:pt idx="129">
                  <c:v>13986.013986013986</c:v>
                </c:pt>
                <c:pt idx="130">
                  <c:v>14051.52224824356</c:v>
                </c:pt>
                <c:pt idx="131">
                  <c:v>14117.64705882353</c:v>
                </c:pt>
                <c:pt idx="132">
                  <c:v>14150.943396226416</c:v>
                </c:pt>
                <c:pt idx="133">
                  <c:v>14218.009478672986</c:v>
                </c:pt>
                <c:pt idx="134">
                  <c:v>14285.714285714286</c:v>
                </c:pt>
                <c:pt idx="135">
                  <c:v>14319.80906921241</c:v>
                </c:pt>
                <c:pt idx="136">
                  <c:v>14388.489208633093</c:v>
                </c:pt>
                <c:pt idx="137">
                  <c:v>14457.831325301206</c:v>
                </c:pt>
                <c:pt idx="138">
                  <c:v>14492.753623188406</c:v>
                </c:pt>
                <c:pt idx="139">
                  <c:v>14563.106796116504</c:v>
                </c:pt>
                <c:pt idx="140">
                  <c:v>14598.540145985402</c:v>
                </c:pt>
                <c:pt idx="141">
                  <c:v>14669.926650366748</c:v>
                </c:pt>
                <c:pt idx="142">
                  <c:v>14705.882352941177</c:v>
                </c:pt>
                <c:pt idx="143">
                  <c:v>14778.32512315271</c:v>
                </c:pt>
                <c:pt idx="144">
                  <c:v>14814.814814814816</c:v>
                </c:pt>
                <c:pt idx="145">
                  <c:v>14888.337468982631</c:v>
                </c:pt>
                <c:pt idx="146">
                  <c:v>14925.373134328358</c:v>
                </c:pt>
                <c:pt idx="147">
                  <c:v>15000</c:v>
                </c:pt>
                <c:pt idx="148">
                  <c:v>15037.593984962406</c:v>
                </c:pt>
                <c:pt idx="149">
                  <c:v>15113.350125944584</c:v>
                </c:pt>
                <c:pt idx="150">
                  <c:v>15151.515151515152</c:v>
                </c:pt>
                <c:pt idx="151">
                  <c:v>15189.873417721519</c:v>
                </c:pt>
                <c:pt idx="152">
                  <c:v>15267.175572519083</c:v>
                </c:pt>
                <c:pt idx="153">
                  <c:v>15306.122448979591</c:v>
                </c:pt>
                <c:pt idx="154">
                  <c:v>15345.268542199488</c:v>
                </c:pt>
                <c:pt idx="155">
                  <c:v>15424.164524421594</c:v>
                </c:pt>
                <c:pt idx="156">
                  <c:v>15463.917525773197</c:v>
                </c:pt>
                <c:pt idx="157">
                  <c:v>15503.875968992248</c:v>
                </c:pt>
                <c:pt idx="158">
                  <c:v>15584.415584415585</c:v>
                </c:pt>
                <c:pt idx="159">
                  <c:v>15625</c:v>
                </c:pt>
                <c:pt idx="160">
                  <c:v>15665.796344647519</c:v>
                </c:pt>
                <c:pt idx="161">
                  <c:v>15748.031496062993</c:v>
                </c:pt>
                <c:pt idx="162">
                  <c:v>15789.473684210527</c:v>
                </c:pt>
                <c:pt idx="163">
                  <c:v>15831.1345646438</c:v>
                </c:pt>
                <c:pt idx="164">
                  <c:v>15873.015873015873</c:v>
                </c:pt>
                <c:pt idx="165">
                  <c:v>15915.119363395226</c:v>
                </c:pt>
                <c:pt idx="166">
                  <c:v>16000</c:v>
                </c:pt>
                <c:pt idx="167">
                  <c:v>16042.780748663101</c:v>
                </c:pt>
                <c:pt idx="168">
                  <c:v>16085.790884718499</c:v>
                </c:pt>
                <c:pt idx="169">
                  <c:v>16129.032258064517</c:v>
                </c:pt>
                <c:pt idx="170">
                  <c:v>16172.506738544475</c:v>
                </c:pt>
                <c:pt idx="171">
                  <c:v>16216.216216216217</c:v>
                </c:pt>
                <c:pt idx="172">
                  <c:v>16304.347826086956</c:v>
                </c:pt>
                <c:pt idx="173">
                  <c:v>16348.773841961853</c:v>
                </c:pt>
                <c:pt idx="174">
                  <c:v>16393.442622950821</c:v>
                </c:pt>
                <c:pt idx="175">
                  <c:v>16438.35616438356</c:v>
                </c:pt>
                <c:pt idx="176">
                  <c:v>16483.516483516483</c:v>
                </c:pt>
                <c:pt idx="177">
                  <c:v>16528.92561983471</c:v>
                </c:pt>
                <c:pt idx="178">
                  <c:v>16574.585635359115</c:v>
                </c:pt>
                <c:pt idx="179">
                  <c:v>16620.498614958447</c:v>
                </c:pt>
                <c:pt idx="180">
                  <c:v>16666.666666666668</c:v>
                </c:pt>
                <c:pt idx="181">
                  <c:v>16713.091922005569</c:v>
                </c:pt>
                <c:pt idx="182">
                  <c:v>16759.776536312849</c:v>
                </c:pt>
                <c:pt idx="183">
                  <c:v>16806.722689075632</c:v>
                </c:pt>
                <c:pt idx="184">
                  <c:v>16853.932584269663</c:v>
                </c:pt>
                <c:pt idx="185">
                  <c:v>16901.408450704224</c:v>
                </c:pt>
                <c:pt idx="186">
                  <c:v>16949.152542372882</c:v>
                </c:pt>
                <c:pt idx="187">
                  <c:v>16997.167138810197</c:v>
                </c:pt>
                <c:pt idx="188">
                  <c:v>17045.454545454544</c:v>
                </c:pt>
                <c:pt idx="189">
                  <c:v>17094.017094017094</c:v>
                </c:pt>
                <c:pt idx="190">
                  <c:v>17142.857142857141</c:v>
                </c:pt>
                <c:pt idx="191">
                  <c:v>17191.977077363896</c:v>
                </c:pt>
                <c:pt idx="192">
                  <c:v>17241.379310344826</c:v>
                </c:pt>
                <c:pt idx="193">
                  <c:v>17291.06628242075</c:v>
                </c:pt>
                <c:pt idx="194">
                  <c:v>17341.040462427747</c:v>
                </c:pt>
                <c:pt idx="195">
                  <c:v>17391.304347826088</c:v>
                </c:pt>
                <c:pt idx="196">
                  <c:v>17441.860465116279</c:v>
                </c:pt>
                <c:pt idx="197">
                  <c:v>17492.71137026239</c:v>
                </c:pt>
                <c:pt idx="198">
                  <c:v>17543.859649122805</c:v>
                </c:pt>
                <c:pt idx="199">
                  <c:v>17595.307917888564</c:v>
                </c:pt>
                <c:pt idx="200">
                  <c:v>17647.058823529413</c:v>
                </c:pt>
                <c:pt idx="201">
                  <c:v>17647.058823529413</c:v>
                </c:pt>
                <c:pt idx="202">
                  <c:v>17699.115044247788</c:v>
                </c:pt>
                <c:pt idx="203">
                  <c:v>17751.479289940828</c:v>
                </c:pt>
                <c:pt idx="204">
                  <c:v>17804.154302670624</c:v>
                </c:pt>
                <c:pt idx="205">
                  <c:v>17857.142857142859</c:v>
                </c:pt>
                <c:pt idx="206">
                  <c:v>17910.447761194031</c:v>
                </c:pt>
                <c:pt idx="207">
                  <c:v>17964.071856287424</c:v>
                </c:pt>
                <c:pt idx="208">
                  <c:v>17964.071856287424</c:v>
                </c:pt>
                <c:pt idx="209">
                  <c:v>18018.018018018018</c:v>
                </c:pt>
                <c:pt idx="210">
                  <c:v>18072.289156626506</c:v>
                </c:pt>
                <c:pt idx="211">
                  <c:v>18126.888217522657</c:v>
                </c:pt>
                <c:pt idx="212">
                  <c:v>18181.81818181818</c:v>
                </c:pt>
                <c:pt idx="213">
                  <c:v>18237.082066869301</c:v>
                </c:pt>
                <c:pt idx="214">
                  <c:v>18237.082066869301</c:v>
                </c:pt>
                <c:pt idx="215">
                  <c:v>18292.682926829268</c:v>
                </c:pt>
                <c:pt idx="216">
                  <c:v>18348.623853211007</c:v>
                </c:pt>
                <c:pt idx="217">
                  <c:v>18404.907975460123</c:v>
                </c:pt>
                <c:pt idx="218">
                  <c:v>18461.538461538461</c:v>
                </c:pt>
                <c:pt idx="219">
                  <c:v>18461.538461538461</c:v>
                </c:pt>
                <c:pt idx="220">
                  <c:v>18518.518518518518</c:v>
                </c:pt>
                <c:pt idx="221">
                  <c:v>18575.851393188856</c:v>
                </c:pt>
                <c:pt idx="222">
                  <c:v>18633.540372670806</c:v>
                </c:pt>
                <c:pt idx="223">
                  <c:v>18633.540372670806</c:v>
                </c:pt>
                <c:pt idx="224">
                  <c:v>18691.58878504673</c:v>
                </c:pt>
                <c:pt idx="225">
                  <c:v>18750</c:v>
                </c:pt>
                <c:pt idx="226">
                  <c:v>18808.777429467085</c:v>
                </c:pt>
                <c:pt idx="227">
                  <c:v>18808.777429467085</c:v>
                </c:pt>
                <c:pt idx="228">
                  <c:v>18867.924528301886</c:v>
                </c:pt>
                <c:pt idx="229">
                  <c:v>18927.44479495268</c:v>
                </c:pt>
                <c:pt idx="230">
                  <c:v>18987.3417721519</c:v>
                </c:pt>
                <c:pt idx="231">
                  <c:v>18987.3417721519</c:v>
                </c:pt>
                <c:pt idx="232">
                  <c:v>19047.619047619046</c:v>
                </c:pt>
                <c:pt idx="233">
                  <c:v>19108.28025477707</c:v>
                </c:pt>
                <c:pt idx="234">
                  <c:v>19108.28025477707</c:v>
                </c:pt>
                <c:pt idx="235">
                  <c:v>19169.32907348243</c:v>
                </c:pt>
                <c:pt idx="236">
                  <c:v>19230.76923076923</c:v>
                </c:pt>
                <c:pt idx="237">
                  <c:v>19230.76923076923</c:v>
                </c:pt>
                <c:pt idx="238">
                  <c:v>19292.604501607719</c:v>
                </c:pt>
                <c:pt idx="239">
                  <c:v>19354.83870967742</c:v>
                </c:pt>
                <c:pt idx="240">
                  <c:v>19354.83870967742</c:v>
                </c:pt>
                <c:pt idx="241">
                  <c:v>19417.475728155339</c:v>
                </c:pt>
                <c:pt idx="242">
                  <c:v>19480.519480519481</c:v>
                </c:pt>
                <c:pt idx="243">
                  <c:v>19480.519480519481</c:v>
                </c:pt>
                <c:pt idx="244">
                  <c:v>19543.97394136808</c:v>
                </c:pt>
                <c:pt idx="245">
                  <c:v>19607.843137254902</c:v>
                </c:pt>
                <c:pt idx="246">
                  <c:v>19607.843137254902</c:v>
                </c:pt>
                <c:pt idx="247">
                  <c:v>19672.131147540982</c:v>
                </c:pt>
                <c:pt idx="248">
                  <c:v>19736.842105263157</c:v>
                </c:pt>
                <c:pt idx="249">
                  <c:v>19736.842105263157</c:v>
                </c:pt>
                <c:pt idx="250">
                  <c:v>19801.980198019803</c:v>
                </c:pt>
                <c:pt idx="251">
                  <c:v>19867.549668874173</c:v>
                </c:pt>
                <c:pt idx="252">
                  <c:v>19867.549668874173</c:v>
                </c:pt>
                <c:pt idx="253">
                  <c:v>19933.554817275748</c:v>
                </c:pt>
                <c:pt idx="254">
                  <c:v>19933.554817275748</c:v>
                </c:pt>
                <c:pt idx="255">
                  <c:v>20000</c:v>
                </c:pt>
              </c:numCache>
            </c:numRef>
          </c:yVal>
        </c:ser>
        <c:ser>
          <c:idx val="4"/>
          <c:order val="4"/>
          <c:tx>
            <c:strRef>
              <c:f>'Tables SQR'!$B$2:$D$2</c:f>
              <c:strCache>
                <c:ptCount val="1"/>
                <c:pt idx="0">
                  <c:v>10000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yVal>
            <c:numRef>
              <c:f>'Tables SQR'!$D$4:$D$259</c:f>
              <c:numCache>
                <c:formatCode>0.00</c:formatCode>
                <c:ptCount val="256"/>
                <c:pt idx="0">
                  <c:v>91.554131380178532</c:v>
                </c:pt>
                <c:pt idx="1">
                  <c:v>416.49312786339027</c:v>
                </c:pt>
                <c:pt idx="2">
                  <c:v>646.27315812149936</c:v>
                </c:pt>
                <c:pt idx="3">
                  <c:v>833.91243919388467</c:v>
                </c:pt>
                <c:pt idx="4">
                  <c:v>996.34672866157428</c:v>
                </c:pt>
                <c:pt idx="5">
                  <c:v>1141.7697431018078</c:v>
                </c:pt>
                <c:pt idx="6">
                  <c:v>1274.4265080713678</c:v>
                </c:pt>
                <c:pt idx="7">
                  <c:v>1397.2985561248254</c:v>
                </c:pt>
                <c:pt idx="8">
                  <c:v>1512.0967741935483</c:v>
                </c:pt>
                <c:pt idx="9">
                  <c:v>1620.3078584931136</c:v>
                </c:pt>
                <c:pt idx="10">
                  <c:v>1723.1476163124642</c:v>
                </c:pt>
                <c:pt idx="11">
                  <c:v>1820.9408194233688</c:v>
                </c:pt>
                <c:pt idx="12">
                  <c:v>1915.0973507819981</c:v>
                </c:pt>
                <c:pt idx="13">
                  <c:v>2005.3475935828876</c:v>
                </c:pt>
                <c:pt idx="14">
                  <c:v>2092.050209205021</c:v>
                </c:pt>
                <c:pt idx="15">
                  <c:v>2175.4894851341551</c:v>
                </c:pt>
                <c:pt idx="16">
                  <c:v>2257.3363431151242</c:v>
                </c:pt>
                <c:pt idx="17">
                  <c:v>2335.5391202802648</c:v>
                </c:pt>
                <c:pt idx="18">
                  <c:v>2412.5452352231605</c:v>
                </c:pt>
                <c:pt idx="19">
                  <c:v>2486.5312888520516</c:v>
                </c:pt>
                <c:pt idx="20">
                  <c:v>2559.7269624573378</c:v>
                </c:pt>
                <c:pt idx="21">
                  <c:v>2630.4252520824198</c:v>
                </c:pt>
                <c:pt idx="22">
                  <c:v>2700.2700270027003</c:v>
                </c:pt>
                <c:pt idx="23">
                  <c:v>2767.5276752767527</c:v>
                </c:pt>
                <c:pt idx="24">
                  <c:v>2834.1993386868212</c:v>
                </c:pt>
                <c:pt idx="25">
                  <c:v>2898.550724637681</c:v>
                </c:pt>
                <c:pt idx="26">
                  <c:v>2962.962962962963</c:v>
                </c:pt>
                <c:pt idx="27">
                  <c:v>3025.7186081694404</c:v>
                </c:pt>
                <c:pt idx="28">
                  <c:v>3086.4197530864199</c:v>
                </c:pt>
                <c:pt idx="29">
                  <c:v>3146.3030938647089</c:v>
                </c:pt>
                <c:pt idx="30">
                  <c:v>3206.8412613575629</c:v>
                </c:pt>
                <c:pt idx="31">
                  <c:v>3264.4178454842222</c:v>
                </c:pt>
                <c:pt idx="32">
                  <c:v>3322.2591362126245</c:v>
                </c:pt>
                <c:pt idx="33">
                  <c:v>3378.3783783783783</c:v>
                </c:pt>
                <c:pt idx="34">
                  <c:v>3434.4590726960505</c:v>
                </c:pt>
                <c:pt idx="35">
                  <c:v>3488.3720930232557</c:v>
                </c:pt>
                <c:pt idx="36">
                  <c:v>3544.0047253396338</c:v>
                </c:pt>
                <c:pt idx="37">
                  <c:v>3597.1223021582732</c:v>
                </c:pt>
                <c:pt idx="38">
                  <c:v>3649.6350364963505</c:v>
                </c:pt>
                <c:pt idx="39">
                  <c:v>3701.4188772362741</c:v>
                </c:pt>
                <c:pt idx="40">
                  <c:v>3752.3452157598499</c:v>
                </c:pt>
                <c:pt idx="41">
                  <c:v>3804.6924540266327</c:v>
                </c:pt>
                <c:pt idx="42">
                  <c:v>3853.5645472061656</c:v>
                </c:pt>
                <c:pt idx="43">
                  <c:v>3903.7085230969419</c:v>
                </c:pt>
                <c:pt idx="44">
                  <c:v>3952.5691699604745</c:v>
                </c:pt>
                <c:pt idx="45">
                  <c:v>4000</c:v>
                </c:pt>
                <c:pt idx="46">
                  <c:v>4048.5829959514172</c:v>
                </c:pt>
                <c:pt idx="47">
                  <c:v>4095.5631399317408</c:v>
                </c:pt>
                <c:pt idx="48">
                  <c:v>4143.6464088397788</c:v>
                </c:pt>
                <c:pt idx="49">
                  <c:v>4189.9441340782123</c:v>
                </c:pt>
                <c:pt idx="50">
                  <c:v>4234.2978122794639</c:v>
                </c:pt>
                <c:pt idx="51">
                  <c:v>4279.6005706134092</c:v>
                </c:pt>
                <c:pt idx="52">
                  <c:v>4325.8832011535687</c:v>
                </c:pt>
                <c:pt idx="53">
                  <c:v>4369.9927166788057</c:v>
                </c:pt>
                <c:pt idx="54">
                  <c:v>4415.0110375275935</c:v>
                </c:pt>
                <c:pt idx="55">
                  <c:v>4457.6523031203569</c:v>
                </c:pt>
                <c:pt idx="56">
                  <c:v>4501.12528132033</c:v>
                </c:pt>
                <c:pt idx="57">
                  <c:v>4545.454545454545</c:v>
                </c:pt>
                <c:pt idx="58">
                  <c:v>4587.1559633027518</c:v>
                </c:pt>
                <c:pt idx="59">
                  <c:v>4629.6296296296296</c:v>
                </c:pt>
                <c:pt idx="60">
                  <c:v>4672.8971962616824</c:v>
                </c:pt>
                <c:pt idx="61">
                  <c:v>4713.2757266300077</c:v>
                </c:pt>
                <c:pt idx="62">
                  <c:v>4754.3581616481779</c:v>
                </c:pt>
                <c:pt idx="63">
                  <c:v>4796.1630695443646</c:v>
                </c:pt>
                <c:pt idx="64">
                  <c:v>4834.8106365834001</c:v>
                </c:pt>
                <c:pt idx="65">
                  <c:v>4878.0487804878048</c:v>
                </c:pt>
                <c:pt idx="66">
                  <c:v>4918.0327868852455</c:v>
                </c:pt>
                <c:pt idx="67">
                  <c:v>4954.58298926507</c:v>
                </c:pt>
                <c:pt idx="68">
                  <c:v>4995.8368026644466</c:v>
                </c:pt>
                <c:pt idx="69">
                  <c:v>5033.5570469798658</c:v>
                </c:pt>
                <c:pt idx="70">
                  <c:v>5071.85122569738</c:v>
                </c:pt>
                <c:pt idx="71">
                  <c:v>5110.7325383304942</c:v>
                </c:pt>
                <c:pt idx="72">
                  <c:v>5150.2145922746777</c:v>
                </c:pt>
                <c:pt idx="73">
                  <c:v>5190.3114186851208</c:v>
                </c:pt>
                <c:pt idx="74">
                  <c:v>5226.480836236934</c:v>
                </c:pt>
                <c:pt idx="75">
                  <c:v>5263.1578947368425</c:v>
                </c:pt>
                <c:pt idx="76">
                  <c:v>5300.3533568904595</c:v>
                </c:pt>
                <c:pt idx="77">
                  <c:v>5338.0782918149462</c:v>
                </c:pt>
                <c:pt idx="78">
                  <c:v>5376.3440860215051</c:v>
                </c:pt>
                <c:pt idx="79">
                  <c:v>5410.2795311091077</c:v>
                </c:pt>
                <c:pt idx="80">
                  <c:v>5449.5912806539509</c:v>
                </c:pt>
                <c:pt idx="81">
                  <c:v>5484.4606946983549</c:v>
                </c:pt>
                <c:pt idx="82">
                  <c:v>5519.7792088316464</c:v>
                </c:pt>
                <c:pt idx="83">
                  <c:v>5555.5555555555557</c:v>
                </c:pt>
                <c:pt idx="84">
                  <c:v>5591.798695246971</c:v>
                </c:pt>
                <c:pt idx="85">
                  <c:v>5628.5178236397751</c:v>
                </c:pt>
                <c:pt idx="86">
                  <c:v>5660.3773584905657</c:v>
                </c:pt>
                <c:pt idx="87">
                  <c:v>5698.0056980056979</c:v>
                </c:pt>
                <c:pt idx="88">
                  <c:v>5730.6590257879652</c:v>
                </c:pt>
                <c:pt idx="89">
                  <c:v>5763.6887608069164</c:v>
                </c:pt>
                <c:pt idx="90">
                  <c:v>5797.101449275362</c:v>
                </c:pt>
                <c:pt idx="91">
                  <c:v>5830.9037900874637</c:v>
                </c:pt>
                <c:pt idx="92">
                  <c:v>5865.1026392961876</c:v>
                </c:pt>
                <c:pt idx="93">
                  <c:v>5899.7050147492628</c:v>
                </c:pt>
                <c:pt idx="94">
                  <c:v>5934.718100890208</c:v>
                </c:pt>
                <c:pt idx="95">
                  <c:v>5970.1492537313434</c:v>
                </c:pt>
                <c:pt idx="96">
                  <c:v>6000</c:v>
                </c:pt>
                <c:pt idx="97">
                  <c:v>6036.2173038229375</c:v>
                </c:pt>
                <c:pt idx="98">
                  <c:v>6066.7340748230536</c:v>
                </c:pt>
                <c:pt idx="99">
                  <c:v>6097.5609756097565</c:v>
                </c:pt>
                <c:pt idx="100">
                  <c:v>6134.9693251533745</c:v>
                </c:pt>
                <c:pt idx="101">
                  <c:v>6166.4953751284684</c:v>
                </c:pt>
                <c:pt idx="102">
                  <c:v>6198.3471074380168</c:v>
                </c:pt>
                <c:pt idx="103">
                  <c:v>6230.529595015576</c:v>
                </c:pt>
                <c:pt idx="104">
                  <c:v>6263.0480167014612</c:v>
                </c:pt>
                <c:pt idx="105">
                  <c:v>6289.3081761006288</c:v>
                </c:pt>
                <c:pt idx="106">
                  <c:v>6322.4446786090621</c:v>
                </c:pt>
                <c:pt idx="107">
                  <c:v>6355.9322033898306</c:v>
                </c:pt>
                <c:pt idx="108">
                  <c:v>6389.7763578274762</c:v>
                </c:pt>
                <c:pt idx="109">
                  <c:v>6417.1122994652405</c:v>
                </c:pt>
                <c:pt idx="110">
                  <c:v>6451.6129032258068</c:v>
                </c:pt>
                <c:pt idx="111">
                  <c:v>6479.4816414686829</c:v>
                </c:pt>
                <c:pt idx="112">
                  <c:v>6507.5921908893706</c:v>
                </c:pt>
                <c:pt idx="113">
                  <c:v>6543.0752453653213</c:v>
                </c:pt>
                <c:pt idx="114">
                  <c:v>6571.7415115005479</c:v>
                </c:pt>
                <c:pt idx="115">
                  <c:v>6600.6600660066006</c:v>
                </c:pt>
                <c:pt idx="116">
                  <c:v>6629.8342541436468</c:v>
                </c:pt>
                <c:pt idx="117">
                  <c:v>6659.2674805771367</c:v>
                </c:pt>
                <c:pt idx="118">
                  <c:v>6688.9632107023408</c:v>
                </c:pt>
                <c:pt idx="119">
                  <c:v>6718.9249720044791</c:v>
                </c:pt>
                <c:pt idx="120">
                  <c:v>6749.1563554555678</c:v>
                </c:pt>
                <c:pt idx="121">
                  <c:v>6779.6610169491523</c:v>
                </c:pt>
                <c:pt idx="122">
                  <c:v>6810.4426787741204</c:v>
                </c:pt>
                <c:pt idx="123">
                  <c:v>6841.505131128848</c:v>
                </c:pt>
                <c:pt idx="124">
                  <c:v>6864.9885583524028</c:v>
                </c:pt>
                <c:pt idx="125">
                  <c:v>6896.5517241379312</c:v>
                </c:pt>
                <c:pt idx="126">
                  <c:v>6928.4064665127016</c:v>
                </c:pt>
                <c:pt idx="127">
                  <c:v>6952.4913093858631</c:v>
                </c:pt>
                <c:pt idx="128">
                  <c:v>6984.8661233993016</c:v>
                </c:pt>
                <c:pt idx="129">
                  <c:v>7009.3457943925232</c:v>
                </c:pt>
                <c:pt idx="130">
                  <c:v>7042.2535211267605</c:v>
                </c:pt>
                <c:pt idx="131">
                  <c:v>7067.1378091872793</c:v>
                </c:pt>
                <c:pt idx="132">
                  <c:v>7100.5917159763312</c:v>
                </c:pt>
                <c:pt idx="133">
                  <c:v>7125.8907363420431</c:v>
                </c:pt>
                <c:pt idx="134">
                  <c:v>7151.3706793802148</c:v>
                </c:pt>
                <c:pt idx="135">
                  <c:v>7185.6287425149703</c:v>
                </c:pt>
                <c:pt idx="136">
                  <c:v>7211.5384615384619</c:v>
                </c:pt>
                <c:pt idx="137">
                  <c:v>7237.6357056694815</c:v>
                </c:pt>
                <c:pt idx="138">
                  <c:v>7263.9225181598067</c:v>
                </c:pt>
                <c:pt idx="139">
                  <c:v>7290.4009720534632</c:v>
                </c:pt>
                <c:pt idx="140">
                  <c:v>7317.0731707317073</c:v>
                </c:pt>
                <c:pt idx="141">
                  <c:v>7343.9412484700124</c:v>
                </c:pt>
                <c:pt idx="142">
                  <c:v>7371.0073710073711</c:v>
                </c:pt>
                <c:pt idx="143">
                  <c:v>7398.273736128237</c:v>
                </c:pt>
                <c:pt idx="144">
                  <c:v>7425.742574257426</c:v>
                </c:pt>
                <c:pt idx="145">
                  <c:v>7453.4161490683227</c:v>
                </c:pt>
                <c:pt idx="146">
                  <c:v>7481.2967581047378</c:v>
                </c:pt>
                <c:pt idx="147">
                  <c:v>7509.3867334167708</c:v>
                </c:pt>
                <c:pt idx="148">
                  <c:v>7537.6884422110552</c:v>
                </c:pt>
                <c:pt idx="149">
                  <c:v>7566.2042875157631</c:v>
                </c:pt>
                <c:pt idx="150">
                  <c:v>7585.3350189633375</c:v>
                </c:pt>
                <c:pt idx="151">
                  <c:v>7614.2131979695432</c:v>
                </c:pt>
                <c:pt idx="152">
                  <c:v>7643.3121019108285</c:v>
                </c:pt>
                <c:pt idx="153">
                  <c:v>7672.6342710997442</c:v>
                </c:pt>
                <c:pt idx="154">
                  <c:v>7692.3076923076924</c:v>
                </c:pt>
                <c:pt idx="155">
                  <c:v>7722.0077220077219</c:v>
                </c:pt>
                <c:pt idx="156">
                  <c:v>7751.937984496124</c:v>
                </c:pt>
                <c:pt idx="157">
                  <c:v>7772.020725388601</c:v>
                </c:pt>
                <c:pt idx="158">
                  <c:v>7802.340702210663</c:v>
                </c:pt>
                <c:pt idx="159">
                  <c:v>7822.6857887874839</c:v>
                </c:pt>
                <c:pt idx="160">
                  <c:v>7853.4031413612565</c:v>
                </c:pt>
                <c:pt idx="161">
                  <c:v>7874.0157480314965</c:v>
                </c:pt>
                <c:pt idx="162">
                  <c:v>7905.138339920949</c:v>
                </c:pt>
                <c:pt idx="163">
                  <c:v>7926.0237780713342</c:v>
                </c:pt>
                <c:pt idx="164">
                  <c:v>7957.5596816976131</c:v>
                </c:pt>
                <c:pt idx="165">
                  <c:v>7978.7234042553191</c:v>
                </c:pt>
                <c:pt idx="166">
                  <c:v>8000</c:v>
                </c:pt>
                <c:pt idx="167">
                  <c:v>8032.128514056225</c:v>
                </c:pt>
                <c:pt idx="168">
                  <c:v>8053.6912751677855</c:v>
                </c:pt>
                <c:pt idx="169">
                  <c:v>8075.3701211305515</c:v>
                </c:pt>
                <c:pt idx="170">
                  <c:v>8108.1081081081084</c:v>
                </c:pt>
                <c:pt idx="171">
                  <c:v>8130.0813008130081</c:v>
                </c:pt>
                <c:pt idx="172">
                  <c:v>8152.173913043478</c:v>
                </c:pt>
                <c:pt idx="173">
                  <c:v>8174.3869209809263</c:v>
                </c:pt>
                <c:pt idx="174">
                  <c:v>8196.7213114754104</c:v>
                </c:pt>
                <c:pt idx="175">
                  <c:v>8230.4526748971202</c:v>
                </c:pt>
                <c:pt idx="176">
                  <c:v>8253.0949105914715</c:v>
                </c:pt>
                <c:pt idx="177">
                  <c:v>8275.8620689655181</c:v>
                </c:pt>
                <c:pt idx="178">
                  <c:v>8298.7551867219918</c:v>
                </c:pt>
                <c:pt idx="179">
                  <c:v>8321.7753120665748</c:v>
                </c:pt>
                <c:pt idx="180">
                  <c:v>8344.9235048678729</c:v>
                </c:pt>
                <c:pt idx="181">
                  <c:v>8368.2008368200841</c:v>
                </c:pt>
                <c:pt idx="182">
                  <c:v>8391.6083916083917</c:v>
                </c:pt>
                <c:pt idx="183">
                  <c:v>8415.1472650771393</c:v>
                </c:pt>
                <c:pt idx="184">
                  <c:v>8438.818565400843</c:v>
                </c:pt>
                <c:pt idx="185">
                  <c:v>8462.6234132581103</c:v>
                </c:pt>
                <c:pt idx="186">
                  <c:v>8486.5629420084861</c:v>
                </c:pt>
                <c:pt idx="187">
                  <c:v>8510.6382978723395</c:v>
                </c:pt>
                <c:pt idx="188">
                  <c:v>8534.8506401137984</c:v>
                </c:pt>
                <c:pt idx="189">
                  <c:v>8559.2011412268184</c:v>
                </c:pt>
                <c:pt idx="190">
                  <c:v>8583.6909871244643</c:v>
                </c:pt>
                <c:pt idx="191">
                  <c:v>8608.3213773314201</c:v>
                </c:pt>
                <c:pt idx="192">
                  <c:v>8633.0935251798564</c:v>
                </c:pt>
                <c:pt idx="193">
                  <c:v>8658.0086580086572</c:v>
                </c:pt>
                <c:pt idx="194">
                  <c:v>8683.0680173661367</c:v>
                </c:pt>
                <c:pt idx="195">
                  <c:v>8708.2728592162548</c:v>
                </c:pt>
                <c:pt idx="196">
                  <c:v>8720.9302325581393</c:v>
                </c:pt>
                <c:pt idx="197">
                  <c:v>8746.3556851311951</c:v>
                </c:pt>
                <c:pt idx="198">
                  <c:v>8771.9298245614027</c:v>
                </c:pt>
                <c:pt idx="199">
                  <c:v>8797.6539589442818</c:v>
                </c:pt>
                <c:pt idx="200">
                  <c:v>8823.5294117647063</c:v>
                </c:pt>
                <c:pt idx="201">
                  <c:v>8836.5243004418262</c:v>
                </c:pt>
                <c:pt idx="202">
                  <c:v>8862.6292466765135</c:v>
                </c:pt>
                <c:pt idx="203">
                  <c:v>8888.8888888888887</c:v>
                </c:pt>
                <c:pt idx="204">
                  <c:v>8915.3046062407138</c:v>
                </c:pt>
                <c:pt idx="205">
                  <c:v>8928.5714285714294</c:v>
                </c:pt>
                <c:pt idx="206">
                  <c:v>8955.2238805970155</c:v>
                </c:pt>
                <c:pt idx="207">
                  <c:v>8982.0359281437122</c:v>
                </c:pt>
                <c:pt idx="208">
                  <c:v>8995.5022488755621</c:v>
                </c:pt>
                <c:pt idx="209">
                  <c:v>9022.5563909774428</c:v>
                </c:pt>
                <c:pt idx="210">
                  <c:v>9049.7737556561078</c:v>
                </c:pt>
                <c:pt idx="211">
                  <c:v>9063.4441087613286</c:v>
                </c:pt>
                <c:pt idx="212">
                  <c:v>9090.9090909090901</c:v>
                </c:pt>
                <c:pt idx="213">
                  <c:v>9118.5410334346507</c:v>
                </c:pt>
                <c:pt idx="214">
                  <c:v>9132.4200913242003</c:v>
                </c:pt>
                <c:pt idx="215">
                  <c:v>9160.3053435114507</c:v>
                </c:pt>
                <c:pt idx="216">
                  <c:v>9174.3119266055037</c:v>
                </c:pt>
                <c:pt idx="217">
                  <c:v>9202.4539877300613</c:v>
                </c:pt>
                <c:pt idx="218">
                  <c:v>9216.5898617511521</c:v>
                </c:pt>
                <c:pt idx="219">
                  <c:v>9244.9922958397528</c:v>
                </c:pt>
                <c:pt idx="220">
                  <c:v>9273.570324574961</c:v>
                </c:pt>
                <c:pt idx="221">
                  <c:v>9287.9256965944278</c:v>
                </c:pt>
                <c:pt idx="222">
                  <c:v>9316.7701863354032</c:v>
                </c:pt>
                <c:pt idx="223">
                  <c:v>9331.2597200622076</c:v>
                </c:pt>
                <c:pt idx="224">
                  <c:v>9360.3744149765989</c:v>
                </c:pt>
                <c:pt idx="225">
                  <c:v>9375</c:v>
                </c:pt>
                <c:pt idx="226">
                  <c:v>9404.3887147335427</c:v>
                </c:pt>
                <c:pt idx="227">
                  <c:v>9419.1522762951336</c:v>
                </c:pt>
                <c:pt idx="228">
                  <c:v>9433.9622641509432</c:v>
                </c:pt>
                <c:pt idx="229">
                  <c:v>9463.7223974763401</c:v>
                </c:pt>
                <c:pt idx="230">
                  <c:v>9478.6729857819901</c:v>
                </c:pt>
                <c:pt idx="231">
                  <c:v>9508.7163232963558</c:v>
                </c:pt>
                <c:pt idx="232">
                  <c:v>9523.8095238095229</c:v>
                </c:pt>
                <c:pt idx="233">
                  <c:v>9554.1401273885349</c:v>
                </c:pt>
                <c:pt idx="234">
                  <c:v>9569.3779904306211</c:v>
                </c:pt>
                <c:pt idx="235">
                  <c:v>9584.6645367412148</c:v>
                </c:pt>
                <c:pt idx="236">
                  <c:v>9615.3846153846152</c:v>
                </c:pt>
                <c:pt idx="237">
                  <c:v>9630.8186195826638</c:v>
                </c:pt>
                <c:pt idx="238">
                  <c:v>9646.3022508038594</c:v>
                </c:pt>
                <c:pt idx="239">
                  <c:v>9677.4193548387102</c:v>
                </c:pt>
                <c:pt idx="240">
                  <c:v>9693.0533117932155</c:v>
                </c:pt>
                <c:pt idx="241">
                  <c:v>9708.7378640776697</c:v>
                </c:pt>
                <c:pt idx="242">
                  <c:v>9740.2597402597403</c:v>
                </c:pt>
                <c:pt idx="243">
                  <c:v>9756.0975609756097</c:v>
                </c:pt>
                <c:pt idx="244">
                  <c:v>9771.98697068404</c:v>
                </c:pt>
                <c:pt idx="245">
                  <c:v>9803.9215686274511</c:v>
                </c:pt>
                <c:pt idx="246">
                  <c:v>9819.9672667757768</c:v>
                </c:pt>
                <c:pt idx="247">
                  <c:v>9836.065573770491</c:v>
                </c:pt>
                <c:pt idx="248">
                  <c:v>9868.4210526315783</c:v>
                </c:pt>
                <c:pt idx="249">
                  <c:v>9884.6787479406921</c:v>
                </c:pt>
                <c:pt idx="250">
                  <c:v>9900.9900990099013</c:v>
                </c:pt>
                <c:pt idx="251">
                  <c:v>9917.3553719008269</c:v>
                </c:pt>
                <c:pt idx="252">
                  <c:v>9950.2487562189053</c:v>
                </c:pt>
                <c:pt idx="253">
                  <c:v>9966.777408637874</c:v>
                </c:pt>
                <c:pt idx="254">
                  <c:v>9983.3610648918475</c:v>
                </c:pt>
                <c:pt idx="255">
                  <c:v>10000</c:v>
                </c:pt>
              </c:numCache>
            </c:numRef>
          </c:yVal>
        </c:ser>
        <c:axId val="119896320"/>
        <c:axId val="119910400"/>
      </c:scatterChart>
      <c:valAx>
        <c:axId val="119896320"/>
        <c:scaling>
          <c:orientation val="minMax"/>
          <c:max val="256"/>
          <c:min val="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9910400"/>
        <c:crosses val="autoZero"/>
        <c:crossBetween val="midCat"/>
      </c:valAx>
      <c:valAx>
        <c:axId val="119910400"/>
        <c:scaling>
          <c:orientation val="minMax"/>
          <c:max val="50000"/>
        </c:scaling>
        <c:axPos val="l"/>
        <c:majorGridlines/>
        <c:numFmt formatCode="0.00" sourceLinked="1"/>
        <c:tickLblPos val="nextTo"/>
        <c:crossAx val="119896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12</xdr:row>
      <xdr:rowOff>152400</xdr:rowOff>
    </xdr:from>
    <xdr:to>
      <xdr:col>15</xdr:col>
      <xdr:colOff>771525</xdr:colOff>
      <xdr:row>23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</xdr:row>
      <xdr:rowOff>0</xdr:rowOff>
    </xdr:from>
    <xdr:to>
      <xdr:col>25</xdr:col>
      <xdr:colOff>400050</xdr:colOff>
      <xdr:row>32</xdr:row>
      <xdr:rowOff>19050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</xdr:row>
      <xdr:rowOff>0</xdr:rowOff>
    </xdr:from>
    <xdr:to>
      <xdr:col>25</xdr:col>
      <xdr:colOff>400050</xdr:colOff>
      <xdr:row>32</xdr:row>
      <xdr:rowOff>19050</xdr:rowOff>
    </xdr:to>
    <xdr:graphicFrame macro="">
      <xdr:nvGraphicFramePr>
        <xdr:cNvPr id="145445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6"/>
  <sheetViews>
    <sheetView tabSelected="1" workbookViewId="0">
      <selection activeCell="H2" sqref="H2"/>
    </sheetView>
  </sheetViews>
  <sheetFormatPr baseColWidth="10" defaultRowHeight="15"/>
  <cols>
    <col min="1" max="1" width="12.140625" customWidth="1"/>
    <col min="2" max="2" width="12.42578125" customWidth="1"/>
    <col min="3" max="3" width="15.7109375" customWidth="1"/>
    <col min="4" max="4" width="16.140625" bestFit="1" customWidth="1"/>
    <col min="5" max="7" width="12.42578125" customWidth="1"/>
    <col min="8" max="8" width="14.140625" customWidth="1"/>
    <col min="9" max="10" width="12.42578125" customWidth="1"/>
    <col min="11" max="11" width="12.42578125" bestFit="1" customWidth="1"/>
    <col min="12" max="13" width="12.42578125" customWidth="1"/>
    <col min="14" max="14" width="14.42578125" bestFit="1" customWidth="1"/>
    <col min="15" max="15" width="12.42578125" customWidth="1"/>
    <col min="16" max="17" width="14" bestFit="1" customWidth="1"/>
    <col min="18" max="18" width="8.85546875" bestFit="1" customWidth="1"/>
    <col min="19" max="19" width="13.7109375" bestFit="1" customWidth="1"/>
    <col min="20" max="20" width="9" bestFit="1" customWidth="1"/>
    <col min="21" max="21" width="13.85546875" bestFit="1" customWidth="1"/>
    <col min="22" max="22" width="14.5703125" bestFit="1" customWidth="1"/>
    <col min="23" max="23" width="16" customWidth="1"/>
    <col min="24" max="24" width="12.85546875" bestFit="1" customWidth="1"/>
    <col min="25" max="25" width="14.85546875" bestFit="1" customWidth="1"/>
    <col min="26" max="26" width="10.85546875" bestFit="1" customWidth="1"/>
    <col min="27" max="27" width="11.5703125" bestFit="1" customWidth="1"/>
    <col min="28" max="28" width="12.85546875" bestFit="1" customWidth="1"/>
    <col min="29" max="30" width="11.5703125" bestFit="1" customWidth="1"/>
  </cols>
  <sheetData>
    <row r="1" spans="1:21">
      <c r="A1" s="104" t="s">
        <v>29</v>
      </c>
      <c r="B1" s="104"/>
      <c r="D1" s="6" t="s">
        <v>12</v>
      </c>
      <c r="G1" s="6" t="s">
        <v>15</v>
      </c>
      <c r="H1" s="3">
        <v>50000</v>
      </c>
    </row>
    <row r="2" spans="1:21">
      <c r="A2" s="31"/>
      <c r="B2" s="31"/>
      <c r="D2" s="2">
        <v>16</v>
      </c>
      <c r="E2" s="30"/>
      <c r="G2" s="6" t="s">
        <v>120</v>
      </c>
      <c r="H2" s="3">
        <v>7</v>
      </c>
      <c r="I2">
        <f>POWER(2,H2+8+1)</f>
        <v>65536</v>
      </c>
    </row>
    <row r="4" spans="1:21" s="4" customFormat="1">
      <c r="A4" s="5" t="s">
        <v>13</v>
      </c>
      <c r="B4" s="28" t="s">
        <v>105</v>
      </c>
      <c r="C4" s="5" t="s">
        <v>1</v>
      </c>
      <c r="D4" s="5" t="s">
        <v>0</v>
      </c>
      <c r="E4" s="28" t="s">
        <v>76</v>
      </c>
      <c r="F4" s="28" t="s">
        <v>77</v>
      </c>
      <c r="G4" s="28" t="s">
        <v>69</v>
      </c>
      <c r="H4" s="5" t="s">
        <v>12</v>
      </c>
      <c r="I4" s="5" t="s">
        <v>14</v>
      </c>
      <c r="J4" s="5" t="s">
        <v>4</v>
      </c>
      <c r="K4" s="5" t="s">
        <v>5</v>
      </c>
      <c r="L4" s="5" t="s">
        <v>2</v>
      </c>
      <c r="M4" s="5" t="s">
        <v>3</v>
      </c>
      <c r="N4" s="5" t="s">
        <v>6</v>
      </c>
      <c r="O4" s="5" t="s">
        <v>16</v>
      </c>
    </row>
    <row r="5" spans="1:21" s="1" customFormat="1" ht="14.25" customHeight="1">
      <c r="A5" s="15" t="s">
        <v>9</v>
      </c>
      <c r="B5" s="7">
        <v>100</v>
      </c>
      <c r="C5" s="8">
        <v>1</v>
      </c>
      <c r="D5" s="9">
        <v>192</v>
      </c>
      <c r="E5" s="64">
        <v>4</v>
      </c>
      <c r="F5" s="29">
        <v>4</v>
      </c>
      <c r="G5" s="75">
        <f>IF(SQRT((B5*B5)+(B6*B6))/V_lin&gt;SQRT((B7*B7)+(B8*B8))/V_lin,SQRT((B5*B5)+(B6*B6))/V_lin,SQRT((B7*B7)+(B8*B8))/V_lin)</f>
        <v>6.3737743919909811</v>
      </c>
      <c r="H5" s="102">
        <f>SQRT((B5*B5)+(B6*B6))/temps_s</f>
        <v>16</v>
      </c>
      <c r="I5" s="75">
        <f>ABS(B5)/temps_s</f>
        <v>15.689290811054722</v>
      </c>
      <c r="J5" s="14">
        <f>ROUNDDOWN((ABS(B5)/C5)*D5,0)</f>
        <v>19200</v>
      </c>
      <c r="K5" s="11" t="str">
        <f>DEC2HEX(J5*2,8)</f>
        <v>00009600</v>
      </c>
      <c r="L5" s="46">
        <f>J5/G5</f>
        <v>3012.3438357225068</v>
      </c>
      <c r="M5" s="12">
        <f>ROUNDUP(temps_s*FREQ,0)</f>
        <v>318689</v>
      </c>
      <c r="N5" s="11" t="str">
        <f>DEC2HEX(Nbr_Pulse,8)</f>
        <v>0004DCE1</v>
      </c>
      <c r="O5" s="13">
        <f>IF(B5&gt;=0,1,0)*1</f>
        <v>1</v>
      </c>
      <c r="P5" s="14"/>
    </row>
    <row r="6" spans="1:21" s="1" customFormat="1">
      <c r="A6" s="15" t="s">
        <v>10</v>
      </c>
      <c r="B6" s="7">
        <v>20</v>
      </c>
      <c r="C6" s="8">
        <v>1</v>
      </c>
      <c r="D6" s="9">
        <v>192</v>
      </c>
      <c r="E6" s="50"/>
      <c r="F6" s="50"/>
      <c r="G6" s="75">
        <f>G5</f>
        <v>6.3737743919909811</v>
      </c>
      <c r="H6" s="102"/>
      <c r="I6" s="10">
        <f>ABS(B6)/G5</f>
        <v>3.1378581622109447</v>
      </c>
      <c r="J6" s="14">
        <f>ROUNDDOWN((ABS(B6)/C6)*D6,0)</f>
        <v>3840</v>
      </c>
      <c r="K6" s="11" t="str">
        <f>DEC2HEX(J6*2,8)</f>
        <v>00001E00</v>
      </c>
      <c r="L6" s="46">
        <f>J6/G6</f>
        <v>602.46876714450138</v>
      </c>
      <c r="M6" s="12">
        <f>ROUNDUP(G6*FREQ,0)</f>
        <v>318689</v>
      </c>
      <c r="N6" s="11" t="str">
        <f>DEC2HEX(Nbr_Pulse,8)</f>
        <v>0004DCE1</v>
      </c>
      <c r="O6" s="13">
        <f>IF(B6&gt;=0,1,0)*2</f>
        <v>2</v>
      </c>
      <c r="P6" s="14"/>
      <c r="Q6" s="14"/>
      <c r="R6" s="14"/>
      <c r="S6" s="14"/>
      <c r="T6" s="14"/>
      <c r="U6" s="14"/>
    </row>
    <row r="7" spans="1:21" s="1" customFormat="1" ht="14.25" customHeight="1">
      <c r="A7" s="15" t="s">
        <v>7</v>
      </c>
      <c r="B7" s="7">
        <v>0</v>
      </c>
      <c r="C7" s="8">
        <v>1</v>
      </c>
      <c r="D7" s="9">
        <v>192</v>
      </c>
      <c r="E7" s="50"/>
      <c r="F7" s="50"/>
      <c r="G7" s="75">
        <f>G6</f>
        <v>6.3737743919909811</v>
      </c>
      <c r="H7" s="103">
        <f>SQRT((B7*B7)+(B8*B8))/G5</f>
        <v>0</v>
      </c>
      <c r="I7" s="10">
        <f>ABS(B7)/G5</f>
        <v>0</v>
      </c>
      <c r="J7" s="14">
        <f>ROUNDDOWN((ABS(B7)/C7)*D7,0)</f>
        <v>0</v>
      </c>
      <c r="K7" s="11" t="str">
        <f>DEC2HEX(J7*2,8)</f>
        <v>00000000</v>
      </c>
      <c r="L7" s="46">
        <f>J7/G7</f>
        <v>0</v>
      </c>
      <c r="M7" s="12">
        <f>ROUNDUP(G7*FREQ,0)</f>
        <v>318689</v>
      </c>
      <c r="N7" s="11" t="str">
        <f>DEC2HEX(Nbr_Pulse,8)</f>
        <v>0004DCE1</v>
      </c>
      <c r="O7" s="13">
        <f>IF(B7&gt;=0,1,0)*4</f>
        <v>4</v>
      </c>
      <c r="P7" s="14"/>
      <c r="Q7" s="14"/>
      <c r="R7" s="14"/>
      <c r="S7" s="14"/>
      <c r="T7" s="14"/>
      <c r="U7" s="14"/>
    </row>
    <row r="8" spans="1:21" s="1" customFormat="1">
      <c r="A8" s="15" t="s">
        <v>8</v>
      </c>
      <c r="B8" s="7">
        <v>0</v>
      </c>
      <c r="C8" s="8">
        <v>1</v>
      </c>
      <c r="D8" s="9">
        <v>192</v>
      </c>
      <c r="E8" s="50"/>
      <c r="F8" s="50"/>
      <c r="G8" s="75">
        <f>G7</f>
        <v>6.3737743919909811</v>
      </c>
      <c r="H8" s="103"/>
      <c r="I8" s="10">
        <f>ABS(B8)/G5</f>
        <v>0</v>
      </c>
      <c r="J8" s="14">
        <f>ROUNDDOWN((ABS(B8)/C8)*D8,0)</f>
        <v>0</v>
      </c>
      <c r="K8" s="11" t="str">
        <f>DEC2HEX(J8*2,8)</f>
        <v>00000000</v>
      </c>
      <c r="L8" s="46">
        <f>J8/G8</f>
        <v>0</v>
      </c>
      <c r="M8" s="12">
        <f>ROUNDUP(G8*FREQ,0)</f>
        <v>318689</v>
      </c>
      <c r="N8" s="11" t="str">
        <f>DEC2HEX(Nbr_Pulse,8)</f>
        <v>0004DCE1</v>
      </c>
      <c r="O8" s="13">
        <f>IF(B8&gt;=0,1,0)*8</f>
        <v>8</v>
      </c>
      <c r="P8" s="14"/>
      <c r="Q8" s="14"/>
      <c r="R8" s="14"/>
      <c r="S8" s="14"/>
      <c r="T8" s="14"/>
      <c r="U8" s="14"/>
    </row>
    <row r="10" spans="1:21" s="36" customFormat="1">
      <c r="A10" s="108" t="s">
        <v>108</v>
      </c>
      <c r="B10" s="32"/>
      <c r="C10" s="32" t="s">
        <v>110</v>
      </c>
      <c r="D10" s="69" t="s">
        <v>109</v>
      </c>
      <c r="E10" s="71"/>
      <c r="F10" s="71"/>
    </row>
    <row r="11" spans="1:21" s="36" customFormat="1">
      <c r="A11" s="109"/>
      <c r="B11" s="72"/>
      <c r="C11" s="73"/>
      <c r="D11" s="74" t="str">
        <f>IF(ISNUMBER(C11),DEC2HEX(C11,2),"")</f>
        <v/>
      </c>
      <c r="E11" s="72"/>
      <c r="F11" s="72"/>
    </row>
    <row r="12" spans="1:21">
      <c r="A12" s="108" t="s">
        <v>78</v>
      </c>
      <c r="B12" s="28" t="s">
        <v>80</v>
      </c>
      <c r="C12" s="28" t="s">
        <v>81</v>
      </c>
      <c r="D12" s="28" t="s">
        <v>82</v>
      </c>
      <c r="E12" s="28" t="s">
        <v>83</v>
      </c>
      <c r="F12" s="28" t="s">
        <v>84</v>
      </c>
      <c r="H12" s="111" t="s">
        <v>93</v>
      </c>
      <c r="I12" s="112"/>
      <c r="J12" s="112"/>
      <c r="K12" s="113"/>
    </row>
    <row r="13" spans="1:21">
      <c r="A13" s="109"/>
      <c r="B13" s="52">
        <f>V_lin/E5</f>
        <v>4</v>
      </c>
      <c r="C13" s="54">
        <f>MATCH((K_Acc*6000000)/FREQ,$H$26:$H$281,-1)-1</f>
        <v>63</v>
      </c>
      <c r="D13" s="54" t="str">
        <f>DEC2HEX(Index_Acc,2)</f>
        <v>3F</v>
      </c>
      <c r="E13" s="54">
        <f>INDEX($H$26:$H$281,Index_Acc+1)</f>
        <v>483</v>
      </c>
      <c r="F13" s="95">
        <f>6000000/Période_Acc</f>
        <v>12422.360248447205</v>
      </c>
      <c r="H13" s="114" t="str">
        <f>IF(OR(K_Acc&gt;1,K_Dec&gt;1),IF(ISERROR(Index_Point),"ERREUR: Impossible d'atteindre la vitesse de sortie !!!",IF(Index_Point=255,"Accélération/décélération OK","Attention: La vitesse max ne peut pas être atteinte")),"Pas d'accélération/décélération")</f>
        <v>Accélération/décélération OK</v>
      </c>
      <c r="I13" s="115"/>
      <c r="J13" s="115"/>
      <c r="K13" s="116"/>
    </row>
    <row r="14" spans="1:21" s="36" customFormat="1">
      <c r="A14" s="108" t="s">
        <v>79</v>
      </c>
      <c r="B14" s="28" t="s">
        <v>85</v>
      </c>
      <c r="C14" s="28" t="s">
        <v>86</v>
      </c>
      <c r="D14" s="28" t="s">
        <v>87</v>
      </c>
      <c r="E14" s="28" t="s">
        <v>88</v>
      </c>
      <c r="F14" s="28" t="s">
        <v>89</v>
      </c>
      <c r="H14"/>
      <c r="I14"/>
      <c r="J14"/>
      <c r="K14"/>
    </row>
    <row r="15" spans="1:21" s="36" customFormat="1">
      <c r="A15" s="109"/>
      <c r="B15" s="52">
        <f>V_lin/F5</f>
        <v>4</v>
      </c>
      <c r="C15" s="54">
        <f>MATCH((K_Dec*6000000)/FREQ,$H$26:$H$281,-1)-1</f>
        <v>63</v>
      </c>
      <c r="D15" s="54" t="str">
        <f>DEC2HEX(Index_Dec,2)</f>
        <v>3F</v>
      </c>
      <c r="E15" s="54">
        <f>INDEX($H$26:$H$281,Index_Dec+1)</f>
        <v>483</v>
      </c>
      <c r="F15" s="95">
        <f>6000000/Période_Dec</f>
        <v>12422.360248447205</v>
      </c>
      <c r="H15"/>
      <c r="I15"/>
      <c r="J15"/>
      <c r="K15"/>
    </row>
    <row r="16" spans="1:21" s="36" customFormat="1">
      <c r="A16" s="45" t="s">
        <v>90</v>
      </c>
      <c r="B16" s="45"/>
      <c r="C16" s="45" t="s">
        <v>91</v>
      </c>
      <c r="D16" s="45" t="s">
        <v>92</v>
      </c>
      <c r="E16" s="47" t="s">
        <v>101</v>
      </c>
      <c r="F16" s="47" t="s">
        <v>103</v>
      </c>
      <c r="G16" s="51"/>
    </row>
    <row r="17" spans="1:15" s="36" customFormat="1">
      <c r="A17" s="53" t="s">
        <v>99</v>
      </c>
      <c r="B17" s="55"/>
      <c r="C17" s="56">
        <f>MATCH(1,$L$26:$L$281,0)-1</f>
        <v>255</v>
      </c>
      <c r="D17" s="54" t="str">
        <f>DEC2HEX(Index_Point,2)</f>
        <v>FF</v>
      </c>
      <c r="E17" s="55">
        <f>Nbr_Pulse-ROUND(INDEX(K26:K281,Index_Point+1),0)</f>
        <v>286059</v>
      </c>
      <c r="F17" s="14" t="str">
        <f>DEC2HEX(E17,8)</f>
        <v>00045D6B</v>
      </c>
      <c r="G17" s="14"/>
    </row>
    <row r="18" spans="1:15" s="36" customFormat="1">
      <c r="A18" s="117" t="s">
        <v>94</v>
      </c>
      <c r="B18" s="45" t="s">
        <v>95</v>
      </c>
      <c r="C18" s="45" t="s">
        <v>98</v>
      </c>
      <c r="D18" s="45" t="s">
        <v>96</v>
      </c>
      <c r="E18" s="45" t="s">
        <v>97</v>
      </c>
      <c r="F18" s="48"/>
      <c r="G18" s="48"/>
      <c r="H18" s="97"/>
    </row>
    <row r="19" spans="1:15" s="36" customFormat="1">
      <c r="A19" s="117"/>
      <c r="B19" s="49">
        <f>(Index_Point-Index_Acc)*PENTE/12000000</f>
        <v>1.048576</v>
      </c>
      <c r="C19" s="46">
        <f>((Nbr_Pulse-INDEX(J26:J281,Index_Point+1)-INDEX(K26:K281,Index_Point+1))*INDEX(H26:H281,Index_Point+1))/6000000</f>
        <v>5.0685951161577858</v>
      </c>
      <c r="D19" s="49">
        <f>(Index_Point-Index_Dec)*PENTE/12000000</f>
        <v>1.048576</v>
      </c>
      <c r="E19" s="46">
        <f>Temps_Acc+Temps_Palier+Temps_Dec</f>
        <v>7.1657471161577853</v>
      </c>
      <c r="F19" s="48"/>
      <c r="G19" s="48"/>
      <c r="H19" s="48"/>
    </row>
    <row r="20" spans="1:15" s="36" customFormat="1">
      <c r="A20" s="51"/>
      <c r="B20" s="49"/>
      <c r="C20" s="46"/>
      <c r="D20" s="49"/>
      <c r="E20" s="46"/>
      <c r="F20" s="68"/>
      <c r="G20" s="68"/>
      <c r="H20" s="68"/>
    </row>
    <row r="21" spans="1:15" ht="15.75">
      <c r="A21" s="110" t="s">
        <v>11</v>
      </c>
      <c r="B21" s="85" t="s">
        <v>111</v>
      </c>
      <c r="C21" s="85" t="s">
        <v>112</v>
      </c>
      <c r="D21" s="85" t="s">
        <v>3</v>
      </c>
      <c r="E21" s="85" t="s">
        <v>113</v>
      </c>
      <c r="F21" s="85" t="s">
        <v>114</v>
      </c>
      <c r="G21" s="85" t="s">
        <v>115</v>
      </c>
      <c r="H21" s="85" t="s">
        <v>116</v>
      </c>
      <c r="I21" s="85" t="s">
        <v>117</v>
      </c>
      <c r="J21" s="85" t="s">
        <v>108</v>
      </c>
      <c r="K21" s="85" t="s">
        <v>118</v>
      </c>
      <c r="L21" s="85" t="s">
        <v>101</v>
      </c>
    </row>
    <row r="22" spans="1:15" ht="15.75">
      <c r="A22" s="110"/>
      <c r="B22" s="82" t="str">
        <f>"44 "</f>
        <v xml:space="preserve">44 </v>
      </c>
      <c r="C22" s="82" t="str">
        <f>DEC2HEX(O5+O6+O7+O8+IF(OR(K_Acc&gt;1,K_Dec&gt;1),32,0)+IF(ISNUMBER(C11),64,0),2)</f>
        <v>2F</v>
      </c>
      <c r="D22" s="83" t="str">
        <f>MID(N5,7,2)&amp;" "&amp;MID(N5,5,2)&amp;" "&amp;MID(N5,3,2)&amp;" "&amp;MID(N5,1,2)</f>
        <v>E1 DC 04 00</v>
      </c>
      <c r="E22" s="83" t="str">
        <f>MID(K5,7,2)&amp;" "&amp;MID(K5,5,2)&amp;" "&amp;MID(K5,3,2)&amp;" "&amp;MID(K5,1,2)</f>
        <v>00 96 00 00</v>
      </c>
      <c r="F22" s="83" t="str">
        <f>MID(K6,7,2)&amp;" "&amp;MID(K6,5,2)&amp;" "&amp;MID(K6,3,2)&amp;" "&amp;MID(K6,1,2)</f>
        <v>00 1E 00 00</v>
      </c>
      <c r="G22" s="83" t="str">
        <f>MID(K7,7,2)&amp;" "&amp;MID(K7,5,2)&amp;" "&amp;MID(K7,3,2)&amp;" "&amp;MID(K7,1,2)</f>
        <v>00 00 00 00</v>
      </c>
      <c r="H22" s="82" t="str">
        <f>MID(K8,7,2)&amp;" "&amp;MID(K8,5,2)&amp;" "&amp;MID(K8,3,2)&amp;" "&amp;MID(K8,1,2)</f>
        <v>00 00 00 00</v>
      </c>
      <c r="I22" s="84" t="str">
        <f>"00 00 00 00"</f>
        <v>00 00 00 00</v>
      </c>
      <c r="J22" s="84" t="str">
        <f>D11</f>
        <v/>
      </c>
      <c r="K22" s="82" t="str">
        <f>IF(OR(K_Acc&gt;1,K_Dec&gt;1),D13&amp;" "&amp;D15,"")</f>
        <v>3F 3F</v>
      </c>
      <c r="L22" s="83" t="str">
        <f>IF(OR(K_Acc&gt;1,K_Dec&gt;1),MID(F17,7,2)&amp;" "&amp;MID(F17,5,2)&amp;" "&amp;MID(F17,3,2)&amp;" "&amp;MID(F17,1,2),"")</f>
        <v>6B 5D 04 00</v>
      </c>
    </row>
    <row r="24" spans="1:15" ht="15.75" thickBot="1"/>
    <row r="25" spans="1:15" ht="15.75" thickBot="1">
      <c r="A25" s="87" t="s">
        <v>66</v>
      </c>
      <c r="B25" s="88"/>
      <c r="C25" s="88"/>
      <c r="D25" s="89"/>
      <c r="E25" s="86"/>
      <c r="G25" s="65" t="s">
        <v>75</v>
      </c>
      <c r="H25" s="66" t="s">
        <v>119</v>
      </c>
      <c r="I25" s="66" t="s">
        <v>104</v>
      </c>
      <c r="J25" s="66" t="s">
        <v>102</v>
      </c>
      <c r="K25" s="66" t="s">
        <v>101</v>
      </c>
      <c r="L25" s="67" t="s">
        <v>100</v>
      </c>
      <c r="O25" s="98" t="s">
        <v>70</v>
      </c>
    </row>
    <row r="26" spans="1:15">
      <c r="A26" s="93" t="s">
        <v>22</v>
      </c>
      <c r="B26" s="71" t="s">
        <v>23</v>
      </c>
      <c r="C26" s="71"/>
      <c r="D26" s="90"/>
      <c r="G26" s="76">
        <v>0</v>
      </c>
      <c r="H26" s="58">
        <f>IF(FREQ=10000,'Tables LIN'!C4,IF(FREQ=20000,'Tables LIN'!F4,IF(FREQ=30000,'Tables LIN'!I4,IF(FREQ=40000,'Tables LIN'!L4,IF(FREQ=50000,'Tables LIN'!O4)))))</f>
        <v>65535</v>
      </c>
      <c r="I26" s="99">
        <f t="shared" ref="I26:I89" si="0">PENTE/(2*H26)</f>
        <v>0.50000762951094835</v>
      </c>
      <c r="J26" s="99">
        <f>IF($G26&lt;=Index_Acc,0,$I25)</f>
        <v>0</v>
      </c>
      <c r="K26" s="99">
        <f>IF($G26&lt;=Index_Acc,0,$I25)</f>
        <v>0</v>
      </c>
      <c r="L26" s="77">
        <f t="shared" ref="L26:L89" si="1">IF(AND(Nbr_Pulse-J26-K26&gt;=0,Nbr_Pulse-J27-K27&lt;0),IF(OR(J26=0,K26=0),0,1),0)</f>
        <v>0</v>
      </c>
      <c r="O26">
        <f>6000000/H26</f>
        <v>91.554131380178532</v>
      </c>
    </row>
    <row r="27" spans="1:15">
      <c r="A27" s="93" t="s">
        <v>17</v>
      </c>
      <c r="B27" s="71" t="s">
        <v>18</v>
      </c>
      <c r="C27" s="71"/>
      <c r="D27" s="90"/>
      <c r="G27" s="78">
        <v>1</v>
      </c>
      <c r="H27" s="59">
        <f>IF(FREQ=10000,'Tables LIN'!C5,IF(FREQ=20000,'Tables LIN'!F5,IF(FREQ=30000,'Tables LIN'!I5,IF(FREQ=40000,'Tables LIN'!L5,IF(FREQ=50000,'Tables LIN'!O5)))))</f>
        <v>20886</v>
      </c>
      <c r="I27" s="100">
        <f t="shared" si="0"/>
        <v>1.5688978262951259</v>
      </c>
      <c r="J27" s="100">
        <f t="shared" ref="J27:J90" si="2">IF($G27&lt;=Index_Acc,0,$I26+J26)</f>
        <v>0</v>
      </c>
      <c r="K27" s="100">
        <f t="shared" ref="K27:K90" si="3">IF($G27&lt;=Index_Dec,0,$I26+K26)</f>
        <v>0</v>
      </c>
      <c r="L27" s="79">
        <f t="shared" si="1"/>
        <v>0</v>
      </c>
      <c r="M27" s="36"/>
      <c r="O27" s="36">
        <f t="shared" ref="O27:O90" si="4">6000000/H27</f>
        <v>287.27377190462511</v>
      </c>
    </row>
    <row r="28" spans="1:15">
      <c r="A28" s="93" t="s">
        <v>19</v>
      </c>
      <c r="B28" s="71" t="s">
        <v>28</v>
      </c>
      <c r="C28" s="71"/>
      <c r="D28" s="90"/>
      <c r="G28" s="78">
        <v>2</v>
      </c>
      <c r="H28" s="59">
        <f>IF(FREQ=10000,'Tables LIN'!C6,IF(FREQ=20000,'Tables LIN'!F6,IF(FREQ=30000,'Tables LIN'!I6,IF(FREQ=40000,'Tables LIN'!L6,IF(FREQ=50000,'Tables LIN'!O6)))))</f>
        <v>12423</v>
      </c>
      <c r="I28" s="100">
        <f t="shared" si="0"/>
        <v>2.6376881590598082</v>
      </c>
      <c r="J28" s="100">
        <f t="shared" si="2"/>
        <v>0</v>
      </c>
      <c r="K28" s="100">
        <f t="shared" si="3"/>
        <v>0</v>
      </c>
      <c r="L28" s="79">
        <f t="shared" si="1"/>
        <v>0</v>
      </c>
      <c r="M28" s="36"/>
      <c r="O28" s="36">
        <f t="shared" si="4"/>
        <v>482.97512678097075</v>
      </c>
    </row>
    <row r="29" spans="1:15">
      <c r="A29" s="93" t="s">
        <v>20</v>
      </c>
      <c r="B29" s="71" t="s">
        <v>21</v>
      </c>
      <c r="C29" s="71"/>
      <c r="D29" s="90"/>
      <c r="G29" s="78">
        <v>3</v>
      </c>
      <c r="H29" s="59">
        <f>IF(FREQ=10000,'Tables LIN'!C7,IF(FREQ=20000,'Tables LIN'!F7,IF(FREQ=30000,'Tables LIN'!I7,IF(FREQ=40000,'Tables LIN'!L7,IF(FREQ=50000,'Tables LIN'!O7)))))</f>
        <v>8840</v>
      </c>
      <c r="I29" s="100">
        <f t="shared" si="0"/>
        <v>3.7067873303167422</v>
      </c>
      <c r="J29" s="100">
        <f t="shared" si="2"/>
        <v>0</v>
      </c>
      <c r="K29" s="100">
        <f t="shared" si="3"/>
        <v>0</v>
      </c>
      <c r="L29" s="79">
        <f t="shared" si="1"/>
        <v>0</v>
      </c>
      <c r="M29" s="36"/>
      <c r="O29" s="36">
        <f t="shared" si="4"/>
        <v>678.73303167420818</v>
      </c>
    </row>
    <row r="30" spans="1:15">
      <c r="A30" s="93" t="s">
        <v>11</v>
      </c>
      <c r="B30" s="71" t="s">
        <v>27</v>
      </c>
      <c r="C30" s="71"/>
      <c r="D30" s="90"/>
      <c r="G30" s="78">
        <v>4</v>
      </c>
      <c r="H30" s="59">
        <f>IF(FREQ=10000,'Tables LIN'!C8,IF(FREQ=20000,'Tables LIN'!F8,IF(FREQ=30000,'Tables LIN'!I8,IF(FREQ=40000,'Tables LIN'!L8,IF(FREQ=50000,'Tables LIN'!O8)))))</f>
        <v>6862</v>
      </c>
      <c r="I30" s="100">
        <f t="shared" si="0"/>
        <v>4.7752841737102889</v>
      </c>
      <c r="J30" s="100">
        <f t="shared" si="2"/>
        <v>0</v>
      </c>
      <c r="K30" s="100">
        <f t="shared" si="3"/>
        <v>0</v>
      </c>
      <c r="L30" s="79">
        <f t="shared" si="1"/>
        <v>0</v>
      </c>
      <c r="M30" s="36"/>
      <c r="N30" s="36"/>
      <c r="O30" s="36">
        <f t="shared" si="4"/>
        <v>874.3806470416788</v>
      </c>
    </row>
    <row r="31" spans="1:15">
      <c r="A31" s="93" t="s">
        <v>24</v>
      </c>
      <c r="B31" s="71"/>
      <c r="C31" s="71"/>
      <c r="D31" s="90"/>
      <c r="G31" s="78">
        <v>5</v>
      </c>
      <c r="H31" s="59">
        <f>IF(FREQ=10000,'Tables LIN'!C9,IF(FREQ=20000,'Tables LIN'!F9,IF(FREQ=30000,'Tables LIN'!I9,IF(FREQ=40000,'Tables LIN'!L9,IF(FREQ=50000,'Tables LIN'!O9)))))</f>
        <v>5607</v>
      </c>
      <c r="I31" s="100">
        <f t="shared" si="0"/>
        <v>5.8441234171571246</v>
      </c>
      <c r="J31" s="100">
        <f t="shared" si="2"/>
        <v>0</v>
      </c>
      <c r="K31" s="100">
        <f t="shared" si="3"/>
        <v>0</v>
      </c>
      <c r="L31" s="79">
        <f t="shared" si="1"/>
        <v>0</v>
      </c>
      <c r="O31" s="36">
        <f t="shared" si="4"/>
        <v>1070.0909577314071</v>
      </c>
    </row>
    <row r="32" spans="1:15">
      <c r="A32" s="93" t="s">
        <v>11</v>
      </c>
      <c r="B32" s="71" t="s">
        <v>27</v>
      </c>
      <c r="C32" s="71"/>
      <c r="D32" s="90"/>
      <c r="G32" s="78">
        <v>6</v>
      </c>
      <c r="H32" s="59">
        <f>IF(FREQ=10000,'Tables LIN'!C10,IF(FREQ=20000,'Tables LIN'!F10,IF(FREQ=30000,'Tables LIN'!I10,IF(FREQ=40000,'Tables LIN'!L10,IF(FREQ=50000,'Tables LIN'!O10)))))</f>
        <v>4740</v>
      </c>
      <c r="I32" s="100">
        <f t="shared" si="0"/>
        <v>6.9130801687763714</v>
      </c>
      <c r="J32" s="100">
        <f t="shared" si="2"/>
        <v>0</v>
      </c>
      <c r="K32" s="100">
        <f t="shared" si="3"/>
        <v>0</v>
      </c>
      <c r="L32" s="79">
        <f t="shared" si="1"/>
        <v>0</v>
      </c>
      <c r="O32" s="36">
        <f t="shared" si="4"/>
        <v>1265.8227848101267</v>
      </c>
    </row>
    <row r="33" spans="1:15">
      <c r="A33" s="93" t="s">
        <v>67</v>
      </c>
      <c r="B33" s="71" t="s">
        <v>68</v>
      </c>
      <c r="C33" s="71"/>
      <c r="D33" s="90"/>
      <c r="G33" s="78">
        <v>7</v>
      </c>
      <c r="H33" s="59">
        <f>IF(FREQ=10000,'Tables LIN'!C11,IF(FREQ=20000,'Tables LIN'!F11,IF(FREQ=30000,'Tables LIN'!I11,IF(FREQ=40000,'Tables LIN'!L11,IF(FREQ=50000,'Tables LIN'!O11)))))</f>
        <v>4105</v>
      </c>
      <c r="I33" s="100">
        <f t="shared" si="0"/>
        <v>7.9824604141291111</v>
      </c>
      <c r="J33" s="100">
        <f t="shared" si="2"/>
        <v>0</v>
      </c>
      <c r="K33" s="100">
        <f t="shared" si="3"/>
        <v>0</v>
      </c>
      <c r="L33" s="79">
        <f t="shared" si="1"/>
        <v>0</v>
      </c>
      <c r="O33" s="36">
        <f t="shared" si="4"/>
        <v>1461.6321559074299</v>
      </c>
    </row>
    <row r="34" spans="1:15" ht="15.75" thickBot="1">
      <c r="A34" s="94" t="s">
        <v>25</v>
      </c>
      <c r="B34" s="91" t="s">
        <v>26</v>
      </c>
      <c r="C34" s="91"/>
      <c r="D34" s="92"/>
      <c r="G34" s="78">
        <v>8</v>
      </c>
      <c r="H34" s="59">
        <f>IF(FREQ=10000,'Tables LIN'!C12,IF(FREQ=20000,'Tables LIN'!F12,IF(FREQ=30000,'Tables LIN'!I12,IF(FREQ=40000,'Tables LIN'!L12,IF(FREQ=50000,'Tables LIN'!O12)))))</f>
        <v>3620</v>
      </c>
      <c r="I34" s="100">
        <f t="shared" si="0"/>
        <v>9.0519337016574593</v>
      </c>
      <c r="J34" s="100">
        <f t="shared" si="2"/>
        <v>0</v>
      </c>
      <c r="K34" s="100">
        <f t="shared" si="3"/>
        <v>0</v>
      </c>
      <c r="L34" s="79">
        <f t="shared" si="1"/>
        <v>0</v>
      </c>
      <c r="O34" s="36">
        <f t="shared" si="4"/>
        <v>1657.4585635359117</v>
      </c>
    </row>
    <row r="35" spans="1:15">
      <c r="G35" s="78">
        <v>9</v>
      </c>
      <c r="H35" s="59">
        <f>IF(FREQ=10000,'Tables LIN'!C13,IF(FREQ=20000,'Tables LIN'!F13,IF(FREQ=30000,'Tables LIN'!I13,IF(FREQ=40000,'Tables LIN'!L13,IF(FREQ=50000,'Tables LIN'!O13)))))</f>
        <v>3238</v>
      </c>
      <c r="I35" s="100">
        <f t="shared" si="0"/>
        <v>10.119827053736875</v>
      </c>
      <c r="J35" s="100">
        <f t="shared" si="2"/>
        <v>0</v>
      </c>
      <c r="K35" s="100">
        <f t="shared" si="3"/>
        <v>0</v>
      </c>
      <c r="L35" s="79">
        <f t="shared" si="1"/>
        <v>0</v>
      </c>
      <c r="O35" s="36">
        <f t="shared" si="4"/>
        <v>1852.9956763434218</v>
      </c>
    </row>
    <row r="36" spans="1:15" ht="15.75" thickBot="1">
      <c r="G36" s="78">
        <v>10</v>
      </c>
      <c r="H36" s="59">
        <f>IF(FREQ=10000,'Tables LIN'!C14,IF(FREQ=20000,'Tables LIN'!F14,IF(FREQ=30000,'Tables LIN'!I14,IF(FREQ=40000,'Tables LIN'!L14,IF(FREQ=50000,'Tables LIN'!O14)))))</f>
        <v>2929</v>
      </c>
      <c r="I36" s="100">
        <f t="shared" si="0"/>
        <v>11.187435984977808</v>
      </c>
      <c r="J36" s="100">
        <f t="shared" si="2"/>
        <v>0</v>
      </c>
      <c r="K36" s="100">
        <f t="shared" si="3"/>
        <v>0</v>
      </c>
      <c r="L36" s="79">
        <f t="shared" si="1"/>
        <v>0</v>
      </c>
      <c r="O36" s="36">
        <f t="shared" si="4"/>
        <v>2048.4807101399797</v>
      </c>
    </row>
    <row r="37" spans="1:15" ht="15.75" thickBot="1">
      <c r="A37" s="105" t="s">
        <v>60</v>
      </c>
      <c r="B37" s="106"/>
      <c r="C37" s="106"/>
      <c r="D37" s="106"/>
      <c r="E37" s="107"/>
      <c r="G37" s="78">
        <v>11</v>
      </c>
      <c r="H37" s="59">
        <f>IF(FREQ=10000,'Tables LIN'!C15,IF(FREQ=20000,'Tables LIN'!F15,IF(FREQ=30000,'Tables LIN'!I15,IF(FREQ=40000,'Tables LIN'!L15,IF(FREQ=50000,'Tables LIN'!O15)))))</f>
        <v>2673</v>
      </c>
      <c r="I37" s="100">
        <f t="shared" si="0"/>
        <v>12.258885147774036</v>
      </c>
      <c r="J37" s="100">
        <f t="shared" si="2"/>
        <v>0</v>
      </c>
      <c r="K37" s="100">
        <f t="shared" si="3"/>
        <v>0</v>
      </c>
      <c r="L37" s="79">
        <f t="shared" si="1"/>
        <v>0</v>
      </c>
      <c r="O37" s="36">
        <f t="shared" si="4"/>
        <v>2244.6689113355778</v>
      </c>
    </row>
    <row r="38" spans="1:15" ht="15.75" thickBot="1">
      <c r="A38" s="22" t="s">
        <v>58</v>
      </c>
      <c r="B38" s="23" t="s">
        <v>57</v>
      </c>
      <c r="C38" s="23" t="s">
        <v>55</v>
      </c>
      <c r="D38" s="23" t="s">
        <v>56</v>
      </c>
      <c r="E38" s="24" t="s">
        <v>54</v>
      </c>
      <c r="G38" s="78">
        <v>12</v>
      </c>
      <c r="H38" s="59">
        <f>IF(FREQ=10000,'Tables LIN'!C16,IF(FREQ=20000,'Tables LIN'!F16,IF(FREQ=30000,'Tables LIN'!I16,IF(FREQ=40000,'Tables LIN'!L16,IF(FREQ=50000,'Tables LIN'!O16)))))</f>
        <v>2459</v>
      </c>
      <c r="I38" s="100">
        <f t="shared" si="0"/>
        <v>13.325742171614477</v>
      </c>
      <c r="J38" s="100">
        <f t="shared" si="2"/>
        <v>0</v>
      </c>
      <c r="K38" s="100">
        <f t="shared" si="3"/>
        <v>0</v>
      </c>
      <c r="L38" s="79">
        <f t="shared" si="1"/>
        <v>0</v>
      </c>
      <c r="O38" s="36">
        <f t="shared" si="4"/>
        <v>2440.0162667751119</v>
      </c>
    </row>
    <row r="39" spans="1:15">
      <c r="A39" s="25" t="s">
        <v>9</v>
      </c>
      <c r="B39" s="26" t="s">
        <v>33</v>
      </c>
      <c r="C39" s="26" t="s">
        <v>44</v>
      </c>
      <c r="D39" s="26" t="s">
        <v>49</v>
      </c>
      <c r="E39" s="27" t="s">
        <v>35</v>
      </c>
      <c r="G39" s="78">
        <v>13</v>
      </c>
      <c r="H39" s="59">
        <f>IF(FREQ=10000,'Tables LIN'!C17,IF(FREQ=20000,'Tables LIN'!F17,IF(FREQ=30000,'Tables LIN'!I17,IF(FREQ=40000,'Tables LIN'!L17,IF(FREQ=50000,'Tables LIN'!O17)))))</f>
        <v>2276</v>
      </c>
      <c r="I39" s="100">
        <f t="shared" si="0"/>
        <v>14.397188049209138</v>
      </c>
      <c r="J39" s="100">
        <f t="shared" si="2"/>
        <v>0</v>
      </c>
      <c r="K39" s="100">
        <f t="shared" si="3"/>
        <v>0</v>
      </c>
      <c r="L39" s="79">
        <f t="shared" si="1"/>
        <v>0</v>
      </c>
      <c r="O39" s="36">
        <f t="shared" si="4"/>
        <v>2636.2038664323372</v>
      </c>
    </row>
    <row r="40" spans="1:15">
      <c r="A40" s="17" t="s">
        <v>9</v>
      </c>
      <c r="B40" s="16" t="s">
        <v>31</v>
      </c>
      <c r="C40" s="16" t="s">
        <v>45</v>
      </c>
      <c r="D40" s="16" t="s">
        <v>48</v>
      </c>
      <c r="E40" s="18" t="s">
        <v>34</v>
      </c>
      <c r="G40" s="78">
        <v>14</v>
      </c>
      <c r="H40" s="59">
        <f>IF(FREQ=10000,'Tables LIN'!C18,IF(FREQ=20000,'Tables LIN'!F18,IF(FREQ=30000,'Tables LIN'!I18,IF(FREQ=40000,'Tables LIN'!L18,IF(FREQ=50000,'Tables LIN'!O18)))))</f>
        <v>2119</v>
      </c>
      <c r="I40" s="100">
        <f t="shared" si="0"/>
        <v>15.463898065125059</v>
      </c>
      <c r="J40" s="100">
        <f t="shared" si="2"/>
        <v>0</v>
      </c>
      <c r="K40" s="100">
        <f t="shared" si="3"/>
        <v>0</v>
      </c>
      <c r="L40" s="79">
        <f t="shared" si="1"/>
        <v>0</v>
      </c>
      <c r="O40" s="36">
        <f t="shared" si="4"/>
        <v>2831.5243039169418</v>
      </c>
    </row>
    <row r="41" spans="1:15">
      <c r="A41" s="17" t="s">
        <v>10</v>
      </c>
      <c r="B41" s="16" t="s">
        <v>33</v>
      </c>
      <c r="C41" s="16" t="s">
        <v>42</v>
      </c>
      <c r="D41" s="16" t="s">
        <v>47</v>
      </c>
      <c r="E41" s="18" t="s">
        <v>32</v>
      </c>
      <c r="G41" s="78">
        <v>15</v>
      </c>
      <c r="H41" s="59">
        <f>IF(FREQ=10000,'Tables LIN'!C19,IF(FREQ=20000,'Tables LIN'!F19,IF(FREQ=30000,'Tables LIN'!I19,IF(FREQ=40000,'Tables LIN'!L19,IF(FREQ=50000,'Tables LIN'!O19)))))</f>
        <v>1982</v>
      </c>
      <c r="I41" s="100">
        <f t="shared" si="0"/>
        <v>16.532795156407669</v>
      </c>
      <c r="J41" s="100">
        <f t="shared" si="2"/>
        <v>0</v>
      </c>
      <c r="K41" s="100">
        <f t="shared" si="3"/>
        <v>0</v>
      </c>
      <c r="L41" s="79">
        <f t="shared" si="1"/>
        <v>0</v>
      </c>
      <c r="O41" s="36">
        <f t="shared" si="4"/>
        <v>3027.2452068617558</v>
      </c>
    </row>
    <row r="42" spans="1:15">
      <c r="A42" s="17" t="s">
        <v>10</v>
      </c>
      <c r="B42" s="16" t="s">
        <v>31</v>
      </c>
      <c r="C42" s="16" t="s">
        <v>43</v>
      </c>
      <c r="D42" s="16" t="s">
        <v>46</v>
      </c>
      <c r="E42" s="18" t="s">
        <v>30</v>
      </c>
      <c r="G42" s="78">
        <v>16</v>
      </c>
      <c r="H42" s="59">
        <f>IF(FREQ=10000,'Tables LIN'!C20,IF(FREQ=20000,'Tables LIN'!F20,IF(FREQ=30000,'Tables LIN'!I20,IF(FREQ=40000,'Tables LIN'!L20,IF(FREQ=50000,'Tables LIN'!O20)))))</f>
        <v>1862</v>
      </c>
      <c r="I42" s="100">
        <f t="shared" si="0"/>
        <v>17.59828141783029</v>
      </c>
      <c r="J42" s="100">
        <f t="shared" si="2"/>
        <v>0</v>
      </c>
      <c r="K42" s="100">
        <f t="shared" si="3"/>
        <v>0</v>
      </c>
      <c r="L42" s="79">
        <f t="shared" si="1"/>
        <v>0</v>
      </c>
      <c r="O42" s="36">
        <f t="shared" si="4"/>
        <v>3222.34156820623</v>
      </c>
    </row>
    <row r="43" spans="1:15">
      <c r="A43" s="17" t="s">
        <v>7</v>
      </c>
      <c r="B43" s="16" t="s">
        <v>33</v>
      </c>
      <c r="C43" s="16" t="s">
        <v>38</v>
      </c>
      <c r="D43" s="16" t="s">
        <v>53</v>
      </c>
      <c r="E43" s="18" t="s">
        <v>39</v>
      </c>
      <c r="G43" s="78">
        <v>17</v>
      </c>
      <c r="H43" s="59">
        <f>IF(FREQ=10000,'Tables LIN'!C21,IF(FREQ=20000,'Tables LIN'!F21,IF(FREQ=30000,'Tables LIN'!I21,IF(FREQ=40000,'Tables LIN'!L21,IF(FREQ=50000,'Tables LIN'!O21)))))</f>
        <v>1755</v>
      </c>
      <c r="I43" s="100">
        <f t="shared" si="0"/>
        <v>18.67122507122507</v>
      </c>
      <c r="J43" s="100">
        <f t="shared" si="2"/>
        <v>0</v>
      </c>
      <c r="K43" s="100">
        <f t="shared" si="3"/>
        <v>0</v>
      </c>
      <c r="L43" s="79">
        <f t="shared" si="1"/>
        <v>0</v>
      </c>
      <c r="O43" s="36">
        <f t="shared" si="4"/>
        <v>3418.8034188034189</v>
      </c>
    </row>
    <row r="44" spans="1:15">
      <c r="A44" s="17" t="s">
        <v>7</v>
      </c>
      <c r="B44" s="16" t="s">
        <v>31</v>
      </c>
      <c r="C44" s="16" t="s">
        <v>39</v>
      </c>
      <c r="D44" s="16" t="s">
        <v>52</v>
      </c>
      <c r="E44" s="18" t="s">
        <v>38</v>
      </c>
      <c r="G44" s="78">
        <v>18</v>
      </c>
      <c r="H44" s="59">
        <f>IF(FREQ=10000,'Tables LIN'!C22,IF(FREQ=20000,'Tables LIN'!F22,IF(FREQ=30000,'Tables LIN'!I22,IF(FREQ=40000,'Tables LIN'!L22,IF(FREQ=50000,'Tables LIN'!O22)))))</f>
        <v>1660</v>
      </c>
      <c r="I44" s="100">
        <f t="shared" si="0"/>
        <v>19.73975903614458</v>
      </c>
      <c r="J44" s="100">
        <f t="shared" si="2"/>
        <v>0</v>
      </c>
      <c r="K44" s="100">
        <f t="shared" si="3"/>
        <v>0</v>
      </c>
      <c r="L44" s="79">
        <f t="shared" si="1"/>
        <v>0</v>
      </c>
      <c r="O44" s="36">
        <f t="shared" si="4"/>
        <v>3614.4578313253014</v>
      </c>
    </row>
    <row r="45" spans="1:15">
      <c r="A45" s="17" t="s">
        <v>8</v>
      </c>
      <c r="B45" s="16" t="s">
        <v>33</v>
      </c>
      <c r="C45" s="16" t="s">
        <v>40</v>
      </c>
      <c r="D45" s="16" t="s">
        <v>51</v>
      </c>
      <c r="E45" s="18" t="s">
        <v>37</v>
      </c>
      <c r="G45" s="78">
        <v>19</v>
      </c>
      <c r="H45" s="59">
        <f>IF(FREQ=10000,'Tables LIN'!C23,IF(FREQ=20000,'Tables LIN'!F23,IF(FREQ=30000,'Tables LIN'!I23,IF(FREQ=40000,'Tables LIN'!L23,IF(FREQ=50000,'Tables LIN'!O23)))))</f>
        <v>1575</v>
      </c>
      <c r="I45" s="100">
        <f t="shared" si="0"/>
        <v>20.805079365079365</v>
      </c>
      <c r="J45" s="100">
        <f t="shared" si="2"/>
        <v>0</v>
      </c>
      <c r="K45" s="100">
        <f t="shared" si="3"/>
        <v>0</v>
      </c>
      <c r="L45" s="79">
        <f t="shared" si="1"/>
        <v>0</v>
      </c>
      <c r="O45" s="36">
        <f t="shared" si="4"/>
        <v>3809.5238095238096</v>
      </c>
    </row>
    <row r="46" spans="1:15" ht="15.75" thickBot="1">
      <c r="A46" s="19" t="s">
        <v>8</v>
      </c>
      <c r="B46" s="20" t="s">
        <v>31</v>
      </c>
      <c r="C46" s="20" t="s">
        <v>41</v>
      </c>
      <c r="D46" s="20" t="s">
        <v>50</v>
      </c>
      <c r="E46" s="21" t="s">
        <v>36</v>
      </c>
      <c r="G46" s="78">
        <v>20</v>
      </c>
      <c r="H46" s="59">
        <f>IF(FREQ=10000,'Tables LIN'!C24,IF(FREQ=20000,'Tables LIN'!F24,IF(FREQ=30000,'Tables LIN'!I24,IF(FREQ=40000,'Tables LIN'!L24,IF(FREQ=50000,'Tables LIN'!O24)))))</f>
        <v>1498</v>
      </c>
      <c r="I46" s="100">
        <f t="shared" si="0"/>
        <v>21.874499332443257</v>
      </c>
      <c r="J46" s="100">
        <f t="shared" si="2"/>
        <v>0</v>
      </c>
      <c r="K46" s="100">
        <f t="shared" si="3"/>
        <v>0</v>
      </c>
      <c r="L46" s="79">
        <f t="shared" si="1"/>
        <v>0</v>
      </c>
      <c r="O46" s="36">
        <f t="shared" si="4"/>
        <v>4005.3404539385847</v>
      </c>
    </row>
    <row r="47" spans="1:15">
      <c r="A47" t="s">
        <v>59</v>
      </c>
      <c r="G47" s="78">
        <v>21</v>
      </c>
      <c r="H47" s="59">
        <f>IF(FREQ=10000,'Tables LIN'!C25,IF(FREQ=20000,'Tables LIN'!F25,IF(FREQ=30000,'Tables LIN'!I25,IF(FREQ=40000,'Tables LIN'!L25,IF(FREQ=50000,'Tables LIN'!O25)))))</f>
        <v>1428</v>
      </c>
      <c r="I47" s="100">
        <f t="shared" si="0"/>
        <v>22.946778711484594</v>
      </c>
      <c r="J47" s="100">
        <f t="shared" si="2"/>
        <v>0</v>
      </c>
      <c r="K47" s="100">
        <f t="shared" si="3"/>
        <v>0</v>
      </c>
      <c r="L47" s="79">
        <f t="shared" si="1"/>
        <v>0</v>
      </c>
      <c r="O47" s="36">
        <f t="shared" si="4"/>
        <v>4201.680672268908</v>
      </c>
    </row>
    <row r="48" spans="1:15" ht="15.75" thickBot="1">
      <c r="G48" s="78">
        <v>22</v>
      </c>
      <c r="H48" s="59">
        <f>IF(FREQ=10000,'Tables LIN'!C26,IF(FREQ=20000,'Tables LIN'!F26,IF(FREQ=30000,'Tables LIN'!I26,IF(FREQ=40000,'Tables LIN'!L26,IF(FREQ=50000,'Tables LIN'!O26)))))</f>
        <v>1364</v>
      </c>
      <c r="I48" s="100">
        <f t="shared" si="0"/>
        <v>24.023460410557185</v>
      </c>
      <c r="J48" s="100">
        <f t="shared" si="2"/>
        <v>0</v>
      </c>
      <c r="K48" s="100">
        <f t="shared" si="3"/>
        <v>0</v>
      </c>
      <c r="L48" s="79">
        <f t="shared" si="1"/>
        <v>0</v>
      </c>
      <c r="O48" s="36">
        <f t="shared" si="4"/>
        <v>4398.8269794721409</v>
      </c>
    </row>
    <row r="49" spans="1:15" ht="15.75" thickBot="1">
      <c r="A49" s="105" t="s">
        <v>65</v>
      </c>
      <c r="B49" s="106"/>
      <c r="C49" s="106"/>
      <c r="D49" s="106"/>
      <c r="E49" s="107"/>
      <c r="G49" s="78">
        <v>23</v>
      </c>
      <c r="H49" s="59">
        <f>IF(FREQ=10000,'Tables LIN'!C27,IF(FREQ=20000,'Tables LIN'!F27,IF(FREQ=30000,'Tables LIN'!I27,IF(FREQ=40000,'Tables LIN'!L27,IF(FREQ=50000,'Tables LIN'!O27)))))</f>
        <v>1306</v>
      </c>
      <c r="I49" s="100">
        <f t="shared" si="0"/>
        <v>25.090352220520675</v>
      </c>
      <c r="J49" s="100">
        <f t="shared" si="2"/>
        <v>0</v>
      </c>
      <c r="K49" s="100">
        <f t="shared" si="3"/>
        <v>0</v>
      </c>
      <c r="L49" s="79">
        <f t="shared" si="1"/>
        <v>0</v>
      </c>
      <c r="O49" s="36">
        <f t="shared" si="4"/>
        <v>4594.1807044410416</v>
      </c>
    </row>
    <row r="50" spans="1:15">
      <c r="A50" s="22" t="s">
        <v>58</v>
      </c>
      <c r="B50" s="23" t="s">
        <v>57</v>
      </c>
      <c r="C50" s="23" t="s">
        <v>55</v>
      </c>
      <c r="D50" s="23" t="s">
        <v>56</v>
      </c>
      <c r="E50" s="24"/>
      <c r="G50" s="78">
        <v>24</v>
      </c>
      <c r="H50" s="59">
        <f>IF(FREQ=10000,'Tables LIN'!C28,IF(FREQ=20000,'Tables LIN'!F28,IF(FREQ=30000,'Tables LIN'!I28,IF(FREQ=40000,'Tables LIN'!L28,IF(FREQ=50000,'Tables LIN'!O28)))))</f>
        <v>1253</v>
      </c>
      <c r="I50" s="100">
        <f t="shared" si="0"/>
        <v>26.151636073423784</v>
      </c>
      <c r="J50" s="100">
        <f t="shared" si="2"/>
        <v>0</v>
      </c>
      <c r="K50" s="100">
        <f t="shared" si="3"/>
        <v>0</v>
      </c>
      <c r="L50" s="79">
        <f t="shared" si="1"/>
        <v>0</v>
      </c>
      <c r="O50" s="36">
        <f t="shared" si="4"/>
        <v>4788.5075818036712</v>
      </c>
    </row>
    <row r="51" spans="1:15">
      <c r="A51" s="17" t="s">
        <v>9</v>
      </c>
      <c r="B51" s="16" t="s">
        <v>61</v>
      </c>
      <c r="C51" s="16" t="s">
        <v>45</v>
      </c>
      <c r="D51" s="16" t="s">
        <v>48</v>
      </c>
      <c r="E51" s="18"/>
      <c r="G51" s="78">
        <v>25</v>
      </c>
      <c r="H51" s="59">
        <f>IF(FREQ=10000,'Tables LIN'!C29,IF(FREQ=20000,'Tables LIN'!F29,IF(FREQ=30000,'Tables LIN'!I29,IF(FREQ=40000,'Tables LIN'!L29,IF(FREQ=50000,'Tables LIN'!O29)))))</f>
        <v>1204</v>
      </c>
      <c r="I51" s="100">
        <f t="shared" si="0"/>
        <v>27.215946843853821</v>
      </c>
      <c r="J51" s="100">
        <f t="shared" si="2"/>
        <v>0</v>
      </c>
      <c r="K51" s="100">
        <f t="shared" si="3"/>
        <v>0</v>
      </c>
      <c r="L51" s="79">
        <f t="shared" si="1"/>
        <v>0</v>
      </c>
      <c r="O51" s="36">
        <f t="shared" si="4"/>
        <v>4983.388704318937</v>
      </c>
    </row>
    <row r="52" spans="1:15">
      <c r="A52" s="17" t="s">
        <v>9</v>
      </c>
      <c r="B52" s="16" t="s">
        <v>31</v>
      </c>
      <c r="C52" s="16" t="s">
        <v>44</v>
      </c>
      <c r="D52" s="16" t="s">
        <v>49</v>
      </c>
      <c r="E52" s="18"/>
      <c r="G52" s="78">
        <v>26</v>
      </c>
      <c r="H52" s="59">
        <f>IF(FREQ=10000,'Tables LIN'!C30,IF(FREQ=20000,'Tables LIN'!F30,IF(FREQ=30000,'Tables LIN'!I30,IF(FREQ=40000,'Tables LIN'!L30,IF(FREQ=50000,'Tables LIN'!O30)))))</f>
        <v>1158</v>
      </c>
      <c r="I52" s="100">
        <f t="shared" si="0"/>
        <v>28.297063903281519</v>
      </c>
      <c r="J52" s="100">
        <f t="shared" si="2"/>
        <v>0</v>
      </c>
      <c r="K52" s="100">
        <f t="shared" si="3"/>
        <v>0</v>
      </c>
      <c r="L52" s="79">
        <f t="shared" si="1"/>
        <v>0</v>
      </c>
      <c r="O52" s="36">
        <f t="shared" si="4"/>
        <v>5181.3471502590673</v>
      </c>
    </row>
    <row r="53" spans="1:15">
      <c r="A53" s="17" t="s">
        <v>10</v>
      </c>
      <c r="B53" s="16" t="s">
        <v>61</v>
      </c>
      <c r="C53" s="16" t="s">
        <v>43</v>
      </c>
      <c r="D53" s="16" t="s">
        <v>46</v>
      </c>
      <c r="E53" s="35"/>
      <c r="G53" s="78">
        <v>27</v>
      </c>
      <c r="H53" s="59">
        <f>IF(FREQ=10000,'Tables LIN'!C31,IF(FREQ=20000,'Tables LIN'!F31,IF(FREQ=30000,'Tables LIN'!I31,IF(FREQ=40000,'Tables LIN'!L31,IF(FREQ=50000,'Tables LIN'!O31)))))</f>
        <v>1116</v>
      </c>
      <c r="I53" s="100">
        <f t="shared" si="0"/>
        <v>29.362007168458781</v>
      </c>
      <c r="J53" s="100">
        <f t="shared" si="2"/>
        <v>0</v>
      </c>
      <c r="K53" s="100">
        <f t="shared" si="3"/>
        <v>0</v>
      </c>
      <c r="L53" s="79">
        <f t="shared" si="1"/>
        <v>0</v>
      </c>
      <c r="O53" s="36">
        <f t="shared" si="4"/>
        <v>5376.3440860215051</v>
      </c>
    </row>
    <row r="54" spans="1:15">
      <c r="A54" s="17" t="s">
        <v>10</v>
      </c>
      <c r="B54" s="16" t="s">
        <v>31</v>
      </c>
      <c r="C54" s="16" t="s">
        <v>42</v>
      </c>
      <c r="D54" s="16" t="s">
        <v>47</v>
      </c>
      <c r="E54" s="18"/>
      <c r="G54" s="78">
        <v>28</v>
      </c>
      <c r="H54" s="59">
        <f>IF(FREQ=10000,'Tables LIN'!C32,IF(FREQ=20000,'Tables LIN'!F32,IF(FREQ=30000,'Tables LIN'!I32,IF(FREQ=40000,'Tables LIN'!L32,IF(FREQ=50000,'Tables LIN'!O32)))))</f>
        <v>1077</v>
      </c>
      <c r="I54" s="100">
        <f t="shared" si="0"/>
        <v>30.425255338904364</v>
      </c>
      <c r="J54" s="100">
        <f t="shared" si="2"/>
        <v>0</v>
      </c>
      <c r="K54" s="100">
        <f t="shared" si="3"/>
        <v>0</v>
      </c>
      <c r="L54" s="79">
        <f t="shared" si="1"/>
        <v>0</v>
      </c>
      <c r="O54" s="36">
        <f t="shared" si="4"/>
        <v>5571.030640668524</v>
      </c>
    </row>
    <row r="55" spans="1:15">
      <c r="A55" s="33" t="s">
        <v>7</v>
      </c>
      <c r="B55" s="34" t="s">
        <v>61</v>
      </c>
      <c r="C55" s="34" t="s">
        <v>37</v>
      </c>
      <c r="D55" s="34" t="s">
        <v>63</v>
      </c>
      <c r="E55" s="18"/>
      <c r="G55" s="78">
        <v>29</v>
      </c>
      <c r="H55" s="59">
        <f>IF(FREQ=10000,'Tables LIN'!C33,IF(FREQ=20000,'Tables LIN'!F33,IF(FREQ=30000,'Tables LIN'!I33,IF(FREQ=40000,'Tables LIN'!L33,IF(FREQ=50000,'Tables LIN'!O33)))))</f>
        <v>1040</v>
      </c>
      <c r="I55" s="100">
        <f t="shared" si="0"/>
        <v>31.507692307692309</v>
      </c>
      <c r="J55" s="100">
        <f t="shared" si="2"/>
        <v>0</v>
      </c>
      <c r="K55" s="100">
        <f t="shared" si="3"/>
        <v>0</v>
      </c>
      <c r="L55" s="79">
        <f t="shared" si="1"/>
        <v>0</v>
      </c>
      <c r="O55" s="36">
        <f t="shared" si="4"/>
        <v>5769.2307692307695</v>
      </c>
    </row>
    <row r="56" spans="1:15">
      <c r="A56" s="17" t="s">
        <v>7</v>
      </c>
      <c r="B56" s="16" t="s">
        <v>31</v>
      </c>
      <c r="C56" s="16" t="s">
        <v>36</v>
      </c>
      <c r="D56" s="16" t="s">
        <v>64</v>
      </c>
      <c r="E56" s="18"/>
      <c r="G56" s="78">
        <v>30</v>
      </c>
      <c r="H56" s="59">
        <f>IF(FREQ=10000,'Tables LIN'!C34,IF(FREQ=20000,'Tables LIN'!F34,IF(FREQ=30000,'Tables LIN'!I34,IF(FREQ=40000,'Tables LIN'!L34,IF(FREQ=50000,'Tables LIN'!O34)))))</f>
        <v>1006</v>
      </c>
      <c r="I56" s="100">
        <f t="shared" si="0"/>
        <v>32.57256461232604</v>
      </c>
      <c r="J56" s="100">
        <f t="shared" si="2"/>
        <v>0</v>
      </c>
      <c r="K56" s="100">
        <f t="shared" si="3"/>
        <v>0</v>
      </c>
      <c r="L56" s="79">
        <f t="shared" si="1"/>
        <v>0</v>
      </c>
      <c r="O56" s="36">
        <f t="shared" si="4"/>
        <v>5964.2147117296226</v>
      </c>
    </row>
    <row r="57" spans="1:15">
      <c r="A57" s="17" t="s">
        <v>8</v>
      </c>
      <c r="B57" s="16" t="s">
        <v>61</v>
      </c>
      <c r="C57" s="16" t="s">
        <v>39</v>
      </c>
      <c r="D57" s="16" t="s">
        <v>52</v>
      </c>
      <c r="E57" s="18"/>
      <c r="G57" s="78">
        <v>31</v>
      </c>
      <c r="H57" s="59">
        <f>IF(FREQ=10000,'Tables LIN'!C35,IF(FREQ=20000,'Tables LIN'!F35,IF(FREQ=30000,'Tables LIN'!I35,IF(FREQ=40000,'Tables LIN'!L35,IF(FREQ=50000,'Tables LIN'!O35)))))</f>
        <v>974</v>
      </c>
      <c r="I57" s="100">
        <f t="shared" si="0"/>
        <v>33.642710472279262</v>
      </c>
      <c r="J57" s="100">
        <f t="shared" si="2"/>
        <v>0</v>
      </c>
      <c r="K57" s="100">
        <f t="shared" si="3"/>
        <v>0</v>
      </c>
      <c r="L57" s="79">
        <f t="shared" si="1"/>
        <v>0</v>
      </c>
      <c r="O57" s="36">
        <f t="shared" si="4"/>
        <v>6160.1642710472279</v>
      </c>
    </row>
    <row r="58" spans="1:15">
      <c r="A58" s="17" t="s">
        <v>8</v>
      </c>
      <c r="B58" s="16" t="s">
        <v>31</v>
      </c>
      <c r="C58" s="16" t="s">
        <v>38</v>
      </c>
      <c r="D58" s="16" t="s">
        <v>53</v>
      </c>
      <c r="E58" s="18"/>
      <c r="G58" s="78">
        <v>32</v>
      </c>
      <c r="H58" s="59">
        <f>IF(FREQ=10000,'Tables LIN'!C36,IF(FREQ=20000,'Tables LIN'!F36,IF(FREQ=30000,'Tables LIN'!I36,IF(FREQ=40000,'Tables LIN'!L36,IF(FREQ=50000,'Tables LIN'!O36)))))</f>
        <v>944</v>
      </c>
      <c r="I58" s="100">
        <f t="shared" si="0"/>
        <v>34.711864406779661</v>
      </c>
      <c r="J58" s="100">
        <f t="shared" si="2"/>
        <v>0</v>
      </c>
      <c r="K58" s="100">
        <f t="shared" si="3"/>
        <v>0</v>
      </c>
      <c r="L58" s="79">
        <f t="shared" si="1"/>
        <v>0</v>
      </c>
      <c r="O58" s="36">
        <f t="shared" si="4"/>
        <v>6355.9322033898306</v>
      </c>
    </row>
    <row r="59" spans="1:15">
      <c r="A59" s="17" t="s">
        <v>62</v>
      </c>
      <c r="B59" s="16" t="s">
        <v>61</v>
      </c>
      <c r="C59" s="16" t="s">
        <v>41</v>
      </c>
      <c r="D59" s="16" t="s">
        <v>50</v>
      </c>
      <c r="E59" s="18"/>
      <c r="G59" s="78">
        <v>33</v>
      </c>
      <c r="H59" s="59">
        <f>IF(FREQ=10000,'Tables LIN'!C37,IF(FREQ=20000,'Tables LIN'!F37,IF(FREQ=30000,'Tables LIN'!I37,IF(FREQ=40000,'Tables LIN'!L37,IF(FREQ=50000,'Tables LIN'!O37)))))</f>
        <v>916</v>
      </c>
      <c r="I59" s="100">
        <f t="shared" si="0"/>
        <v>35.772925764192138</v>
      </c>
      <c r="J59" s="100">
        <f t="shared" si="2"/>
        <v>0</v>
      </c>
      <c r="K59" s="100">
        <f t="shared" si="3"/>
        <v>0</v>
      </c>
      <c r="L59" s="79">
        <f t="shared" si="1"/>
        <v>0</v>
      </c>
      <c r="O59" s="36">
        <f t="shared" si="4"/>
        <v>6550.2183406113536</v>
      </c>
    </row>
    <row r="60" spans="1:15" ht="15.75" thickBot="1">
      <c r="A60" s="19" t="s">
        <v>62</v>
      </c>
      <c r="B60" s="20" t="s">
        <v>31</v>
      </c>
      <c r="C60" s="20" t="s">
        <v>40</v>
      </c>
      <c r="D60" s="20" t="s">
        <v>51</v>
      </c>
      <c r="E60" s="21"/>
      <c r="G60" s="78">
        <v>34</v>
      </c>
      <c r="H60" s="59">
        <f>IF(FREQ=10000,'Tables LIN'!C38,IF(FREQ=20000,'Tables LIN'!F38,IF(FREQ=30000,'Tables LIN'!I38,IF(FREQ=40000,'Tables LIN'!L38,IF(FREQ=50000,'Tables LIN'!O38)))))</f>
        <v>889</v>
      </c>
      <c r="I60" s="100">
        <f t="shared" si="0"/>
        <v>36.859392575928013</v>
      </c>
      <c r="J60" s="100">
        <f t="shared" si="2"/>
        <v>0</v>
      </c>
      <c r="K60" s="100">
        <f t="shared" si="3"/>
        <v>0</v>
      </c>
      <c r="L60" s="79">
        <f t="shared" si="1"/>
        <v>0</v>
      </c>
      <c r="O60" s="36">
        <f t="shared" si="4"/>
        <v>6749.1563554555678</v>
      </c>
    </row>
    <row r="61" spans="1:15">
      <c r="A61" t="s">
        <v>59</v>
      </c>
      <c r="G61" s="78">
        <v>35</v>
      </c>
      <c r="H61" s="59">
        <f>IF(FREQ=10000,'Tables LIN'!C39,IF(FREQ=20000,'Tables LIN'!F39,IF(FREQ=30000,'Tables LIN'!I39,IF(FREQ=40000,'Tables LIN'!L39,IF(FREQ=50000,'Tables LIN'!O39)))))</f>
        <v>864</v>
      </c>
      <c r="I61" s="100">
        <f t="shared" si="0"/>
        <v>37.925925925925924</v>
      </c>
      <c r="J61" s="100">
        <f t="shared" si="2"/>
        <v>0</v>
      </c>
      <c r="K61" s="100">
        <f t="shared" si="3"/>
        <v>0</v>
      </c>
      <c r="L61" s="79">
        <f t="shared" si="1"/>
        <v>0</v>
      </c>
      <c r="O61" s="36">
        <f t="shared" si="4"/>
        <v>6944.4444444444443</v>
      </c>
    </row>
    <row r="62" spans="1:15">
      <c r="G62" s="78">
        <v>36</v>
      </c>
      <c r="H62" s="59">
        <f>IF(FREQ=10000,'Tables LIN'!C40,IF(FREQ=20000,'Tables LIN'!F40,IF(FREQ=30000,'Tables LIN'!I40,IF(FREQ=40000,'Tables LIN'!L40,IF(FREQ=50000,'Tables LIN'!O40)))))</f>
        <v>841</v>
      </c>
      <c r="I62" s="100">
        <f t="shared" si="0"/>
        <v>38.963139120095121</v>
      </c>
      <c r="J62" s="100">
        <f t="shared" si="2"/>
        <v>0</v>
      </c>
      <c r="K62" s="100">
        <f t="shared" si="3"/>
        <v>0</v>
      </c>
      <c r="L62" s="79">
        <f t="shared" si="1"/>
        <v>0</v>
      </c>
      <c r="O62" s="36">
        <f t="shared" si="4"/>
        <v>7134.3638525564802</v>
      </c>
    </row>
    <row r="63" spans="1:15">
      <c r="G63" s="78">
        <v>37</v>
      </c>
      <c r="H63" s="59">
        <f>IF(FREQ=10000,'Tables LIN'!C41,IF(FREQ=20000,'Tables LIN'!F41,IF(FREQ=30000,'Tables LIN'!I41,IF(FREQ=40000,'Tables LIN'!L41,IF(FREQ=50000,'Tables LIN'!O41)))))</f>
        <v>818</v>
      </c>
      <c r="I63" s="100">
        <f t="shared" si="0"/>
        <v>40.058679706601467</v>
      </c>
      <c r="J63" s="100">
        <f t="shared" si="2"/>
        <v>0</v>
      </c>
      <c r="K63" s="100">
        <f t="shared" si="3"/>
        <v>0</v>
      </c>
      <c r="L63" s="79">
        <f t="shared" si="1"/>
        <v>0</v>
      </c>
      <c r="O63" s="36">
        <f t="shared" si="4"/>
        <v>7334.9633251833739</v>
      </c>
    </row>
    <row r="64" spans="1:15">
      <c r="G64" s="78">
        <v>38</v>
      </c>
      <c r="H64" s="59">
        <f>IF(FREQ=10000,'Tables LIN'!C42,IF(FREQ=20000,'Tables LIN'!F42,IF(FREQ=30000,'Tables LIN'!I42,IF(FREQ=40000,'Tables LIN'!L42,IF(FREQ=50000,'Tables LIN'!O42)))))</f>
        <v>797</v>
      </c>
      <c r="I64" s="100">
        <f t="shared" si="0"/>
        <v>41.114178168130486</v>
      </c>
      <c r="J64" s="100">
        <f t="shared" si="2"/>
        <v>0</v>
      </c>
      <c r="K64" s="100">
        <f t="shared" si="3"/>
        <v>0</v>
      </c>
      <c r="L64" s="79">
        <f t="shared" si="1"/>
        <v>0</v>
      </c>
      <c r="O64" s="36">
        <f t="shared" si="4"/>
        <v>7528.2308657465492</v>
      </c>
    </row>
    <row r="65" spans="7:15">
      <c r="G65" s="78">
        <v>39</v>
      </c>
      <c r="H65" s="59">
        <f>IF(FREQ=10000,'Tables LIN'!C43,IF(FREQ=20000,'Tables LIN'!F43,IF(FREQ=30000,'Tables LIN'!I43,IF(FREQ=40000,'Tables LIN'!L43,IF(FREQ=50000,'Tables LIN'!O43)))))</f>
        <v>777</v>
      </c>
      <c r="I65" s="100">
        <f t="shared" si="0"/>
        <v>42.172458172458171</v>
      </c>
      <c r="J65" s="100">
        <f t="shared" si="2"/>
        <v>0</v>
      </c>
      <c r="K65" s="100">
        <f t="shared" si="3"/>
        <v>0</v>
      </c>
      <c r="L65" s="79">
        <f t="shared" si="1"/>
        <v>0</v>
      </c>
      <c r="O65" s="36">
        <f t="shared" si="4"/>
        <v>7722.0077220077219</v>
      </c>
    </row>
    <row r="66" spans="7:15">
      <c r="G66" s="78">
        <v>40</v>
      </c>
      <c r="H66" s="59">
        <f>IF(FREQ=10000,'Tables LIN'!C44,IF(FREQ=20000,'Tables LIN'!F44,IF(FREQ=30000,'Tables LIN'!I44,IF(FREQ=40000,'Tables LIN'!L44,IF(FREQ=50000,'Tables LIN'!O44)))))</f>
        <v>758</v>
      </c>
      <c r="I66" s="100">
        <f t="shared" si="0"/>
        <v>43.229551451187334</v>
      </c>
      <c r="J66" s="100">
        <f t="shared" si="2"/>
        <v>0</v>
      </c>
      <c r="K66" s="100">
        <f t="shared" si="3"/>
        <v>0</v>
      </c>
      <c r="L66" s="79">
        <f t="shared" si="1"/>
        <v>0</v>
      </c>
      <c r="O66" s="36">
        <f t="shared" si="4"/>
        <v>7915.5672823219002</v>
      </c>
    </row>
    <row r="67" spans="7:15">
      <c r="G67" s="78">
        <v>41</v>
      </c>
      <c r="H67" s="59">
        <f>IF(FREQ=10000,'Tables LIN'!C45,IF(FREQ=20000,'Tables LIN'!F45,IF(FREQ=30000,'Tables LIN'!I45,IF(FREQ=40000,'Tables LIN'!L45,IF(FREQ=50000,'Tables LIN'!O45)))))</f>
        <v>739</v>
      </c>
      <c r="I67" s="100">
        <f t="shared" si="0"/>
        <v>44.341001353179976</v>
      </c>
      <c r="J67" s="100">
        <f t="shared" si="2"/>
        <v>0</v>
      </c>
      <c r="K67" s="100">
        <f t="shared" si="3"/>
        <v>0</v>
      </c>
      <c r="L67" s="79">
        <f t="shared" si="1"/>
        <v>0</v>
      </c>
      <c r="O67" s="36">
        <f t="shared" si="4"/>
        <v>8119.079837618403</v>
      </c>
    </row>
    <row r="68" spans="7:15">
      <c r="G68" s="78">
        <v>42</v>
      </c>
      <c r="H68" s="59">
        <f>IF(FREQ=10000,'Tables LIN'!C46,IF(FREQ=20000,'Tables LIN'!F46,IF(FREQ=30000,'Tables LIN'!I46,IF(FREQ=40000,'Tables LIN'!L46,IF(FREQ=50000,'Tables LIN'!O46)))))</f>
        <v>722</v>
      </c>
      <c r="I68" s="100">
        <f t="shared" si="0"/>
        <v>45.385041551246537</v>
      </c>
      <c r="J68" s="100">
        <f t="shared" si="2"/>
        <v>0</v>
      </c>
      <c r="K68" s="100">
        <f t="shared" si="3"/>
        <v>0</v>
      </c>
      <c r="L68" s="79">
        <f t="shared" si="1"/>
        <v>0</v>
      </c>
      <c r="O68" s="36">
        <f t="shared" si="4"/>
        <v>8310.2493074792237</v>
      </c>
    </row>
    <row r="69" spans="7:15">
      <c r="G69" s="78">
        <v>43</v>
      </c>
      <c r="H69" s="59">
        <f>IF(FREQ=10000,'Tables LIN'!C47,IF(FREQ=20000,'Tables LIN'!F47,IF(FREQ=30000,'Tables LIN'!I47,IF(FREQ=40000,'Tables LIN'!L47,IF(FREQ=50000,'Tables LIN'!O47)))))</f>
        <v>705</v>
      </c>
      <c r="I69" s="100">
        <f t="shared" si="0"/>
        <v>46.479432624113478</v>
      </c>
      <c r="J69" s="100">
        <f t="shared" si="2"/>
        <v>0</v>
      </c>
      <c r="K69" s="100">
        <f t="shared" si="3"/>
        <v>0</v>
      </c>
      <c r="L69" s="79">
        <f t="shared" si="1"/>
        <v>0</v>
      </c>
      <c r="O69" s="36">
        <f t="shared" si="4"/>
        <v>8510.6382978723395</v>
      </c>
    </row>
    <row r="70" spans="7:15">
      <c r="G70" s="78">
        <v>44</v>
      </c>
      <c r="H70" s="59">
        <f>IF(FREQ=10000,'Tables LIN'!C48,IF(FREQ=20000,'Tables LIN'!F48,IF(FREQ=30000,'Tables LIN'!I48,IF(FREQ=40000,'Tables LIN'!L48,IF(FREQ=50000,'Tables LIN'!O48)))))</f>
        <v>689</v>
      </c>
      <c r="I70" s="100">
        <f t="shared" si="0"/>
        <v>47.55878084179971</v>
      </c>
      <c r="J70" s="100">
        <f t="shared" si="2"/>
        <v>0</v>
      </c>
      <c r="K70" s="100">
        <f t="shared" si="3"/>
        <v>0</v>
      </c>
      <c r="L70" s="79">
        <f t="shared" si="1"/>
        <v>0</v>
      </c>
      <c r="O70" s="36">
        <f t="shared" si="4"/>
        <v>8708.2728592162548</v>
      </c>
    </row>
    <row r="71" spans="7:15">
      <c r="G71" s="78">
        <v>45</v>
      </c>
      <c r="H71" s="59">
        <f>IF(FREQ=10000,'Tables LIN'!C49,IF(FREQ=20000,'Tables LIN'!F49,IF(FREQ=30000,'Tables LIN'!I49,IF(FREQ=40000,'Tables LIN'!L49,IF(FREQ=50000,'Tables LIN'!O49)))))</f>
        <v>674</v>
      </c>
      <c r="I71" s="100">
        <f t="shared" si="0"/>
        <v>48.617210682492583</v>
      </c>
      <c r="J71" s="100">
        <f t="shared" si="2"/>
        <v>0</v>
      </c>
      <c r="K71" s="100">
        <f t="shared" si="3"/>
        <v>0</v>
      </c>
      <c r="L71" s="79">
        <f t="shared" si="1"/>
        <v>0</v>
      </c>
      <c r="O71" s="36">
        <f t="shared" si="4"/>
        <v>8902.077151335312</v>
      </c>
    </row>
    <row r="72" spans="7:15">
      <c r="G72" s="78">
        <v>46</v>
      </c>
      <c r="H72" s="59">
        <f>IF(FREQ=10000,'Tables LIN'!C50,IF(FREQ=20000,'Tables LIN'!F50,IF(FREQ=30000,'Tables LIN'!I50,IF(FREQ=40000,'Tables LIN'!L50,IF(FREQ=50000,'Tables LIN'!O50)))))</f>
        <v>660</v>
      </c>
      <c r="I72" s="100">
        <f t="shared" si="0"/>
        <v>49.648484848484848</v>
      </c>
      <c r="J72" s="100">
        <f t="shared" si="2"/>
        <v>0</v>
      </c>
      <c r="K72" s="100">
        <f t="shared" si="3"/>
        <v>0</v>
      </c>
      <c r="L72" s="79">
        <f t="shared" si="1"/>
        <v>0</v>
      </c>
      <c r="O72" s="36">
        <f t="shared" si="4"/>
        <v>9090.9090909090901</v>
      </c>
    </row>
    <row r="73" spans="7:15">
      <c r="G73" s="78">
        <v>47</v>
      </c>
      <c r="H73" s="59">
        <f>IF(FREQ=10000,'Tables LIN'!C51,IF(FREQ=20000,'Tables LIN'!F51,IF(FREQ=30000,'Tables LIN'!I51,IF(FREQ=40000,'Tables LIN'!L51,IF(FREQ=50000,'Tables LIN'!O51)))))</f>
        <v>646</v>
      </c>
      <c r="I73" s="100">
        <f t="shared" si="0"/>
        <v>50.724458204334368</v>
      </c>
      <c r="J73" s="100">
        <f t="shared" si="2"/>
        <v>0</v>
      </c>
      <c r="K73" s="100">
        <f t="shared" si="3"/>
        <v>0</v>
      </c>
      <c r="L73" s="79">
        <f t="shared" si="1"/>
        <v>0</v>
      </c>
      <c r="O73" s="36">
        <f t="shared" si="4"/>
        <v>9287.9256965944278</v>
      </c>
    </row>
    <row r="74" spans="7:15">
      <c r="G74" s="78">
        <v>48</v>
      </c>
      <c r="H74" s="59">
        <f>IF(FREQ=10000,'Tables LIN'!C52,IF(FREQ=20000,'Tables LIN'!F52,IF(FREQ=30000,'Tables LIN'!I52,IF(FREQ=40000,'Tables LIN'!L52,IF(FREQ=50000,'Tables LIN'!O52)))))</f>
        <v>633</v>
      </c>
      <c r="I74" s="100">
        <f t="shared" si="0"/>
        <v>51.766192733017377</v>
      </c>
      <c r="J74" s="100">
        <f t="shared" si="2"/>
        <v>0</v>
      </c>
      <c r="K74" s="100">
        <f t="shared" si="3"/>
        <v>0</v>
      </c>
      <c r="L74" s="79">
        <f t="shared" si="1"/>
        <v>0</v>
      </c>
      <c r="O74" s="36">
        <f t="shared" si="4"/>
        <v>9478.6729857819901</v>
      </c>
    </row>
    <row r="75" spans="7:15">
      <c r="G75" s="78">
        <v>49</v>
      </c>
      <c r="H75" s="59">
        <f>IF(FREQ=10000,'Tables LIN'!C53,IF(FREQ=20000,'Tables LIN'!F53,IF(FREQ=30000,'Tables LIN'!I53,IF(FREQ=40000,'Tables LIN'!L53,IF(FREQ=50000,'Tables LIN'!O53)))))</f>
        <v>620</v>
      </c>
      <c r="I75" s="100">
        <f t="shared" si="0"/>
        <v>52.851612903225806</v>
      </c>
      <c r="J75" s="100">
        <f t="shared" si="2"/>
        <v>0</v>
      </c>
      <c r="K75" s="100">
        <f t="shared" si="3"/>
        <v>0</v>
      </c>
      <c r="L75" s="79">
        <f t="shared" si="1"/>
        <v>0</v>
      </c>
      <c r="O75" s="36">
        <f t="shared" si="4"/>
        <v>9677.4193548387102</v>
      </c>
    </row>
    <row r="76" spans="7:15">
      <c r="G76" s="78">
        <v>50</v>
      </c>
      <c r="H76" s="59">
        <f>IF(FREQ=10000,'Tables LIN'!C54,IF(FREQ=20000,'Tables LIN'!F54,IF(FREQ=30000,'Tables LIN'!I54,IF(FREQ=40000,'Tables LIN'!L54,IF(FREQ=50000,'Tables LIN'!O54)))))</f>
        <v>607</v>
      </c>
      <c r="I76" s="100">
        <f t="shared" si="0"/>
        <v>53.9835255354201</v>
      </c>
      <c r="J76" s="100">
        <f t="shared" si="2"/>
        <v>0</v>
      </c>
      <c r="K76" s="100">
        <f t="shared" si="3"/>
        <v>0</v>
      </c>
      <c r="L76" s="79">
        <f t="shared" si="1"/>
        <v>0</v>
      </c>
      <c r="O76" s="36">
        <f t="shared" si="4"/>
        <v>9884.6787479406921</v>
      </c>
    </row>
    <row r="77" spans="7:15">
      <c r="G77" s="78">
        <v>51</v>
      </c>
      <c r="H77" s="59">
        <f>IF(FREQ=10000,'Tables LIN'!C55,IF(FREQ=20000,'Tables LIN'!F55,IF(FREQ=30000,'Tables LIN'!I55,IF(FREQ=40000,'Tables LIN'!L55,IF(FREQ=50000,'Tables LIN'!O55)))))</f>
        <v>596</v>
      </c>
      <c r="I77" s="100">
        <f t="shared" si="0"/>
        <v>54.979865771812079</v>
      </c>
      <c r="J77" s="100">
        <f t="shared" si="2"/>
        <v>0</v>
      </c>
      <c r="K77" s="100">
        <f t="shared" si="3"/>
        <v>0</v>
      </c>
      <c r="L77" s="79">
        <f t="shared" si="1"/>
        <v>0</v>
      </c>
      <c r="O77" s="36">
        <f t="shared" si="4"/>
        <v>10067.114093959732</v>
      </c>
    </row>
    <row r="78" spans="7:15">
      <c r="G78" s="78">
        <v>52</v>
      </c>
      <c r="H78" s="59">
        <f>IF(FREQ=10000,'Tables LIN'!C56,IF(FREQ=20000,'Tables LIN'!F56,IF(FREQ=30000,'Tables LIN'!I56,IF(FREQ=40000,'Tables LIN'!L56,IF(FREQ=50000,'Tables LIN'!O56)))))</f>
        <v>584</v>
      </c>
      <c r="I78" s="100">
        <f t="shared" si="0"/>
        <v>56.109589041095887</v>
      </c>
      <c r="J78" s="100">
        <f t="shared" si="2"/>
        <v>0</v>
      </c>
      <c r="K78" s="100">
        <f t="shared" si="3"/>
        <v>0</v>
      </c>
      <c r="L78" s="79">
        <f t="shared" si="1"/>
        <v>0</v>
      </c>
      <c r="O78" s="36">
        <f t="shared" si="4"/>
        <v>10273.972602739726</v>
      </c>
    </row>
    <row r="79" spans="7:15">
      <c r="G79" s="78">
        <v>53</v>
      </c>
      <c r="H79" s="59">
        <f>IF(FREQ=10000,'Tables LIN'!C57,IF(FREQ=20000,'Tables LIN'!F57,IF(FREQ=30000,'Tables LIN'!I57,IF(FREQ=40000,'Tables LIN'!L57,IF(FREQ=50000,'Tables LIN'!O57)))))</f>
        <v>573</v>
      </c>
      <c r="I79" s="100">
        <f t="shared" si="0"/>
        <v>57.186736474694591</v>
      </c>
      <c r="J79" s="100">
        <f t="shared" si="2"/>
        <v>0</v>
      </c>
      <c r="K79" s="100">
        <f t="shared" si="3"/>
        <v>0</v>
      </c>
      <c r="L79" s="79">
        <f t="shared" si="1"/>
        <v>0</v>
      </c>
      <c r="O79" s="36">
        <f t="shared" si="4"/>
        <v>10471.204188481675</v>
      </c>
    </row>
    <row r="80" spans="7:15">
      <c r="G80" s="78">
        <v>54</v>
      </c>
      <c r="H80" s="59">
        <f>IF(FREQ=10000,'Tables LIN'!C58,IF(FREQ=20000,'Tables LIN'!F58,IF(FREQ=30000,'Tables LIN'!I58,IF(FREQ=40000,'Tables LIN'!L58,IF(FREQ=50000,'Tables LIN'!O58)))))</f>
        <v>563</v>
      </c>
      <c r="I80" s="100">
        <f t="shared" si="0"/>
        <v>58.202486678507995</v>
      </c>
      <c r="J80" s="100">
        <f t="shared" si="2"/>
        <v>0</v>
      </c>
      <c r="K80" s="100">
        <f t="shared" si="3"/>
        <v>0</v>
      </c>
      <c r="L80" s="79">
        <f t="shared" si="1"/>
        <v>0</v>
      </c>
      <c r="O80" s="36">
        <f t="shared" si="4"/>
        <v>10657.193605683837</v>
      </c>
    </row>
    <row r="81" spans="7:15">
      <c r="G81" s="78">
        <v>55</v>
      </c>
      <c r="H81" s="59">
        <f>IF(FREQ=10000,'Tables LIN'!C59,IF(FREQ=20000,'Tables LIN'!F59,IF(FREQ=30000,'Tables LIN'!I59,IF(FREQ=40000,'Tables LIN'!L59,IF(FREQ=50000,'Tables LIN'!O59)))))</f>
        <v>553</v>
      </c>
      <c r="I81" s="100">
        <f t="shared" si="0"/>
        <v>59.254972875226038</v>
      </c>
      <c r="J81" s="100">
        <f t="shared" si="2"/>
        <v>0</v>
      </c>
      <c r="K81" s="100">
        <f t="shared" si="3"/>
        <v>0</v>
      </c>
      <c r="L81" s="79">
        <f t="shared" si="1"/>
        <v>0</v>
      </c>
      <c r="O81" s="36">
        <f t="shared" si="4"/>
        <v>10849.909584086799</v>
      </c>
    </row>
    <row r="82" spans="7:15">
      <c r="G82" s="78">
        <v>56</v>
      </c>
      <c r="H82" s="59">
        <f>IF(FREQ=10000,'Tables LIN'!C60,IF(FREQ=20000,'Tables LIN'!F60,IF(FREQ=30000,'Tables LIN'!I60,IF(FREQ=40000,'Tables LIN'!L60,IF(FREQ=50000,'Tables LIN'!O60)))))</f>
        <v>543</v>
      </c>
      <c r="I82" s="100">
        <f t="shared" si="0"/>
        <v>60.346224677716393</v>
      </c>
      <c r="J82" s="100">
        <f t="shared" si="2"/>
        <v>0</v>
      </c>
      <c r="K82" s="100">
        <f t="shared" si="3"/>
        <v>0</v>
      </c>
      <c r="L82" s="79">
        <f t="shared" si="1"/>
        <v>0</v>
      </c>
      <c r="O82" s="36">
        <f t="shared" si="4"/>
        <v>11049.723756906078</v>
      </c>
    </row>
    <row r="83" spans="7:15">
      <c r="G83" s="78">
        <v>57</v>
      </c>
      <c r="H83" s="59">
        <f>IF(FREQ=10000,'Tables LIN'!C61,IF(FREQ=20000,'Tables LIN'!F61,IF(FREQ=30000,'Tables LIN'!I61,IF(FREQ=40000,'Tables LIN'!L61,IF(FREQ=50000,'Tables LIN'!O61)))))</f>
        <v>533</v>
      </c>
      <c r="I83" s="100">
        <f t="shared" si="0"/>
        <v>61.478424015009381</v>
      </c>
      <c r="J83" s="100">
        <f t="shared" si="2"/>
        <v>0</v>
      </c>
      <c r="K83" s="100">
        <f t="shared" si="3"/>
        <v>0</v>
      </c>
      <c r="L83" s="79">
        <f t="shared" si="1"/>
        <v>0</v>
      </c>
      <c r="O83" s="36">
        <f t="shared" si="4"/>
        <v>11257.03564727955</v>
      </c>
    </row>
    <row r="84" spans="7:15">
      <c r="G84" s="78">
        <v>58</v>
      </c>
      <c r="H84" s="59">
        <f>IF(FREQ=10000,'Tables LIN'!C62,IF(FREQ=20000,'Tables LIN'!F62,IF(FREQ=30000,'Tables LIN'!I62,IF(FREQ=40000,'Tables LIN'!L62,IF(FREQ=50000,'Tables LIN'!O62)))))</f>
        <v>524</v>
      </c>
      <c r="I84" s="100">
        <f t="shared" si="0"/>
        <v>62.534351145038165</v>
      </c>
      <c r="J84" s="100">
        <f t="shared" si="2"/>
        <v>0</v>
      </c>
      <c r="K84" s="100">
        <f t="shared" si="3"/>
        <v>0</v>
      </c>
      <c r="L84" s="79">
        <f t="shared" si="1"/>
        <v>0</v>
      </c>
      <c r="O84" s="36">
        <f t="shared" si="4"/>
        <v>11450.381679389313</v>
      </c>
    </row>
    <row r="85" spans="7:15">
      <c r="G85" s="78">
        <v>59</v>
      </c>
      <c r="H85" s="59">
        <f>IF(FREQ=10000,'Tables LIN'!C63,IF(FREQ=20000,'Tables LIN'!F63,IF(FREQ=30000,'Tables LIN'!I63,IF(FREQ=40000,'Tables LIN'!L63,IF(FREQ=50000,'Tables LIN'!O63)))))</f>
        <v>516</v>
      </c>
      <c r="I85" s="100">
        <f t="shared" si="0"/>
        <v>63.503875968992247</v>
      </c>
      <c r="J85" s="100">
        <f t="shared" si="2"/>
        <v>0</v>
      </c>
      <c r="K85" s="100">
        <f t="shared" si="3"/>
        <v>0</v>
      </c>
      <c r="L85" s="79">
        <f t="shared" si="1"/>
        <v>0</v>
      </c>
      <c r="O85" s="36">
        <f t="shared" si="4"/>
        <v>11627.906976744185</v>
      </c>
    </row>
    <row r="86" spans="7:15">
      <c r="G86" s="78">
        <v>60</v>
      </c>
      <c r="H86" s="59">
        <f>IF(FREQ=10000,'Tables LIN'!C64,IF(FREQ=20000,'Tables LIN'!F64,IF(FREQ=30000,'Tables LIN'!I64,IF(FREQ=40000,'Tables LIN'!L64,IF(FREQ=50000,'Tables LIN'!O64)))))</f>
        <v>507</v>
      </c>
      <c r="I86" s="100">
        <f t="shared" si="0"/>
        <v>64.631163708086788</v>
      </c>
      <c r="J86" s="100">
        <f t="shared" si="2"/>
        <v>0</v>
      </c>
      <c r="K86" s="100">
        <f t="shared" si="3"/>
        <v>0</v>
      </c>
      <c r="L86" s="79">
        <f t="shared" si="1"/>
        <v>0</v>
      </c>
      <c r="O86" s="36">
        <f t="shared" si="4"/>
        <v>11834.31952662722</v>
      </c>
    </row>
    <row r="87" spans="7:15">
      <c r="G87" s="78">
        <v>61</v>
      </c>
      <c r="H87" s="59">
        <f>IF(FREQ=10000,'Tables LIN'!C65,IF(FREQ=20000,'Tables LIN'!F65,IF(FREQ=30000,'Tables LIN'!I65,IF(FREQ=40000,'Tables LIN'!L65,IF(FREQ=50000,'Tables LIN'!O65)))))</f>
        <v>499</v>
      </c>
      <c r="I87" s="100">
        <f t="shared" si="0"/>
        <v>65.667334669338672</v>
      </c>
      <c r="J87" s="100">
        <f t="shared" si="2"/>
        <v>0</v>
      </c>
      <c r="K87" s="100">
        <f t="shared" si="3"/>
        <v>0</v>
      </c>
      <c r="L87" s="79">
        <f t="shared" si="1"/>
        <v>0</v>
      </c>
      <c r="O87" s="36">
        <f t="shared" si="4"/>
        <v>12024.048096192384</v>
      </c>
    </row>
    <row r="88" spans="7:15">
      <c r="G88" s="78">
        <v>62</v>
      </c>
      <c r="H88" s="59">
        <f>IF(FREQ=10000,'Tables LIN'!C66,IF(FREQ=20000,'Tables LIN'!F66,IF(FREQ=30000,'Tables LIN'!I66,IF(FREQ=40000,'Tables LIN'!L66,IF(FREQ=50000,'Tables LIN'!O66)))))</f>
        <v>491</v>
      </c>
      <c r="I88" s="100">
        <f t="shared" si="0"/>
        <v>66.737270875763741</v>
      </c>
      <c r="J88" s="100">
        <f t="shared" si="2"/>
        <v>0</v>
      </c>
      <c r="K88" s="100">
        <f t="shared" si="3"/>
        <v>0</v>
      </c>
      <c r="L88" s="79">
        <f t="shared" si="1"/>
        <v>0</v>
      </c>
      <c r="O88" s="36">
        <f t="shared" si="4"/>
        <v>12219.959266802443</v>
      </c>
    </row>
    <row r="89" spans="7:15">
      <c r="G89" s="78">
        <v>63</v>
      </c>
      <c r="H89" s="59">
        <f>IF(FREQ=10000,'Tables LIN'!C67,IF(FREQ=20000,'Tables LIN'!F67,IF(FREQ=30000,'Tables LIN'!I67,IF(FREQ=40000,'Tables LIN'!L67,IF(FREQ=50000,'Tables LIN'!O67)))))</f>
        <v>483</v>
      </c>
      <c r="I89" s="100">
        <f t="shared" si="0"/>
        <v>67.842650103519674</v>
      </c>
      <c r="J89" s="100">
        <f t="shared" si="2"/>
        <v>0</v>
      </c>
      <c r="K89" s="100">
        <f t="shared" si="3"/>
        <v>0</v>
      </c>
      <c r="L89" s="79">
        <f t="shared" si="1"/>
        <v>0</v>
      </c>
      <c r="O89" s="36">
        <f t="shared" si="4"/>
        <v>12422.360248447205</v>
      </c>
    </row>
    <row r="90" spans="7:15">
      <c r="G90" s="78">
        <v>64</v>
      </c>
      <c r="H90" s="59">
        <f>IF(FREQ=10000,'Tables LIN'!C68,IF(FREQ=20000,'Tables LIN'!F68,IF(FREQ=30000,'Tables LIN'!I68,IF(FREQ=40000,'Tables LIN'!L68,IF(FREQ=50000,'Tables LIN'!O68)))))</f>
        <v>476</v>
      </c>
      <c r="I90" s="100">
        <f t="shared" ref="I90:I153" si="5">PENTE/(2*H90)</f>
        <v>68.840336134453779</v>
      </c>
      <c r="J90" s="100">
        <f t="shared" si="2"/>
        <v>67.842650103519674</v>
      </c>
      <c r="K90" s="100">
        <f t="shared" si="3"/>
        <v>67.842650103519674</v>
      </c>
      <c r="L90" s="79">
        <f t="shared" ref="L90:L153" si="6">IF(AND(Nbr_Pulse-J90-K90&gt;=0,Nbr_Pulse-J91-K91&lt;0),IF(OR(J90=0,K90=0),0,1),0)</f>
        <v>0</v>
      </c>
      <c r="O90" s="36">
        <f t="shared" si="4"/>
        <v>12605.042016806723</v>
      </c>
    </row>
    <row r="91" spans="7:15">
      <c r="G91" s="78">
        <v>65</v>
      </c>
      <c r="H91" s="59">
        <f>IF(FREQ=10000,'Tables LIN'!C69,IF(FREQ=20000,'Tables LIN'!F69,IF(FREQ=30000,'Tables LIN'!I69,IF(FREQ=40000,'Tables LIN'!L69,IF(FREQ=50000,'Tables LIN'!O69)))))</f>
        <v>468</v>
      </c>
      <c r="I91" s="100">
        <f t="shared" si="5"/>
        <v>70.017094017094024</v>
      </c>
      <c r="J91" s="100">
        <f t="shared" ref="J91:J154" si="7">IF($G91&lt;=Index_Acc,0,$I90+J90)</f>
        <v>136.68298623797347</v>
      </c>
      <c r="K91" s="100">
        <f t="shared" ref="K91:K154" si="8">IF($G91&lt;=Index_Dec,0,$I90+K90)</f>
        <v>136.68298623797347</v>
      </c>
      <c r="L91" s="79">
        <f t="shared" si="6"/>
        <v>0</v>
      </c>
      <c r="O91" s="36">
        <f t="shared" ref="O91:O154" si="9">6000000/H91</f>
        <v>12820.51282051282</v>
      </c>
    </row>
    <row r="92" spans="7:15">
      <c r="G92" s="78">
        <v>66</v>
      </c>
      <c r="H92" s="59">
        <f>IF(FREQ=10000,'Tables LIN'!C70,IF(FREQ=20000,'Tables LIN'!F70,IF(FREQ=30000,'Tables LIN'!I70,IF(FREQ=40000,'Tables LIN'!L70,IF(FREQ=50000,'Tables LIN'!O70)))))</f>
        <v>461</v>
      </c>
      <c r="I92" s="100">
        <f t="shared" si="5"/>
        <v>71.080260303687638</v>
      </c>
      <c r="J92" s="100">
        <f t="shared" si="7"/>
        <v>206.70008025506749</v>
      </c>
      <c r="K92" s="100">
        <f t="shared" si="8"/>
        <v>206.70008025506749</v>
      </c>
      <c r="L92" s="79">
        <f t="shared" si="6"/>
        <v>0</v>
      </c>
      <c r="O92" s="36">
        <f t="shared" si="9"/>
        <v>13015.184381778741</v>
      </c>
    </row>
    <row r="93" spans="7:15">
      <c r="G93" s="78">
        <v>67</v>
      </c>
      <c r="H93" s="59">
        <f>IF(FREQ=10000,'Tables LIN'!C71,IF(FREQ=20000,'Tables LIN'!F71,IF(FREQ=30000,'Tables LIN'!I71,IF(FREQ=40000,'Tables LIN'!L71,IF(FREQ=50000,'Tables LIN'!O71)))))</f>
        <v>454</v>
      </c>
      <c r="I93" s="100">
        <f t="shared" si="5"/>
        <v>72.1762114537445</v>
      </c>
      <c r="J93" s="100">
        <f t="shared" si="7"/>
        <v>277.78034055875514</v>
      </c>
      <c r="K93" s="100">
        <f t="shared" si="8"/>
        <v>277.78034055875514</v>
      </c>
      <c r="L93" s="79">
        <f t="shared" si="6"/>
        <v>0</v>
      </c>
      <c r="O93" s="36">
        <f t="shared" si="9"/>
        <v>13215.859030837004</v>
      </c>
    </row>
    <row r="94" spans="7:15">
      <c r="G94" s="78">
        <v>68</v>
      </c>
      <c r="H94" s="59">
        <f>IF(FREQ=10000,'Tables LIN'!C72,IF(FREQ=20000,'Tables LIN'!F72,IF(FREQ=30000,'Tables LIN'!I72,IF(FREQ=40000,'Tables LIN'!L72,IF(FREQ=50000,'Tables LIN'!O72)))))</f>
        <v>448</v>
      </c>
      <c r="I94" s="100">
        <f t="shared" si="5"/>
        <v>73.142857142857139</v>
      </c>
      <c r="J94" s="100">
        <f t="shared" si="7"/>
        <v>349.95655201249963</v>
      </c>
      <c r="K94" s="100">
        <f t="shared" si="8"/>
        <v>349.95655201249963</v>
      </c>
      <c r="L94" s="79">
        <f t="shared" si="6"/>
        <v>0</v>
      </c>
      <c r="O94" s="36">
        <f t="shared" si="9"/>
        <v>13392.857142857143</v>
      </c>
    </row>
    <row r="95" spans="7:15">
      <c r="G95" s="78">
        <v>69</v>
      </c>
      <c r="H95" s="59">
        <f>IF(FREQ=10000,'Tables LIN'!C73,IF(FREQ=20000,'Tables LIN'!F73,IF(FREQ=30000,'Tables LIN'!I73,IF(FREQ=40000,'Tables LIN'!L73,IF(FREQ=50000,'Tables LIN'!O73)))))</f>
        <v>441</v>
      </c>
      <c r="I95" s="100">
        <f t="shared" si="5"/>
        <v>74.303854875283449</v>
      </c>
      <c r="J95" s="100">
        <f t="shared" si="7"/>
        <v>423.09940915535674</v>
      </c>
      <c r="K95" s="100">
        <f t="shared" si="8"/>
        <v>423.09940915535674</v>
      </c>
      <c r="L95" s="79">
        <f t="shared" si="6"/>
        <v>0</v>
      </c>
      <c r="O95" s="36">
        <f t="shared" si="9"/>
        <v>13605.442176870749</v>
      </c>
    </row>
    <row r="96" spans="7:15">
      <c r="G96" s="78">
        <v>70</v>
      </c>
      <c r="H96" s="59">
        <f>IF(FREQ=10000,'Tables LIN'!C74,IF(FREQ=20000,'Tables LIN'!F74,IF(FREQ=30000,'Tables LIN'!I74,IF(FREQ=40000,'Tables LIN'!L74,IF(FREQ=50000,'Tables LIN'!O74)))))</f>
        <v>435</v>
      </c>
      <c r="I96" s="100">
        <f t="shared" si="5"/>
        <v>75.328735632183907</v>
      </c>
      <c r="J96" s="100">
        <f t="shared" si="7"/>
        <v>497.40326403064017</v>
      </c>
      <c r="K96" s="100">
        <f t="shared" si="8"/>
        <v>497.40326403064017</v>
      </c>
      <c r="L96" s="79">
        <f t="shared" si="6"/>
        <v>0</v>
      </c>
      <c r="O96" s="36">
        <f t="shared" si="9"/>
        <v>13793.103448275862</v>
      </c>
    </row>
    <row r="97" spans="7:15">
      <c r="G97" s="78">
        <v>71</v>
      </c>
      <c r="H97" s="59">
        <f>IF(FREQ=10000,'Tables LIN'!C75,IF(FREQ=20000,'Tables LIN'!F75,IF(FREQ=30000,'Tables LIN'!I75,IF(FREQ=40000,'Tables LIN'!L75,IF(FREQ=50000,'Tables LIN'!O75)))))</f>
        <v>429</v>
      </c>
      <c r="I97" s="100">
        <f t="shared" si="5"/>
        <v>76.382284382284382</v>
      </c>
      <c r="J97" s="100">
        <f t="shared" si="7"/>
        <v>572.73199966282414</v>
      </c>
      <c r="K97" s="100">
        <f t="shared" si="8"/>
        <v>572.73199966282414</v>
      </c>
      <c r="L97" s="79">
        <f t="shared" si="6"/>
        <v>0</v>
      </c>
      <c r="O97" s="36">
        <f t="shared" si="9"/>
        <v>13986.013986013986</v>
      </c>
    </row>
    <row r="98" spans="7:15">
      <c r="G98" s="78">
        <v>72</v>
      </c>
      <c r="H98" s="59">
        <f>IF(FREQ=10000,'Tables LIN'!C76,IF(FREQ=20000,'Tables LIN'!F76,IF(FREQ=30000,'Tables LIN'!I76,IF(FREQ=40000,'Tables LIN'!L76,IF(FREQ=50000,'Tables LIN'!O76)))))</f>
        <v>423</v>
      </c>
      <c r="I98" s="100">
        <f t="shared" si="5"/>
        <v>77.465721040189123</v>
      </c>
      <c r="J98" s="100">
        <f t="shared" si="7"/>
        <v>649.11428404510855</v>
      </c>
      <c r="K98" s="100">
        <f t="shared" si="8"/>
        <v>649.11428404510855</v>
      </c>
      <c r="L98" s="79">
        <f t="shared" si="6"/>
        <v>0</v>
      </c>
      <c r="O98" s="36">
        <f t="shared" si="9"/>
        <v>14184.397163120568</v>
      </c>
    </row>
    <row r="99" spans="7:15">
      <c r="G99" s="78">
        <v>73</v>
      </c>
      <c r="H99" s="59">
        <f>IF(FREQ=10000,'Tables LIN'!C77,IF(FREQ=20000,'Tables LIN'!F77,IF(FREQ=30000,'Tables LIN'!I77,IF(FREQ=40000,'Tables LIN'!L77,IF(FREQ=50000,'Tables LIN'!O77)))))</f>
        <v>417</v>
      </c>
      <c r="I99" s="100">
        <f t="shared" si="5"/>
        <v>78.580335731414863</v>
      </c>
      <c r="J99" s="100">
        <f t="shared" si="7"/>
        <v>726.58000508529767</v>
      </c>
      <c r="K99" s="100">
        <f t="shared" si="8"/>
        <v>726.58000508529767</v>
      </c>
      <c r="L99" s="79">
        <f t="shared" si="6"/>
        <v>0</v>
      </c>
      <c r="O99" s="36">
        <f t="shared" si="9"/>
        <v>14388.489208633093</v>
      </c>
    </row>
    <row r="100" spans="7:15">
      <c r="G100" s="78">
        <v>74</v>
      </c>
      <c r="H100" s="59">
        <f>IF(FREQ=10000,'Tables LIN'!C78,IF(FREQ=20000,'Tables LIN'!F78,IF(FREQ=30000,'Tables LIN'!I78,IF(FREQ=40000,'Tables LIN'!L78,IF(FREQ=50000,'Tables LIN'!O78)))))</f>
        <v>412</v>
      </c>
      <c r="I100" s="100">
        <f t="shared" si="5"/>
        <v>79.533980582524265</v>
      </c>
      <c r="J100" s="100">
        <f t="shared" si="7"/>
        <v>805.16034081671251</v>
      </c>
      <c r="K100" s="100">
        <f t="shared" si="8"/>
        <v>805.16034081671251</v>
      </c>
      <c r="L100" s="79">
        <f t="shared" si="6"/>
        <v>0</v>
      </c>
      <c r="O100" s="36">
        <f t="shared" si="9"/>
        <v>14563.106796116504</v>
      </c>
    </row>
    <row r="101" spans="7:15">
      <c r="G101" s="78">
        <v>75</v>
      </c>
      <c r="H101" s="59">
        <f>IF(FREQ=10000,'Tables LIN'!C79,IF(FREQ=20000,'Tables LIN'!F79,IF(FREQ=30000,'Tables LIN'!I79,IF(FREQ=40000,'Tables LIN'!L79,IF(FREQ=50000,'Tables LIN'!O79)))))</f>
        <v>406</v>
      </c>
      <c r="I101" s="100">
        <f t="shared" si="5"/>
        <v>80.709359605911331</v>
      </c>
      <c r="J101" s="100">
        <f t="shared" si="7"/>
        <v>884.69432139923674</v>
      </c>
      <c r="K101" s="100">
        <f t="shared" si="8"/>
        <v>884.69432139923674</v>
      </c>
      <c r="L101" s="79">
        <f t="shared" si="6"/>
        <v>0</v>
      </c>
      <c r="O101" s="36">
        <f t="shared" si="9"/>
        <v>14778.32512315271</v>
      </c>
    </row>
    <row r="102" spans="7:15">
      <c r="G102" s="78">
        <v>76</v>
      </c>
      <c r="H102" s="59">
        <f>IF(FREQ=10000,'Tables LIN'!C80,IF(FREQ=20000,'Tables LIN'!F80,IF(FREQ=30000,'Tables LIN'!I80,IF(FREQ=40000,'Tables LIN'!L80,IF(FREQ=50000,'Tables LIN'!O80)))))</f>
        <v>401</v>
      </c>
      <c r="I102" s="100">
        <f t="shared" si="5"/>
        <v>81.715710723192018</v>
      </c>
      <c r="J102" s="100">
        <f t="shared" si="7"/>
        <v>965.40368100514809</v>
      </c>
      <c r="K102" s="100">
        <f t="shared" si="8"/>
        <v>965.40368100514809</v>
      </c>
      <c r="L102" s="79">
        <f t="shared" si="6"/>
        <v>0</v>
      </c>
      <c r="O102" s="36">
        <f t="shared" si="9"/>
        <v>14962.593516209476</v>
      </c>
    </row>
    <row r="103" spans="7:15">
      <c r="G103" s="78">
        <v>77</v>
      </c>
      <c r="H103" s="59">
        <f>IF(FREQ=10000,'Tables LIN'!C81,IF(FREQ=20000,'Tables LIN'!F81,IF(FREQ=30000,'Tables LIN'!I81,IF(FREQ=40000,'Tables LIN'!L81,IF(FREQ=50000,'Tables LIN'!O81)))))</f>
        <v>396</v>
      </c>
      <c r="I103" s="100">
        <f t="shared" si="5"/>
        <v>82.747474747474755</v>
      </c>
      <c r="J103" s="100">
        <f t="shared" si="7"/>
        <v>1047.1193917283401</v>
      </c>
      <c r="K103" s="100">
        <f t="shared" si="8"/>
        <v>1047.1193917283401</v>
      </c>
      <c r="L103" s="79">
        <f t="shared" si="6"/>
        <v>0</v>
      </c>
      <c r="O103" s="36">
        <f t="shared" si="9"/>
        <v>15151.515151515152</v>
      </c>
    </row>
    <row r="104" spans="7:15">
      <c r="G104" s="78">
        <v>78</v>
      </c>
      <c r="H104" s="59">
        <f>IF(FREQ=10000,'Tables LIN'!C82,IF(FREQ=20000,'Tables LIN'!F82,IF(FREQ=30000,'Tables LIN'!I82,IF(FREQ=40000,'Tables LIN'!L82,IF(FREQ=50000,'Tables LIN'!O82)))))</f>
        <v>391</v>
      </c>
      <c r="I104" s="100">
        <f t="shared" si="5"/>
        <v>83.80562659846548</v>
      </c>
      <c r="J104" s="100">
        <f t="shared" si="7"/>
        <v>1129.866866475815</v>
      </c>
      <c r="K104" s="100">
        <f t="shared" si="8"/>
        <v>1129.866866475815</v>
      </c>
      <c r="L104" s="79">
        <f t="shared" si="6"/>
        <v>0</v>
      </c>
      <c r="O104" s="36">
        <f t="shared" si="9"/>
        <v>15345.268542199488</v>
      </c>
    </row>
    <row r="105" spans="7:15">
      <c r="G105" s="78">
        <v>79</v>
      </c>
      <c r="H105" s="59">
        <f>IF(FREQ=10000,'Tables LIN'!C83,IF(FREQ=20000,'Tables LIN'!F83,IF(FREQ=30000,'Tables LIN'!I83,IF(FREQ=40000,'Tables LIN'!L83,IF(FREQ=50000,'Tables LIN'!O83)))))</f>
        <v>386</v>
      </c>
      <c r="I105" s="100">
        <f t="shared" si="5"/>
        <v>84.891191709844563</v>
      </c>
      <c r="J105" s="100">
        <f t="shared" si="7"/>
        <v>1213.6724930742805</v>
      </c>
      <c r="K105" s="100">
        <f t="shared" si="8"/>
        <v>1213.6724930742805</v>
      </c>
      <c r="L105" s="79">
        <f t="shared" si="6"/>
        <v>0</v>
      </c>
      <c r="O105" s="36">
        <f t="shared" si="9"/>
        <v>15544.041450777202</v>
      </c>
    </row>
    <row r="106" spans="7:15">
      <c r="G106" s="78">
        <v>80</v>
      </c>
      <c r="H106" s="59">
        <f>IF(FREQ=10000,'Tables LIN'!C84,IF(FREQ=20000,'Tables LIN'!F84,IF(FREQ=30000,'Tables LIN'!I84,IF(FREQ=40000,'Tables LIN'!L84,IF(FREQ=50000,'Tables LIN'!O84)))))</f>
        <v>381</v>
      </c>
      <c r="I106" s="100">
        <f t="shared" si="5"/>
        <v>86.00524934383202</v>
      </c>
      <c r="J106" s="100">
        <f t="shared" si="7"/>
        <v>1298.5636847841251</v>
      </c>
      <c r="K106" s="100">
        <f t="shared" si="8"/>
        <v>1298.5636847841251</v>
      </c>
      <c r="L106" s="79">
        <f t="shared" si="6"/>
        <v>0</v>
      </c>
      <c r="O106" s="36">
        <f t="shared" si="9"/>
        <v>15748.031496062993</v>
      </c>
    </row>
    <row r="107" spans="7:15">
      <c r="G107" s="78">
        <v>81</v>
      </c>
      <c r="H107" s="59">
        <f>IF(FREQ=10000,'Tables LIN'!C85,IF(FREQ=20000,'Tables LIN'!F85,IF(FREQ=30000,'Tables LIN'!I85,IF(FREQ=40000,'Tables LIN'!L85,IF(FREQ=50000,'Tables LIN'!O85)))))</f>
        <v>376</v>
      </c>
      <c r="I107" s="100">
        <f t="shared" si="5"/>
        <v>87.148936170212764</v>
      </c>
      <c r="J107" s="100">
        <f t="shared" si="7"/>
        <v>1384.5689341279572</v>
      </c>
      <c r="K107" s="100">
        <f t="shared" si="8"/>
        <v>1384.5689341279572</v>
      </c>
      <c r="L107" s="79">
        <f t="shared" si="6"/>
        <v>0</v>
      </c>
      <c r="O107" s="36">
        <f t="shared" si="9"/>
        <v>15957.446808510638</v>
      </c>
    </row>
    <row r="108" spans="7:15">
      <c r="G108" s="78">
        <v>82</v>
      </c>
      <c r="H108" s="59">
        <f>IF(FREQ=10000,'Tables LIN'!C86,IF(FREQ=20000,'Tables LIN'!F86,IF(FREQ=30000,'Tables LIN'!I86,IF(FREQ=40000,'Tables LIN'!L86,IF(FREQ=50000,'Tables LIN'!O86)))))</f>
        <v>372</v>
      </c>
      <c r="I108" s="100">
        <f t="shared" si="5"/>
        <v>88.086021505376351</v>
      </c>
      <c r="J108" s="100">
        <f t="shared" si="7"/>
        <v>1471.7178702981698</v>
      </c>
      <c r="K108" s="100">
        <f t="shared" si="8"/>
        <v>1471.7178702981698</v>
      </c>
      <c r="L108" s="79">
        <f t="shared" si="6"/>
        <v>0</v>
      </c>
      <c r="O108" s="36">
        <f t="shared" si="9"/>
        <v>16129.032258064517</v>
      </c>
    </row>
    <row r="109" spans="7:15">
      <c r="G109" s="78">
        <v>83</v>
      </c>
      <c r="H109" s="59">
        <f>IF(FREQ=10000,'Tables LIN'!C87,IF(FREQ=20000,'Tables LIN'!F87,IF(FREQ=30000,'Tables LIN'!I87,IF(FREQ=40000,'Tables LIN'!L87,IF(FREQ=50000,'Tables LIN'!O87)))))</f>
        <v>367</v>
      </c>
      <c r="I109" s="100">
        <f t="shared" si="5"/>
        <v>89.286103542234329</v>
      </c>
      <c r="J109" s="100">
        <f t="shared" si="7"/>
        <v>1559.8038918035461</v>
      </c>
      <c r="K109" s="100">
        <f t="shared" si="8"/>
        <v>1559.8038918035461</v>
      </c>
      <c r="L109" s="79">
        <f t="shared" si="6"/>
        <v>0</v>
      </c>
      <c r="O109" s="36">
        <f t="shared" si="9"/>
        <v>16348.773841961853</v>
      </c>
    </row>
    <row r="110" spans="7:15">
      <c r="G110" s="78">
        <v>84</v>
      </c>
      <c r="H110" s="59">
        <f>IF(FREQ=10000,'Tables LIN'!C88,IF(FREQ=20000,'Tables LIN'!F88,IF(FREQ=30000,'Tables LIN'!I88,IF(FREQ=40000,'Tables LIN'!L88,IF(FREQ=50000,'Tables LIN'!O88)))))</f>
        <v>363</v>
      </c>
      <c r="I110" s="100">
        <f t="shared" si="5"/>
        <v>90.269972451790636</v>
      </c>
      <c r="J110" s="100">
        <f t="shared" si="7"/>
        <v>1649.0899953457804</v>
      </c>
      <c r="K110" s="100">
        <f t="shared" si="8"/>
        <v>1649.0899953457804</v>
      </c>
      <c r="L110" s="79">
        <f t="shared" si="6"/>
        <v>0</v>
      </c>
      <c r="O110" s="36">
        <f t="shared" si="9"/>
        <v>16528.92561983471</v>
      </c>
    </row>
    <row r="111" spans="7:15">
      <c r="G111" s="78">
        <v>85</v>
      </c>
      <c r="H111" s="59">
        <f>IF(FREQ=10000,'Tables LIN'!C89,IF(FREQ=20000,'Tables LIN'!F89,IF(FREQ=30000,'Tables LIN'!I89,IF(FREQ=40000,'Tables LIN'!L89,IF(FREQ=50000,'Tables LIN'!O89)))))</f>
        <v>359</v>
      </c>
      <c r="I111" s="100">
        <f t="shared" si="5"/>
        <v>91.275766016713092</v>
      </c>
      <c r="J111" s="100">
        <f t="shared" si="7"/>
        <v>1739.359967797571</v>
      </c>
      <c r="K111" s="100">
        <f t="shared" si="8"/>
        <v>1739.359967797571</v>
      </c>
      <c r="L111" s="79">
        <f t="shared" si="6"/>
        <v>0</v>
      </c>
      <c r="O111" s="36">
        <f t="shared" si="9"/>
        <v>16713.091922005569</v>
      </c>
    </row>
    <row r="112" spans="7:15">
      <c r="G112" s="78">
        <v>86</v>
      </c>
      <c r="H112" s="59">
        <f>IF(FREQ=10000,'Tables LIN'!C90,IF(FREQ=20000,'Tables LIN'!F90,IF(FREQ=30000,'Tables LIN'!I90,IF(FREQ=40000,'Tables LIN'!L90,IF(FREQ=50000,'Tables LIN'!O90)))))</f>
        <v>355</v>
      </c>
      <c r="I112" s="100">
        <f t="shared" si="5"/>
        <v>92.304225352112681</v>
      </c>
      <c r="J112" s="100">
        <f t="shared" si="7"/>
        <v>1830.6357338142841</v>
      </c>
      <c r="K112" s="100">
        <f t="shared" si="8"/>
        <v>1830.6357338142841</v>
      </c>
      <c r="L112" s="79">
        <f t="shared" si="6"/>
        <v>0</v>
      </c>
      <c r="O112" s="36">
        <f t="shared" si="9"/>
        <v>16901.408450704224</v>
      </c>
    </row>
    <row r="113" spans="7:15">
      <c r="G113" s="78">
        <v>87</v>
      </c>
      <c r="H113" s="59">
        <f>IF(FREQ=10000,'Tables LIN'!C91,IF(FREQ=20000,'Tables LIN'!F91,IF(FREQ=30000,'Tables LIN'!I91,IF(FREQ=40000,'Tables LIN'!L91,IF(FREQ=50000,'Tables LIN'!O91)))))</f>
        <v>350</v>
      </c>
      <c r="I113" s="100">
        <f t="shared" si="5"/>
        <v>93.622857142857143</v>
      </c>
      <c r="J113" s="100">
        <f t="shared" si="7"/>
        <v>1922.9399591663969</v>
      </c>
      <c r="K113" s="100">
        <f t="shared" si="8"/>
        <v>1922.9399591663969</v>
      </c>
      <c r="L113" s="79">
        <f t="shared" si="6"/>
        <v>0</v>
      </c>
      <c r="O113" s="36">
        <f t="shared" si="9"/>
        <v>17142.857142857141</v>
      </c>
    </row>
    <row r="114" spans="7:15">
      <c r="G114" s="78">
        <v>88</v>
      </c>
      <c r="H114" s="59">
        <f>IF(FREQ=10000,'Tables LIN'!C92,IF(FREQ=20000,'Tables LIN'!F92,IF(FREQ=30000,'Tables LIN'!I92,IF(FREQ=40000,'Tables LIN'!L92,IF(FREQ=50000,'Tables LIN'!O92)))))</f>
        <v>347</v>
      </c>
      <c r="I114" s="100">
        <f t="shared" si="5"/>
        <v>94.432276657060513</v>
      </c>
      <c r="J114" s="100">
        <f t="shared" si="7"/>
        <v>2016.562816309254</v>
      </c>
      <c r="K114" s="100">
        <f t="shared" si="8"/>
        <v>2016.562816309254</v>
      </c>
      <c r="L114" s="79">
        <f t="shared" si="6"/>
        <v>0</v>
      </c>
      <c r="O114" s="36">
        <f t="shared" si="9"/>
        <v>17291.06628242075</v>
      </c>
    </row>
    <row r="115" spans="7:15">
      <c r="G115" s="78">
        <v>89</v>
      </c>
      <c r="H115" s="59">
        <f>IF(FREQ=10000,'Tables LIN'!C93,IF(FREQ=20000,'Tables LIN'!F93,IF(FREQ=30000,'Tables LIN'!I93,IF(FREQ=40000,'Tables LIN'!L93,IF(FREQ=50000,'Tables LIN'!O93)))))</f>
        <v>343</v>
      </c>
      <c r="I115" s="100">
        <f t="shared" si="5"/>
        <v>95.533527696793001</v>
      </c>
      <c r="J115" s="100">
        <f t="shared" si="7"/>
        <v>2110.9950929663146</v>
      </c>
      <c r="K115" s="100">
        <f t="shared" si="8"/>
        <v>2110.9950929663146</v>
      </c>
      <c r="L115" s="79">
        <f t="shared" si="6"/>
        <v>0</v>
      </c>
      <c r="O115" s="36">
        <f t="shared" si="9"/>
        <v>17492.71137026239</v>
      </c>
    </row>
    <row r="116" spans="7:15">
      <c r="G116" s="78">
        <v>90</v>
      </c>
      <c r="H116" s="59">
        <f>IF(FREQ=10000,'Tables LIN'!C94,IF(FREQ=20000,'Tables LIN'!F94,IF(FREQ=30000,'Tables LIN'!I94,IF(FREQ=40000,'Tables LIN'!L94,IF(FREQ=50000,'Tables LIN'!O94)))))</f>
        <v>339</v>
      </c>
      <c r="I116" s="100">
        <f t="shared" si="5"/>
        <v>96.660766961651916</v>
      </c>
      <c r="J116" s="100">
        <f t="shared" si="7"/>
        <v>2206.5286206631076</v>
      </c>
      <c r="K116" s="100">
        <f t="shared" si="8"/>
        <v>2206.5286206631076</v>
      </c>
      <c r="L116" s="79">
        <f t="shared" si="6"/>
        <v>0</v>
      </c>
      <c r="O116" s="36">
        <f t="shared" si="9"/>
        <v>17699.115044247788</v>
      </c>
    </row>
    <row r="117" spans="7:15">
      <c r="G117" s="78">
        <v>91</v>
      </c>
      <c r="H117" s="59">
        <f>IF(FREQ=10000,'Tables LIN'!C95,IF(FREQ=20000,'Tables LIN'!F95,IF(FREQ=30000,'Tables LIN'!I95,IF(FREQ=40000,'Tables LIN'!L95,IF(FREQ=50000,'Tables LIN'!O95)))))</f>
        <v>335</v>
      </c>
      <c r="I117" s="100">
        <f t="shared" si="5"/>
        <v>97.814925373134329</v>
      </c>
      <c r="J117" s="100">
        <f t="shared" si="7"/>
        <v>2303.1893876247595</v>
      </c>
      <c r="K117" s="100">
        <f t="shared" si="8"/>
        <v>2303.1893876247595</v>
      </c>
      <c r="L117" s="79">
        <f t="shared" si="6"/>
        <v>0</v>
      </c>
      <c r="O117" s="36">
        <f t="shared" si="9"/>
        <v>17910.447761194031</v>
      </c>
    </row>
    <row r="118" spans="7:15">
      <c r="G118" s="78">
        <v>92</v>
      </c>
      <c r="H118" s="59">
        <f>IF(FREQ=10000,'Tables LIN'!C96,IF(FREQ=20000,'Tables LIN'!F96,IF(FREQ=30000,'Tables LIN'!I96,IF(FREQ=40000,'Tables LIN'!L96,IF(FREQ=50000,'Tables LIN'!O96)))))</f>
        <v>332</v>
      </c>
      <c r="I118" s="100">
        <f t="shared" si="5"/>
        <v>98.698795180722897</v>
      </c>
      <c r="J118" s="100">
        <f t="shared" si="7"/>
        <v>2401.004312997894</v>
      </c>
      <c r="K118" s="100">
        <f t="shared" si="8"/>
        <v>2401.004312997894</v>
      </c>
      <c r="L118" s="79">
        <f t="shared" si="6"/>
        <v>0</v>
      </c>
      <c r="O118" s="36">
        <f t="shared" si="9"/>
        <v>18072.289156626506</v>
      </c>
    </row>
    <row r="119" spans="7:15">
      <c r="G119" s="78">
        <v>93</v>
      </c>
      <c r="H119" s="59">
        <f>IF(FREQ=10000,'Tables LIN'!C97,IF(FREQ=20000,'Tables LIN'!F97,IF(FREQ=30000,'Tables LIN'!I97,IF(FREQ=40000,'Tables LIN'!L97,IF(FREQ=50000,'Tables LIN'!O97)))))</f>
        <v>328</v>
      </c>
      <c r="I119" s="100">
        <f t="shared" si="5"/>
        <v>99.902439024390247</v>
      </c>
      <c r="J119" s="100">
        <f t="shared" si="7"/>
        <v>2499.7031081786167</v>
      </c>
      <c r="K119" s="100">
        <f t="shared" si="8"/>
        <v>2499.7031081786167</v>
      </c>
      <c r="L119" s="79">
        <f t="shared" si="6"/>
        <v>0</v>
      </c>
      <c r="O119" s="36">
        <f t="shared" si="9"/>
        <v>18292.682926829268</v>
      </c>
    </row>
    <row r="120" spans="7:15">
      <c r="G120" s="78">
        <v>94</v>
      </c>
      <c r="H120" s="59">
        <f>IF(FREQ=10000,'Tables LIN'!C98,IF(FREQ=20000,'Tables LIN'!F98,IF(FREQ=30000,'Tables LIN'!I98,IF(FREQ=40000,'Tables LIN'!L98,IF(FREQ=50000,'Tables LIN'!O98)))))</f>
        <v>325</v>
      </c>
      <c r="I120" s="100">
        <f t="shared" si="5"/>
        <v>100.82461538461538</v>
      </c>
      <c r="J120" s="100">
        <f t="shared" si="7"/>
        <v>2599.6055472030071</v>
      </c>
      <c r="K120" s="100">
        <f t="shared" si="8"/>
        <v>2599.6055472030071</v>
      </c>
      <c r="L120" s="79">
        <f t="shared" si="6"/>
        <v>0</v>
      </c>
      <c r="O120" s="36">
        <f t="shared" si="9"/>
        <v>18461.538461538461</v>
      </c>
    </row>
    <row r="121" spans="7:15">
      <c r="G121" s="78">
        <v>95</v>
      </c>
      <c r="H121" s="59">
        <f>IF(FREQ=10000,'Tables LIN'!C99,IF(FREQ=20000,'Tables LIN'!F99,IF(FREQ=30000,'Tables LIN'!I99,IF(FREQ=40000,'Tables LIN'!L99,IF(FREQ=50000,'Tables LIN'!O99)))))</f>
        <v>321</v>
      </c>
      <c r="I121" s="100">
        <f t="shared" si="5"/>
        <v>102.0809968847352</v>
      </c>
      <c r="J121" s="100">
        <f t="shared" si="7"/>
        <v>2700.4301625876224</v>
      </c>
      <c r="K121" s="100">
        <f t="shared" si="8"/>
        <v>2700.4301625876224</v>
      </c>
      <c r="L121" s="79">
        <f t="shared" si="6"/>
        <v>0</v>
      </c>
      <c r="O121" s="36">
        <f t="shared" si="9"/>
        <v>18691.58878504673</v>
      </c>
    </row>
    <row r="122" spans="7:15">
      <c r="G122" s="78">
        <v>96</v>
      </c>
      <c r="H122" s="59">
        <f>IF(FREQ=10000,'Tables LIN'!C100,IF(FREQ=20000,'Tables LIN'!F100,IF(FREQ=30000,'Tables LIN'!I100,IF(FREQ=40000,'Tables LIN'!L100,IF(FREQ=50000,'Tables LIN'!O100)))))</f>
        <v>318</v>
      </c>
      <c r="I122" s="100">
        <f t="shared" si="5"/>
        <v>103.04402515723271</v>
      </c>
      <c r="J122" s="100">
        <f t="shared" si="7"/>
        <v>2802.5111594723576</v>
      </c>
      <c r="K122" s="100">
        <f t="shared" si="8"/>
        <v>2802.5111594723576</v>
      </c>
      <c r="L122" s="79">
        <f t="shared" si="6"/>
        <v>0</v>
      </c>
      <c r="O122" s="36">
        <f t="shared" si="9"/>
        <v>18867.924528301886</v>
      </c>
    </row>
    <row r="123" spans="7:15">
      <c r="G123" s="78">
        <v>97</v>
      </c>
      <c r="H123" s="59">
        <f>IF(FREQ=10000,'Tables LIN'!C101,IF(FREQ=20000,'Tables LIN'!F101,IF(FREQ=30000,'Tables LIN'!I101,IF(FREQ=40000,'Tables LIN'!L101,IF(FREQ=50000,'Tables LIN'!O101)))))</f>
        <v>315</v>
      </c>
      <c r="I123" s="100">
        <f t="shared" si="5"/>
        <v>104.02539682539683</v>
      </c>
      <c r="J123" s="100">
        <f t="shared" si="7"/>
        <v>2905.5551846295903</v>
      </c>
      <c r="K123" s="100">
        <f t="shared" si="8"/>
        <v>2905.5551846295903</v>
      </c>
      <c r="L123" s="79">
        <f t="shared" si="6"/>
        <v>0</v>
      </c>
      <c r="O123" s="36">
        <f t="shared" si="9"/>
        <v>19047.619047619046</v>
      </c>
    </row>
    <row r="124" spans="7:15">
      <c r="G124" s="78">
        <v>98</v>
      </c>
      <c r="H124" s="59">
        <f>IF(FREQ=10000,'Tables LIN'!C102,IF(FREQ=20000,'Tables LIN'!F102,IF(FREQ=30000,'Tables LIN'!I102,IF(FREQ=40000,'Tables LIN'!L102,IF(FREQ=50000,'Tables LIN'!O102)))))</f>
        <v>311</v>
      </c>
      <c r="I124" s="100">
        <f t="shared" si="5"/>
        <v>105.36334405144694</v>
      </c>
      <c r="J124" s="100">
        <f t="shared" si="7"/>
        <v>3009.5805814549872</v>
      </c>
      <c r="K124" s="100">
        <f t="shared" si="8"/>
        <v>3009.5805814549872</v>
      </c>
      <c r="L124" s="79">
        <f t="shared" si="6"/>
        <v>0</v>
      </c>
      <c r="O124" s="36">
        <f t="shared" si="9"/>
        <v>19292.604501607719</v>
      </c>
    </row>
    <row r="125" spans="7:15">
      <c r="G125" s="78">
        <v>99</v>
      </c>
      <c r="H125" s="59">
        <f>IF(FREQ=10000,'Tables LIN'!C103,IF(FREQ=20000,'Tables LIN'!F103,IF(FREQ=30000,'Tables LIN'!I103,IF(FREQ=40000,'Tables LIN'!L103,IF(FREQ=50000,'Tables LIN'!O103)))))</f>
        <v>308</v>
      </c>
      <c r="I125" s="100">
        <f t="shared" si="5"/>
        <v>106.3896103896104</v>
      </c>
      <c r="J125" s="100">
        <f t="shared" si="7"/>
        <v>3114.943925506434</v>
      </c>
      <c r="K125" s="100">
        <f t="shared" si="8"/>
        <v>3114.943925506434</v>
      </c>
      <c r="L125" s="79">
        <f t="shared" si="6"/>
        <v>0</v>
      </c>
      <c r="O125" s="36">
        <f t="shared" si="9"/>
        <v>19480.519480519481</v>
      </c>
    </row>
    <row r="126" spans="7:15">
      <c r="G126" s="78">
        <v>100</v>
      </c>
      <c r="H126" s="59">
        <f>IF(FREQ=10000,'Tables LIN'!C104,IF(FREQ=20000,'Tables LIN'!F104,IF(FREQ=30000,'Tables LIN'!I104,IF(FREQ=40000,'Tables LIN'!L104,IF(FREQ=50000,'Tables LIN'!O104)))))</f>
        <v>305</v>
      </c>
      <c r="I126" s="100">
        <f t="shared" si="5"/>
        <v>107.43606557377049</v>
      </c>
      <c r="J126" s="100">
        <f t="shared" si="7"/>
        <v>3221.3335358960444</v>
      </c>
      <c r="K126" s="100">
        <f t="shared" si="8"/>
        <v>3221.3335358960444</v>
      </c>
      <c r="L126" s="79">
        <f t="shared" si="6"/>
        <v>0</v>
      </c>
      <c r="O126" s="36">
        <f t="shared" si="9"/>
        <v>19672.131147540982</v>
      </c>
    </row>
    <row r="127" spans="7:15">
      <c r="G127" s="78">
        <v>101</v>
      </c>
      <c r="H127" s="59">
        <f>IF(FREQ=10000,'Tables LIN'!C105,IF(FREQ=20000,'Tables LIN'!F105,IF(FREQ=30000,'Tables LIN'!I105,IF(FREQ=40000,'Tables LIN'!L105,IF(FREQ=50000,'Tables LIN'!O105)))))</f>
        <v>302</v>
      </c>
      <c r="I127" s="100">
        <f t="shared" si="5"/>
        <v>108.50331125827815</v>
      </c>
      <c r="J127" s="100">
        <f t="shared" si="7"/>
        <v>3328.7696014698149</v>
      </c>
      <c r="K127" s="100">
        <f t="shared" si="8"/>
        <v>3328.7696014698149</v>
      </c>
      <c r="L127" s="79">
        <f t="shared" si="6"/>
        <v>0</v>
      </c>
      <c r="O127" s="36">
        <f t="shared" si="9"/>
        <v>19867.549668874173</v>
      </c>
    </row>
    <row r="128" spans="7:15">
      <c r="G128" s="78">
        <v>102</v>
      </c>
      <c r="H128" s="59">
        <f>IF(FREQ=10000,'Tables LIN'!C106,IF(FREQ=20000,'Tables LIN'!F106,IF(FREQ=30000,'Tables LIN'!I106,IF(FREQ=40000,'Tables LIN'!L106,IF(FREQ=50000,'Tables LIN'!O106)))))</f>
        <v>299</v>
      </c>
      <c r="I128" s="100">
        <f t="shared" si="5"/>
        <v>109.59197324414716</v>
      </c>
      <c r="J128" s="100">
        <f t="shared" si="7"/>
        <v>3437.2729127280932</v>
      </c>
      <c r="K128" s="100">
        <f t="shared" si="8"/>
        <v>3437.2729127280932</v>
      </c>
      <c r="L128" s="79">
        <f t="shared" si="6"/>
        <v>0</v>
      </c>
      <c r="O128" s="36">
        <f t="shared" si="9"/>
        <v>20066.889632107024</v>
      </c>
    </row>
    <row r="129" spans="7:15">
      <c r="G129" s="78">
        <v>103</v>
      </c>
      <c r="H129" s="59">
        <f>IF(FREQ=10000,'Tables LIN'!C107,IF(FREQ=20000,'Tables LIN'!F107,IF(FREQ=30000,'Tables LIN'!I107,IF(FREQ=40000,'Tables LIN'!L107,IF(FREQ=50000,'Tables LIN'!O107)))))</f>
        <v>296</v>
      </c>
      <c r="I129" s="100">
        <f t="shared" si="5"/>
        <v>110.70270270270271</v>
      </c>
      <c r="J129" s="100">
        <f t="shared" si="7"/>
        <v>3546.8648859722402</v>
      </c>
      <c r="K129" s="100">
        <f t="shared" si="8"/>
        <v>3546.8648859722402</v>
      </c>
      <c r="L129" s="79">
        <f t="shared" si="6"/>
        <v>0</v>
      </c>
      <c r="O129" s="36">
        <f t="shared" si="9"/>
        <v>20270.27027027027</v>
      </c>
    </row>
    <row r="130" spans="7:15">
      <c r="G130" s="78">
        <v>104</v>
      </c>
      <c r="H130" s="59">
        <f>IF(FREQ=10000,'Tables LIN'!C108,IF(FREQ=20000,'Tables LIN'!F108,IF(FREQ=30000,'Tables LIN'!I108,IF(FREQ=40000,'Tables LIN'!L108,IF(FREQ=50000,'Tables LIN'!O108)))))</f>
        <v>293</v>
      </c>
      <c r="I130" s="100">
        <f t="shared" si="5"/>
        <v>111.83617747440273</v>
      </c>
      <c r="J130" s="100">
        <f t="shared" si="7"/>
        <v>3657.5675886749432</v>
      </c>
      <c r="K130" s="100">
        <f t="shared" si="8"/>
        <v>3657.5675886749432</v>
      </c>
      <c r="L130" s="79">
        <f t="shared" si="6"/>
        <v>0</v>
      </c>
      <c r="O130" s="36">
        <f t="shared" si="9"/>
        <v>20477.815699658702</v>
      </c>
    </row>
    <row r="131" spans="7:15">
      <c r="G131" s="78">
        <v>105</v>
      </c>
      <c r="H131" s="59">
        <f>IF(FREQ=10000,'Tables LIN'!C109,IF(FREQ=20000,'Tables LIN'!F109,IF(FREQ=30000,'Tables LIN'!I109,IF(FREQ=40000,'Tables LIN'!L109,IF(FREQ=50000,'Tables LIN'!O109)))))</f>
        <v>291</v>
      </c>
      <c r="I131" s="100">
        <f t="shared" si="5"/>
        <v>112.60481099656357</v>
      </c>
      <c r="J131" s="100">
        <f t="shared" si="7"/>
        <v>3769.4037661493458</v>
      </c>
      <c r="K131" s="100">
        <f t="shared" si="8"/>
        <v>3769.4037661493458</v>
      </c>
      <c r="L131" s="79">
        <f t="shared" si="6"/>
        <v>0</v>
      </c>
      <c r="O131" s="36">
        <f t="shared" si="9"/>
        <v>20618.556701030928</v>
      </c>
    </row>
    <row r="132" spans="7:15">
      <c r="G132" s="78">
        <v>106</v>
      </c>
      <c r="H132" s="59">
        <f>IF(FREQ=10000,'Tables LIN'!C110,IF(FREQ=20000,'Tables LIN'!F110,IF(FREQ=30000,'Tables LIN'!I110,IF(FREQ=40000,'Tables LIN'!L110,IF(FREQ=50000,'Tables LIN'!O110)))))</f>
        <v>288</v>
      </c>
      <c r="I132" s="100">
        <f t="shared" si="5"/>
        <v>113.77777777777777</v>
      </c>
      <c r="J132" s="100">
        <f t="shared" si="7"/>
        <v>3882.0085771459094</v>
      </c>
      <c r="K132" s="100">
        <f t="shared" si="8"/>
        <v>3882.0085771459094</v>
      </c>
      <c r="L132" s="79">
        <f t="shared" si="6"/>
        <v>0</v>
      </c>
      <c r="O132" s="36">
        <f t="shared" si="9"/>
        <v>20833.333333333332</v>
      </c>
    </row>
    <row r="133" spans="7:15">
      <c r="G133" s="78">
        <v>107</v>
      </c>
      <c r="H133" s="59">
        <f>IF(FREQ=10000,'Tables LIN'!C111,IF(FREQ=20000,'Tables LIN'!F111,IF(FREQ=30000,'Tables LIN'!I111,IF(FREQ=40000,'Tables LIN'!L111,IF(FREQ=50000,'Tables LIN'!O111)))))</f>
        <v>285</v>
      </c>
      <c r="I133" s="100">
        <f t="shared" si="5"/>
        <v>114.97543859649123</v>
      </c>
      <c r="J133" s="100">
        <f t="shared" si="7"/>
        <v>3995.7863549236872</v>
      </c>
      <c r="K133" s="100">
        <f t="shared" si="8"/>
        <v>3995.7863549236872</v>
      </c>
      <c r="L133" s="79">
        <f t="shared" si="6"/>
        <v>0</v>
      </c>
      <c r="O133" s="36">
        <f t="shared" si="9"/>
        <v>21052.63157894737</v>
      </c>
    </row>
    <row r="134" spans="7:15">
      <c r="G134" s="78">
        <v>108</v>
      </c>
      <c r="H134" s="59">
        <f>IF(FREQ=10000,'Tables LIN'!C112,IF(FREQ=20000,'Tables LIN'!F112,IF(FREQ=30000,'Tables LIN'!I112,IF(FREQ=40000,'Tables LIN'!L112,IF(FREQ=50000,'Tables LIN'!O112)))))</f>
        <v>283</v>
      </c>
      <c r="I134" s="100">
        <f t="shared" si="5"/>
        <v>115.78798586572438</v>
      </c>
      <c r="J134" s="100">
        <f t="shared" si="7"/>
        <v>4110.7617935201788</v>
      </c>
      <c r="K134" s="100">
        <f t="shared" si="8"/>
        <v>4110.7617935201788</v>
      </c>
      <c r="L134" s="79">
        <f t="shared" si="6"/>
        <v>0</v>
      </c>
      <c r="O134" s="36">
        <f t="shared" si="9"/>
        <v>21201.413427561838</v>
      </c>
    </row>
    <row r="135" spans="7:15">
      <c r="G135" s="78">
        <v>109</v>
      </c>
      <c r="H135" s="59">
        <f>IF(FREQ=10000,'Tables LIN'!C113,IF(FREQ=20000,'Tables LIN'!F113,IF(FREQ=30000,'Tables LIN'!I113,IF(FREQ=40000,'Tables LIN'!L113,IF(FREQ=50000,'Tables LIN'!O113)))))</f>
        <v>280</v>
      </c>
      <c r="I135" s="100">
        <f t="shared" si="5"/>
        <v>117.02857142857142</v>
      </c>
      <c r="J135" s="100">
        <f t="shared" si="7"/>
        <v>4226.5497793859031</v>
      </c>
      <c r="K135" s="100">
        <f t="shared" si="8"/>
        <v>4226.5497793859031</v>
      </c>
      <c r="L135" s="79">
        <f t="shared" si="6"/>
        <v>0</v>
      </c>
      <c r="O135" s="36">
        <f t="shared" si="9"/>
        <v>21428.571428571428</v>
      </c>
    </row>
    <row r="136" spans="7:15">
      <c r="G136" s="78">
        <v>110</v>
      </c>
      <c r="H136" s="59">
        <f>IF(FREQ=10000,'Tables LIN'!C114,IF(FREQ=20000,'Tables LIN'!F114,IF(FREQ=30000,'Tables LIN'!I114,IF(FREQ=40000,'Tables LIN'!L114,IF(FREQ=50000,'Tables LIN'!O114)))))</f>
        <v>278</v>
      </c>
      <c r="I136" s="100">
        <f t="shared" si="5"/>
        <v>117.87050359712231</v>
      </c>
      <c r="J136" s="100">
        <f t="shared" si="7"/>
        <v>4343.5783508144741</v>
      </c>
      <c r="K136" s="100">
        <f t="shared" si="8"/>
        <v>4343.5783508144741</v>
      </c>
      <c r="L136" s="79">
        <f t="shared" si="6"/>
        <v>0</v>
      </c>
      <c r="O136" s="36">
        <f t="shared" si="9"/>
        <v>21582.733812949642</v>
      </c>
    </row>
    <row r="137" spans="7:15">
      <c r="G137" s="78">
        <v>111</v>
      </c>
      <c r="H137" s="59">
        <f>IF(FREQ=10000,'Tables LIN'!C115,IF(FREQ=20000,'Tables LIN'!F115,IF(FREQ=30000,'Tables LIN'!I115,IF(FREQ=40000,'Tables LIN'!L115,IF(FREQ=50000,'Tables LIN'!O115)))))</f>
        <v>275</v>
      </c>
      <c r="I137" s="100">
        <f t="shared" si="5"/>
        <v>119.15636363636364</v>
      </c>
      <c r="J137" s="100">
        <f t="shared" si="7"/>
        <v>4461.4488544115966</v>
      </c>
      <c r="K137" s="100">
        <f t="shared" si="8"/>
        <v>4461.4488544115966</v>
      </c>
      <c r="L137" s="79">
        <f t="shared" si="6"/>
        <v>0</v>
      </c>
      <c r="O137" s="36">
        <f t="shared" si="9"/>
        <v>21818.18181818182</v>
      </c>
    </row>
    <row r="138" spans="7:15">
      <c r="G138" s="78">
        <v>112</v>
      </c>
      <c r="H138" s="59">
        <f>IF(FREQ=10000,'Tables LIN'!C116,IF(FREQ=20000,'Tables LIN'!F116,IF(FREQ=30000,'Tables LIN'!I116,IF(FREQ=40000,'Tables LIN'!L116,IF(FREQ=50000,'Tables LIN'!O116)))))</f>
        <v>273</v>
      </c>
      <c r="I138" s="100">
        <f t="shared" si="5"/>
        <v>120.02930402930403</v>
      </c>
      <c r="J138" s="100">
        <f t="shared" si="7"/>
        <v>4580.6052180479601</v>
      </c>
      <c r="K138" s="100">
        <f t="shared" si="8"/>
        <v>4580.6052180479601</v>
      </c>
      <c r="L138" s="79">
        <f t="shared" si="6"/>
        <v>0</v>
      </c>
      <c r="O138" s="36">
        <f t="shared" si="9"/>
        <v>21978.021978021978</v>
      </c>
    </row>
    <row r="139" spans="7:15">
      <c r="G139" s="78">
        <v>113</v>
      </c>
      <c r="H139" s="59">
        <f>IF(FREQ=10000,'Tables LIN'!C117,IF(FREQ=20000,'Tables LIN'!F117,IF(FREQ=30000,'Tables LIN'!I117,IF(FREQ=40000,'Tables LIN'!L117,IF(FREQ=50000,'Tables LIN'!O117)))))</f>
        <v>270</v>
      </c>
      <c r="I139" s="100">
        <f t="shared" si="5"/>
        <v>121.36296296296297</v>
      </c>
      <c r="J139" s="100">
        <f t="shared" si="7"/>
        <v>4700.6345220772637</v>
      </c>
      <c r="K139" s="100">
        <f t="shared" si="8"/>
        <v>4700.6345220772637</v>
      </c>
      <c r="L139" s="79">
        <f t="shared" si="6"/>
        <v>0</v>
      </c>
      <c r="O139" s="36">
        <f t="shared" si="9"/>
        <v>22222.222222222223</v>
      </c>
    </row>
    <row r="140" spans="7:15">
      <c r="G140" s="78">
        <v>114</v>
      </c>
      <c r="H140" s="59">
        <f>IF(FREQ=10000,'Tables LIN'!C118,IF(FREQ=20000,'Tables LIN'!F118,IF(FREQ=30000,'Tables LIN'!I118,IF(FREQ=40000,'Tables LIN'!L118,IF(FREQ=50000,'Tables LIN'!O118)))))</f>
        <v>268</v>
      </c>
      <c r="I140" s="100">
        <f t="shared" si="5"/>
        <v>122.26865671641791</v>
      </c>
      <c r="J140" s="100">
        <f t="shared" si="7"/>
        <v>4821.9974850402268</v>
      </c>
      <c r="K140" s="100">
        <f t="shared" si="8"/>
        <v>4821.9974850402268</v>
      </c>
      <c r="L140" s="79">
        <f t="shared" si="6"/>
        <v>0</v>
      </c>
      <c r="O140" s="36">
        <f t="shared" si="9"/>
        <v>22388.059701492537</v>
      </c>
    </row>
    <row r="141" spans="7:15">
      <c r="G141" s="78">
        <v>115</v>
      </c>
      <c r="H141" s="59">
        <f>IF(FREQ=10000,'Tables LIN'!C119,IF(FREQ=20000,'Tables LIN'!F119,IF(FREQ=30000,'Tables LIN'!I119,IF(FREQ=40000,'Tables LIN'!L119,IF(FREQ=50000,'Tables LIN'!O119)))))</f>
        <v>265</v>
      </c>
      <c r="I141" s="100">
        <f t="shared" si="5"/>
        <v>123.65283018867925</v>
      </c>
      <c r="J141" s="100">
        <f t="shared" si="7"/>
        <v>4944.2661417566451</v>
      </c>
      <c r="K141" s="100">
        <f t="shared" si="8"/>
        <v>4944.2661417566451</v>
      </c>
      <c r="L141" s="79">
        <f t="shared" si="6"/>
        <v>0</v>
      </c>
      <c r="O141" s="36">
        <f t="shared" si="9"/>
        <v>22641.509433962263</v>
      </c>
    </row>
    <row r="142" spans="7:15">
      <c r="G142" s="78">
        <v>116</v>
      </c>
      <c r="H142" s="59">
        <f>IF(FREQ=10000,'Tables LIN'!C120,IF(FREQ=20000,'Tables LIN'!F120,IF(FREQ=30000,'Tables LIN'!I120,IF(FREQ=40000,'Tables LIN'!L120,IF(FREQ=50000,'Tables LIN'!O120)))))</f>
        <v>263</v>
      </c>
      <c r="I142" s="100">
        <f t="shared" si="5"/>
        <v>124.59315589353612</v>
      </c>
      <c r="J142" s="100">
        <f t="shared" si="7"/>
        <v>5067.9189719453243</v>
      </c>
      <c r="K142" s="100">
        <f t="shared" si="8"/>
        <v>5067.9189719453243</v>
      </c>
      <c r="L142" s="79">
        <f t="shared" si="6"/>
        <v>0</v>
      </c>
      <c r="O142" s="36">
        <f t="shared" si="9"/>
        <v>22813.688212927758</v>
      </c>
    </row>
    <row r="143" spans="7:15">
      <c r="G143" s="78">
        <v>117</v>
      </c>
      <c r="H143" s="59">
        <f>IF(FREQ=10000,'Tables LIN'!C121,IF(FREQ=20000,'Tables LIN'!F121,IF(FREQ=30000,'Tables LIN'!I121,IF(FREQ=40000,'Tables LIN'!L121,IF(FREQ=50000,'Tables LIN'!O121)))))</f>
        <v>261</v>
      </c>
      <c r="I143" s="100">
        <f t="shared" si="5"/>
        <v>125.54789272030651</v>
      </c>
      <c r="J143" s="100">
        <f t="shared" si="7"/>
        <v>5192.5121278388606</v>
      </c>
      <c r="K143" s="100">
        <f t="shared" si="8"/>
        <v>5192.5121278388606</v>
      </c>
      <c r="L143" s="79">
        <f t="shared" si="6"/>
        <v>0</v>
      </c>
      <c r="O143" s="36">
        <f t="shared" si="9"/>
        <v>22988.505747126437</v>
      </c>
    </row>
    <row r="144" spans="7:15">
      <c r="G144" s="78">
        <v>118</v>
      </c>
      <c r="H144" s="59">
        <f>IF(FREQ=10000,'Tables LIN'!C122,IF(FREQ=20000,'Tables LIN'!F122,IF(FREQ=30000,'Tables LIN'!I122,IF(FREQ=40000,'Tables LIN'!L122,IF(FREQ=50000,'Tables LIN'!O122)))))</f>
        <v>259</v>
      </c>
      <c r="I144" s="100">
        <f t="shared" si="5"/>
        <v>126.51737451737452</v>
      </c>
      <c r="J144" s="100">
        <f t="shared" si="7"/>
        <v>5318.0600205591672</v>
      </c>
      <c r="K144" s="100">
        <f t="shared" si="8"/>
        <v>5318.0600205591672</v>
      </c>
      <c r="L144" s="79">
        <f t="shared" si="6"/>
        <v>0</v>
      </c>
      <c r="O144" s="36">
        <f t="shared" si="9"/>
        <v>23166.023166023166</v>
      </c>
    </row>
    <row r="145" spans="7:15">
      <c r="G145" s="78">
        <v>119</v>
      </c>
      <c r="H145" s="59">
        <f>IF(FREQ=10000,'Tables LIN'!C123,IF(FREQ=20000,'Tables LIN'!F123,IF(FREQ=30000,'Tables LIN'!I123,IF(FREQ=40000,'Tables LIN'!L123,IF(FREQ=50000,'Tables LIN'!O123)))))</f>
        <v>257</v>
      </c>
      <c r="I145" s="100">
        <f t="shared" si="5"/>
        <v>127.50194552529183</v>
      </c>
      <c r="J145" s="100">
        <f t="shared" si="7"/>
        <v>5444.5773950765415</v>
      </c>
      <c r="K145" s="100">
        <f t="shared" si="8"/>
        <v>5444.5773950765415</v>
      </c>
      <c r="L145" s="79">
        <f t="shared" si="6"/>
        <v>0</v>
      </c>
      <c r="O145" s="36">
        <f t="shared" si="9"/>
        <v>23346.303501945524</v>
      </c>
    </row>
    <row r="146" spans="7:15">
      <c r="G146" s="78">
        <v>120</v>
      </c>
      <c r="H146" s="59">
        <f>IF(FREQ=10000,'Tables LIN'!C124,IF(FREQ=20000,'Tables LIN'!F124,IF(FREQ=30000,'Tables LIN'!I124,IF(FREQ=40000,'Tables LIN'!L124,IF(FREQ=50000,'Tables LIN'!O124)))))</f>
        <v>254</v>
      </c>
      <c r="I146" s="100">
        <f t="shared" si="5"/>
        <v>129.00787401574803</v>
      </c>
      <c r="J146" s="100">
        <f t="shared" si="7"/>
        <v>5572.0793406018329</v>
      </c>
      <c r="K146" s="100">
        <f t="shared" si="8"/>
        <v>5572.0793406018329</v>
      </c>
      <c r="L146" s="79">
        <f t="shared" si="6"/>
        <v>0</v>
      </c>
      <c r="O146" s="36">
        <f t="shared" si="9"/>
        <v>23622.047244094487</v>
      </c>
    </row>
    <row r="147" spans="7:15">
      <c r="G147" s="78">
        <v>121</v>
      </c>
      <c r="H147" s="59">
        <f>IF(FREQ=10000,'Tables LIN'!C125,IF(FREQ=20000,'Tables LIN'!F125,IF(FREQ=30000,'Tables LIN'!I125,IF(FREQ=40000,'Tables LIN'!L125,IF(FREQ=50000,'Tables LIN'!O125)))))</f>
        <v>252</v>
      </c>
      <c r="I147" s="100">
        <f t="shared" si="5"/>
        <v>130.03174603174602</v>
      </c>
      <c r="J147" s="100">
        <f t="shared" si="7"/>
        <v>5701.0872146175807</v>
      </c>
      <c r="K147" s="100">
        <f t="shared" si="8"/>
        <v>5701.0872146175807</v>
      </c>
      <c r="L147" s="79">
        <f t="shared" si="6"/>
        <v>0</v>
      </c>
      <c r="O147" s="36">
        <f t="shared" si="9"/>
        <v>23809.523809523809</v>
      </c>
    </row>
    <row r="148" spans="7:15">
      <c r="G148" s="78">
        <v>122</v>
      </c>
      <c r="H148" s="59">
        <f>IF(FREQ=10000,'Tables LIN'!C126,IF(FREQ=20000,'Tables LIN'!F126,IF(FREQ=30000,'Tables LIN'!I126,IF(FREQ=40000,'Tables LIN'!L126,IF(FREQ=50000,'Tables LIN'!O126)))))</f>
        <v>250</v>
      </c>
      <c r="I148" s="100">
        <f t="shared" si="5"/>
        <v>131.072</v>
      </c>
      <c r="J148" s="100">
        <f t="shared" si="7"/>
        <v>5831.1189606493263</v>
      </c>
      <c r="K148" s="100">
        <f t="shared" si="8"/>
        <v>5831.1189606493263</v>
      </c>
      <c r="L148" s="79">
        <f t="shared" si="6"/>
        <v>0</v>
      </c>
      <c r="O148" s="36">
        <f t="shared" si="9"/>
        <v>24000</v>
      </c>
    </row>
    <row r="149" spans="7:15">
      <c r="G149" s="78">
        <v>123</v>
      </c>
      <c r="H149" s="59">
        <f>IF(FREQ=10000,'Tables LIN'!C127,IF(FREQ=20000,'Tables LIN'!F127,IF(FREQ=30000,'Tables LIN'!I127,IF(FREQ=40000,'Tables LIN'!L127,IF(FREQ=50000,'Tables LIN'!O127)))))</f>
        <v>248</v>
      </c>
      <c r="I149" s="100">
        <f t="shared" si="5"/>
        <v>132.12903225806451</v>
      </c>
      <c r="J149" s="100">
        <f t="shared" si="7"/>
        <v>5962.1909606493264</v>
      </c>
      <c r="K149" s="100">
        <f t="shared" si="8"/>
        <v>5962.1909606493264</v>
      </c>
      <c r="L149" s="79">
        <f t="shared" si="6"/>
        <v>0</v>
      </c>
      <c r="O149" s="36">
        <f t="shared" si="9"/>
        <v>24193.548387096773</v>
      </c>
    </row>
    <row r="150" spans="7:15">
      <c r="G150" s="78">
        <v>124</v>
      </c>
      <c r="H150" s="59">
        <f>IF(FREQ=10000,'Tables LIN'!C128,IF(FREQ=20000,'Tables LIN'!F128,IF(FREQ=30000,'Tables LIN'!I128,IF(FREQ=40000,'Tables LIN'!L128,IF(FREQ=50000,'Tables LIN'!O128)))))</f>
        <v>246</v>
      </c>
      <c r="I150" s="100">
        <f t="shared" si="5"/>
        <v>133.20325203252034</v>
      </c>
      <c r="J150" s="100">
        <f t="shared" si="7"/>
        <v>6094.3199929073908</v>
      </c>
      <c r="K150" s="100">
        <f t="shared" si="8"/>
        <v>6094.3199929073908</v>
      </c>
      <c r="L150" s="79">
        <f t="shared" si="6"/>
        <v>0</v>
      </c>
      <c r="O150" s="36">
        <f t="shared" si="9"/>
        <v>24390.243902439026</v>
      </c>
    </row>
    <row r="151" spans="7:15">
      <c r="G151" s="78">
        <v>125</v>
      </c>
      <c r="H151" s="59">
        <f>IF(FREQ=10000,'Tables LIN'!C129,IF(FREQ=20000,'Tables LIN'!F129,IF(FREQ=30000,'Tables LIN'!I129,IF(FREQ=40000,'Tables LIN'!L129,IF(FREQ=50000,'Tables LIN'!O129)))))</f>
        <v>244</v>
      </c>
      <c r="I151" s="100">
        <f t="shared" si="5"/>
        <v>134.29508196721312</v>
      </c>
      <c r="J151" s="100">
        <f t="shared" si="7"/>
        <v>6227.5232449399109</v>
      </c>
      <c r="K151" s="100">
        <f t="shared" si="8"/>
        <v>6227.5232449399109</v>
      </c>
      <c r="L151" s="79">
        <f t="shared" si="6"/>
        <v>0</v>
      </c>
      <c r="O151" s="36">
        <f t="shared" si="9"/>
        <v>24590.163934426229</v>
      </c>
    </row>
    <row r="152" spans="7:15">
      <c r="G152" s="78">
        <v>126</v>
      </c>
      <c r="H152" s="59">
        <f>IF(FREQ=10000,'Tables LIN'!C130,IF(FREQ=20000,'Tables LIN'!F130,IF(FREQ=30000,'Tables LIN'!I130,IF(FREQ=40000,'Tables LIN'!L130,IF(FREQ=50000,'Tables LIN'!O130)))))</f>
        <v>242</v>
      </c>
      <c r="I152" s="100">
        <f t="shared" si="5"/>
        <v>135.40495867768595</v>
      </c>
      <c r="J152" s="100">
        <f t="shared" si="7"/>
        <v>6361.8183269071242</v>
      </c>
      <c r="K152" s="100">
        <f t="shared" si="8"/>
        <v>6361.8183269071242</v>
      </c>
      <c r="L152" s="79">
        <f t="shared" si="6"/>
        <v>0</v>
      </c>
      <c r="O152" s="36">
        <f t="shared" si="9"/>
        <v>24793.388429752067</v>
      </c>
    </row>
    <row r="153" spans="7:15">
      <c r="G153" s="78">
        <v>127</v>
      </c>
      <c r="H153" s="59">
        <f>IF(FREQ=10000,'Tables LIN'!C131,IF(FREQ=20000,'Tables LIN'!F131,IF(FREQ=30000,'Tables LIN'!I131,IF(FREQ=40000,'Tables LIN'!L131,IF(FREQ=50000,'Tables LIN'!O131)))))</f>
        <v>241</v>
      </c>
      <c r="I153" s="100">
        <f t="shared" si="5"/>
        <v>135.96680497925311</v>
      </c>
      <c r="J153" s="100">
        <f t="shared" si="7"/>
        <v>6497.2232855848106</v>
      </c>
      <c r="K153" s="100">
        <f t="shared" si="8"/>
        <v>6497.2232855848106</v>
      </c>
      <c r="L153" s="79">
        <f t="shared" si="6"/>
        <v>0</v>
      </c>
      <c r="O153" s="36">
        <f t="shared" si="9"/>
        <v>24896.265560165975</v>
      </c>
    </row>
    <row r="154" spans="7:15">
      <c r="G154" s="78">
        <v>128</v>
      </c>
      <c r="H154" s="59">
        <f>IF(FREQ=10000,'Tables LIN'!C132,IF(FREQ=20000,'Tables LIN'!F132,IF(FREQ=30000,'Tables LIN'!I132,IF(FREQ=40000,'Tables LIN'!L132,IF(FREQ=50000,'Tables LIN'!O132)))))</f>
        <v>239</v>
      </c>
      <c r="I154" s="100">
        <f t="shared" ref="I154:I217" si="10">PENTE/(2*H154)</f>
        <v>137.10460251046024</v>
      </c>
      <c r="J154" s="100">
        <f t="shared" si="7"/>
        <v>6633.1900905640641</v>
      </c>
      <c r="K154" s="100">
        <f t="shared" si="8"/>
        <v>6633.1900905640641</v>
      </c>
      <c r="L154" s="79">
        <f t="shared" ref="L154:L217" si="11">IF(AND(Nbr_Pulse-J154-K154&gt;=0,Nbr_Pulse-J155-K155&lt;0),IF(OR(J154=0,K154=0),0,1),0)</f>
        <v>0</v>
      </c>
      <c r="O154" s="36">
        <f t="shared" si="9"/>
        <v>25104.602510460252</v>
      </c>
    </row>
    <row r="155" spans="7:15">
      <c r="G155" s="78">
        <v>129</v>
      </c>
      <c r="H155" s="59">
        <f>IF(FREQ=10000,'Tables LIN'!C133,IF(FREQ=20000,'Tables LIN'!F133,IF(FREQ=30000,'Tables LIN'!I133,IF(FREQ=40000,'Tables LIN'!L133,IF(FREQ=50000,'Tables LIN'!O133)))))</f>
        <v>237</v>
      </c>
      <c r="I155" s="100">
        <f t="shared" si="10"/>
        <v>138.26160337552741</v>
      </c>
      <c r="J155" s="100">
        <f t="shared" ref="J155:J218" si="12">IF($G155&lt;=Index_Acc,0,$I154+J154)</f>
        <v>6770.2946930745247</v>
      </c>
      <c r="K155" s="100">
        <f t="shared" ref="K155:K218" si="13">IF($G155&lt;=Index_Dec,0,$I154+K154)</f>
        <v>6770.2946930745247</v>
      </c>
      <c r="L155" s="79">
        <f t="shared" si="11"/>
        <v>0</v>
      </c>
      <c r="O155" s="36">
        <f t="shared" ref="O155:O218" si="14">6000000/H155</f>
        <v>25316.455696202531</v>
      </c>
    </row>
    <row r="156" spans="7:15">
      <c r="G156" s="78">
        <v>130</v>
      </c>
      <c r="H156" s="59">
        <f>IF(FREQ=10000,'Tables LIN'!C134,IF(FREQ=20000,'Tables LIN'!F134,IF(FREQ=30000,'Tables LIN'!I134,IF(FREQ=40000,'Tables LIN'!L134,IF(FREQ=50000,'Tables LIN'!O134)))))</f>
        <v>235</v>
      </c>
      <c r="I156" s="100">
        <f t="shared" si="10"/>
        <v>139.43829787234043</v>
      </c>
      <c r="J156" s="100">
        <f t="shared" si="12"/>
        <v>6908.5562964500523</v>
      </c>
      <c r="K156" s="100">
        <f t="shared" si="13"/>
        <v>6908.5562964500523</v>
      </c>
      <c r="L156" s="79">
        <f t="shared" si="11"/>
        <v>0</v>
      </c>
      <c r="O156" s="36">
        <f t="shared" si="14"/>
        <v>25531.91489361702</v>
      </c>
    </row>
    <row r="157" spans="7:15">
      <c r="G157" s="78">
        <v>131</v>
      </c>
      <c r="H157" s="59">
        <f>IF(FREQ=10000,'Tables LIN'!C135,IF(FREQ=20000,'Tables LIN'!F135,IF(FREQ=30000,'Tables LIN'!I135,IF(FREQ=40000,'Tables LIN'!L135,IF(FREQ=50000,'Tables LIN'!O135)))))</f>
        <v>233</v>
      </c>
      <c r="I157" s="100">
        <f t="shared" si="10"/>
        <v>140.63519313304721</v>
      </c>
      <c r="J157" s="100">
        <f t="shared" si="12"/>
        <v>7047.9945943223929</v>
      </c>
      <c r="K157" s="100">
        <f t="shared" si="13"/>
        <v>7047.9945943223929</v>
      </c>
      <c r="L157" s="79">
        <f t="shared" si="11"/>
        <v>0</v>
      </c>
      <c r="O157" s="36">
        <f t="shared" si="14"/>
        <v>25751.072961373389</v>
      </c>
    </row>
    <row r="158" spans="7:15">
      <c r="G158" s="78">
        <v>132</v>
      </c>
      <c r="H158" s="59">
        <f>IF(FREQ=10000,'Tables LIN'!C136,IF(FREQ=20000,'Tables LIN'!F136,IF(FREQ=30000,'Tables LIN'!I136,IF(FREQ=40000,'Tables LIN'!L136,IF(FREQ=50000,'Tables LIN'!O136)))))</f>
        <v>231</v>
      </c>
      <c r="I158" s="100">
        <f t="shared" si="10"/>
        <v>141.85281385281385</v>
      </c>
      <c r="J158" s="100">
        <f t="shared" si="12"/>
        <v>7188.6297874554402</v>
      </c>
      <c r="K158" s="100">
        <f t="shared" si="13"/>
        <v>7188.6297874554402</v>
      </c>
      <c r="L158" s="79">
        <f t="shared" si="11"/>
        <v>0</v>
      </c>
      <c r="O158" s="36">
        <f t="shared" si="14"/>
        <v>25974.025974025975</v>
      </c>
    </row>
    <row r="159" spans="7:15">
      <c r="G159" s="78">
        <v>133</v>
      </c>
      <c r="H159" s="59">
        <f>IF(FREQ=10000,'Tables LIN'!C137,IF(FREQ=20000,'Tables LIN'!F137,IF(FREQ=30000,'Tables LIN'!I137,IF(FREQ=40000,'Tables LIN'!L137,IF(FREQ=50000,'Tables LIN'!O137)))))</f>
        <v>230</v>
      </c>
      <c r="I159" s="100">
        <f t="shared" si="10"/>
        <v>142.46956521739131</v>
      </c>
      <c r="J159" s="100">
        <f t="shared" si="12"/>
        <v>7330.4826013082538</v>
      </c>
      <c r="K159" s="100">
        <f t="shared" si="13"/>
        <v>7330.4826013082538</v>
      </c>
      <c r="L159" s="79">
        <f t="shared" si="11"/>
        <v>0</v>
      </c>
      <c r="O159" s="36">
        <f t="shared" si="14"/>
        <v>26086.956521739132</v>
      </c>
    </row>
    <row r="160" spans="7:15">
      <c r="G160" s="78">
        <v>134</v>
      </c>
      <c r="H160" s="59">
        <f>IF(FREQ=10000,'Tables LIN'!C138,IF(FREQ=20000,'Tables LIN'!F138,IF(FREQ=30000,'Tables LIN'!I138,IF(FREQ=40000,'Tables LIN'!L138,IF(FREQ=50000,'Tables LIN'!O138)))))</f>
        <v>228</v>
      </c>
      <c r="I160" s="100">
        <f t="shared" si="10"/>
        <v>143.71929824561403</v>
      </c>
      <c r="J160" s="100">
        <f t="shared" si="12"/>
        <v>7472.9521665256452</v>
      </c>
      <c r="K160" s="100">
        <f t="shared" si="13"/>
        <v>7472.9521665256452</v>
      </c>
      <c r="L160" s="79">
        <f t="shared" si="11"/>
        <v>0</v>
      </c>
      <c r="O160" s="36">
        <f t="shared" si="14"/>
        <v>26315.78947368421</v>
      </c>
    </row>
    <row r="161" spans="7:15">
      <c r="G161" s="78">
        <v>135</v>
      </c>
      <c r="H161" s="59">
        <f>IF(FREQ=10000,'Tables LIN'!C139,IF(FREQ=20000,'Tables LIN'!F139,IF(FREQ=30000,'Tables LIN'!I139,IF(FREQ=40000,'Tables LIN'!L139,IF(FREQ=50000,'Tables LIN'!O139)))))</f>
        <v>226</v>
      </c>
      <c r="I161" s="100">
        <f t="shared" si="10"/>
        <v>144.99115044247787</v>
      </c>
      <c r="J161" s="100">
        <f t="shared" si="12"/>
        <v>7616.6714647712597</v>
      </c>
      <c r="K161" s="100">
        <f t="shared" si="13"/>
        <v>7616.6714647712597</v>
      </c>
      <c r="L161" s="79">
        <f t="shared" si="11"/>
        <v>0</v>
      </c>
      <c r="O161" s="36">
        <f t="shared" si="14"/>
        <v>26548.672566371682</v>
      </c>
    </row>
    <row r="162" spans="7:15">
      <c r="G162" s="78">
        <v>136</v>
      </c>
      <c r="H162" s="59">
        <f>IF(FREQ=10000,'Tables LIN'!C140,IF(FREQ=20000,'Tables LIN'!F140,IF(FREQ=30000,'Tables LIN'!I140,IF(FREQ=40000,'Tables LIN'!L140,IF(FREQ=50000,'Tables LIN'!O140)))))</f>
        <v>225</v>
      </c>
      <c r="I162" s="100">
        <f t="shared" si="10"/>
        <v>145.63555555555556</v>
      </c>
      <c r="J162" s="100">
        <f t="shared" si="12"/>
        <v>7761.6626152137378</v>
      </c>
      <c r="K162" s="100">
        <f t="shared" si="13"/>
        <v>7761.6626152137378</v>
      </c>
      <c r="L162" s="79">
        <f t="shared" si="11"/>
        <v>0</v>
      </c>
      <c r="O162" s="36">
        <f t="shared" si="14"/>
        <v>26666.666666666668</v>
      </c>
    </row>
    <row r="163" spans="7:15">
      <c r="G163" s="78">
        <v>137</v>
      </c>
      <c r="H163" s="59">
        <f>IF(FREQ=10000,'Tables LIN'!C141,IF(FREQ=20000,'Tables LIN'!F141,IF(FREQ=30000,'Tables LIN'!I141,IF(FREQ=40000,'Tables LIN'!L141,IF(FREQ=50000,'Tables LIN'!O141)))))</f>
        <v>223</v>
      </c>
      <c r="I163" s="100">
        <f t="shared" si="10"/>
        <v>146.94170403587444</v>
      </c>
      <c r="J163" s="100">
        <f t="shared" si="12"/>
        <v>7907.2981707692934</v>
      </c>
      <c r="K163" s="100">
        <f t="shared" si="13"/>
        <v>7907.2981707692934</v>
      </c>
      <c r="L163" s="79">
        <f t="shared" si="11"/>
        <v>0</v>
      </c>
      <c r="O163" s="36">
        <f t="shared" si="14"/>
        <v>26905.829596412557</v>
      </c>
    </row>
    <row r="164" spans="7:15">
      <c r="G164" s="78">
        <v>138</v>
      </c>
      <c r="H164" s="59">
        <f>IF(FREQ=10000,'Tables LIN'!C142,IF(FREQ=20000,'Tables LIN'!F142,IF(FREQ=30000,'Tables LIN'!I142,IF(FREQ=40000,'Tables LIN'!L142,IF(FREQ=50000,'Tables LIN'!O142)))))</f>
        <v>221</v>
      </c>
      <c r="I164" s="100">
        <f t="shared" si="10"/>
        <v>148.2714932126697</v>
      </c>
      <c r="J164" s="100">
        <f t="shared" si="12"/>
        <v>8054.2398748051683</v>
      </c>
      <c r="K164" s="100">
        <f t="shared" si="13"/>
        <v>8054.2398748051683</v>
      </c>
      <c r="L164" s="79">
        <f t="shared" si="11"/>
        <v>0</v>
      </c>
      <c r="O164" s="36">
        <f t="shared" si="14"/>
        <v>27149.321266968327</v>
      </c>
    </row>
    <row r="165" spans="7:15">
      <c r="G165" s="78">
        <v>139</v>
      </c>
      <c r="H165" s="59">
        <f>IF(FREQ=10000,'Tables LIN'!C143,IF(FREQ=20000,'Tables LIN'!F143,IF(FREQ=30000,'Tables LIN'!I143,IF(FREQ=40000,'Tables LIN'!L143,IF(FREQ=50000,'Tables LIN'!O143)))))</f>
        <v>220</v>
      </c>
      <c r="I165" s="100">
        <f t="shared" si="10"/>
        <v>148.94545454545454</v>
      </c>
      <c r="J165" s="100">
        <f t="shared" si="12"/>
        <v>8202.5113680178383</v>
      </c>
      <c r="K165" s="100">
        <f t="shared" si="13"/>
        <v>8202.5113680178383</v>
      </c>
      <c r="L165" s="79">
        <f t="shared" si="11"/>
        <v>0</v>
      </c>
      <c r="O165" s="36">
        <f t="shared" si="14"/>
        <v>27272.727272727272</v>
      </c>
    </row>
    <row r="166" spans="7:15">
      <c r="G166" s="78">
        <v>140</v>
      </c>
      <c r="H166" s="59">
        <f>IF(FREQ=10000,'Tables LIN'!C144,IF(FREQ=20000,'Tables LIN'!F144,IF(FREQ=30000,'Tables LIN'!I144,IF(FREQ=40000,'Tables LIN'!L144,IF(FREQ=50000,'Tables LIN'!O144)))))</f>
        <v>218</v>
      </c>
      <c r="I166" s="100">
        <f t="shared" si="10"/>
        <v>150.3119266055046</v>
      </c>
      <c r="J166" s="100">
        <f t="shared" si="12"/>
        <v>8351.456822563292</v>
      </c>
      <c r="K166" s="100">
        <f t="shared" si="13"/>
        <v>8351.456822563292</v>
      </c>
      <c r="L166" s="79">
        <f t="shared" si="11"/>
        <v>0</v>
      </c>
      <c r="O166" s="36">
        <f t="shared" si="14"/>
        <v>27522.935779816515</v>
      </c>
    </row>
    <row r="167" spans="7:15">
      <c r="G167" s="78">
        <v>141</v>
      </c>
      <c r="H167" s="59">
        <f>IF(FREQ=10000,'Tables LIN'!C145,IF(FREQ=20000,'Tables LIN'!F145,IF(FREQ=30000,'Tables LIN'!I145,IF(FREQ=40000,'Tables LIN'!L145,IF(FREQ=50000,'Tables LIN'!O145)))))</f>
        <v>217</v>
      </c>
      <c r="I167" s="100">
        <f t="shared" si="10"/>
        <v>151.00460829493088</v>
      </c>
      <c r="J167" s="100">
        <f t="shared" si="12"/>
        <v>8501.7687491687975</v>
      </c>
      <c r="K167" s="100">
        <f t="shared" si="13"/>
        <v>8501.7687491687975</v>
      </c>
      <c r="L167" s="79">
        <f t="shared" si="11"/>
        <v>0</v>
      </c>
      <c r="O167" s="36">
        <f t="shared" si="14"/>
        <v>27649.769585253456</v>
      </c>
    </row>
    <row r="168" spans="7:15">
      <c r="G168" s="78">
        <v>142</v>
      </c>
      <c r="H168" s="59">
        <f>IF(FREQ=10000,'Tables LIN'!C146,IF(FREQ=20000,'Tables LIN'!F146,IF(FREQ=30000,'Tables LIN'!I146,IF(FREQ=40000,'Tables LIN'!L146,IF(FREQ=50000,'Tables LIN'!O146)))))</f>
        <v>215</v>
      </c>
      <c r="I168" s="100">
        <f t="shared" si="10"/>
        <v>152.40930232558139</v>
      </c>
      <c r="J168" s="100">
        <f t="shared" si="12"/>
        <v>8652.7733574637277</v>
      </c>
      <c r="K168" s="100">
        <f t="shared" si="13"/>
        <v>8652.7733574637277</v>
      </c>
      <c r="L168" s="79">
        <f t="shared" si="11"/>
        <v>0</v>
      </c>
      <c r="O168" s="36">
        <f t="shared" si="14"/>
        <v>27906.976744186046</v>
      </c>
    </row>
    <row r="169" spans="7:15">
      <c r="G169" s="78">
        <v>143</v>
      </c>
      <c r="H169" s="59">
        <f>IF(FREQ=10000,'Tables LIN'!C147,IF(FREQ=20000,'Tables LIN'!F147,IF(FREQ=30000,'Tables LIN'!I147,IF(FREQ=40000,'Tables LIN'!L147,IF(FREQ=50000,'Tables LIN'!O147)))))</f>
        <v>214</v>
      </c>
      <c r="I169" s="100">
        <f t="shared" si="10"/>
        <v>153.12149532710279</v>
      </c>
      <c r="J169" s="100">
        <f t="shared" si="12"/>
        <v>8805.1826597893087</v>
      </c>
      <c r="K169" s="100">
        <f t="shared" si="13"/>
        <v>8805.1826597893087</v>
      </c>
      <c r="L169" s="79">
        <f t="shared" si="11"/>
        <v>0</v>
      </c>
      <c r="O169" s="36">
        <f t="shared" si="14"/>
        <v>28037.383177570093</v>
      </c>
    </row>
    <row r="170" spans="7:15">
      <c r="G170" s="78">
        <v>144</v>
      </c>
      <c r="H170" s="59">
        <f>IF(FREQ=10000,'Tables LIN'!C148,IF(FREQ=20000,'Tables LIN'!F148,IF(FREQ=30000,'Tables LIN'!I148,IF(FREQ=40000,'Tables LIN'!L148,IF(FREQ=50000,'Tables LIN'!O148)))))</f>
        <v>212</v>
      </c>
      <c r="I170" s="100">
        <f t="shared" si="10"/>
        <v>154.56603773584905</v>
      </c>
      <c r="J170" s="100">
        <f t="shared" si="12"/>
        <v>8958.3041551164115</v>
      </c>
      <c r="K170" s="100">
        <f t="shared" si="13"/>
        <v>8958.3041551164115</v>
      </c>
      <c r="L170" s="79">
        <f t="shared" si="11"/>
        <v>0</v>
      </c>
      <c r="O170" s="36">
        <f t="shared" si="14"/>
        <v>28301.886792452831</v>
      </c>
    </row>
    <row r="171" spans="7:15">
      <c r="G171" s="78">
        <v>145</v>
      </c>
      <c r="H171" s="59">
        <f>IF(FREQ=10000,'Tables LIN'!C149,IF(FREQ=20000,'Tables LIN'!F149,IF(FREQ=30000,'Tables LIN'!I149,IF(FREQ=40000,'Tables LIN'!L149,IF(FREQ=50000,'Tables LIN'!O149)))))</f>
        <v>211</v>
      </c>
      <c r="I171" s="100">
        <f t="shared" si="10"/>
        <v>155.29857819905214</v>
      </c>
      <c r="J171" s="100">
        <f t="shared" si="12"/>
        <v>9112.8701928522605</v>
      </c>
      <c r="K171" s="100">
        <f t="shared" si="13"/>
        <v>9112.8701928522605</v>
      </c>
      <c r="L171" s="79">
        <f t="shared" si="11"/>
        <v>0</v>
      </c>
      <c r="O171" s="36">
        <f t="shared" si="14"/>
        <v>28436.018957345972</v>
      </c>
    </row>
    <row r="172" spans="7:15">
      <c r="G172" s="78">
        <v>146</v>
      </c>
      <c r="H172" s="59">
        <f>IF(FREQ=10000,'Tables LIN'!C150,IF(FREQ=20000,'Tables LIN'!F150,IF(FREQ=30000,'Tables LIN'!I150,IF(FREQ=40000,'Tables LIN'!L150,IF(FREQ=50000,'Tables LIN'!O150)))))</f>
        <v>209</v>
      </c>
      <c r="I172" s="100">
        <f t="shared" si="10"/>
        <v>156.7846889952153</v>
      </c>
      <c r="J172" s="100">
        <f t="shared" si="12"/>
        <v>9268.1687710513124</v>
      </c>
      <c r="K172" s="100">
        <f t="shared" si="13"/>
        <v>9268.1687710513124</v>
      </c>
      <c r="L172" s="79">
        <f t="shared" si="11"/>
        <v>0</v>
      </c>
      <c r="O172" s="36">
        <f t="shared" si="14"/>
        <v>28708.133971291867</v>
      </c>
    </row>
    <row r="173" spans="7:15">
      <c r="G173" s="78">
        <v>147</v>
      </c>
      <c r="H173" s="59">
        <f>IF(FREQ=10000,'Tables LIN'!C151,IF(FREQ=20000,'Tables LIN'!F151,IF(FREQ=30000,'Tables LIN'!I151,IF(FREQ=40000,'Tables LIN'!L151,IF(FREQ=50000,'Tables LIN'!O151)))))</f>
        <v>208</v>
      </c>
      <c r="I173" s="100">
        <f t="shared" si="10"/>
        <v>157.53846153846155</v>
      </c>
      <c r="J173" s="100">
        <f t="shared" si="12"/>
        <v>9424.9534600465286</v>
      </c>
      <c r="K173" s="100">
        <f t="shared" si="13"/>
        <v>9424.9534600465286</v>
      </c>
      <c r="L173" s="79">
        <f t="shared" si="11"/>
        <v>0</v>
      </c>
      <c r="O173" s="36">
        <f t="shared" si="14"/>
        <v>28846.153846153848</v>
      </c>
    </row>
    <row r="174" spans="7:15">
      <c r="G174" s="78">
        <v>148</v>
      </c>
      <c r="H174" s="59">
        <f>IF(FREQ=10000,'Tables LIN'!C152,IF(FREQ=20000,'Tables LIN'!F152,IF(FREQ=30000,'Tables LIN'!I152,IF(FREQ=40000,'Tables LIN'!L152,IF(FREQ=50000,'Tables LIN'!O152)))))</f>
        <v>206</v>
      </c>
      <c r="I174" s="100">
        <f t="shared" si="10"/>
        <v>159.06796116504853</v>
      </c>
      <c r="J174" s="100">
        <f t="shared" si="12"/>
        <v>9582.4919215849895</v>
      </c>
      <c r="K174" s="100">
        <f t="shared" si="13"/>
        <v>9582.4919215849895</v>
      </c>
      <c r="L174" s="79">
        <f t="shared" si="11"/>
        <v>0</v>
      </c>
      <c r="O174" s="36">
        <f t="shared" si="14"/>
        <v>29126.213592233009</v>
      </c>
    </row>
    <row r="175" spans="7:15">
      <c r="G175" s="78">
        <v>149</v>
      </c>
      <c r="H175" s="59">
        <f>IF(FREQ=10000,'Tables LIN'!C153,IF(FREQ=20000,'Tables LIN'!F153,IF(FREQ=30000,'Tables LIN'!I153,IF(FREQ=40000,'Tables LIN'!L153,IF(FREQ=50000,'Tables LIN'!O153)))))</f>
        <v>205</v>
      </c>
      <c r="I175" s="100">
        <f t="shared" si="10"/>
        <v>159.84390243902439</v>
      </c>
      <c r="J175" s="100">
        <f t="shared" si="12"/>
        <v>9741.559882750038</v>
      </c>
      <c r="K175" s="100">
        <f t="shared" si="13"/>
        <v>9741.559882750038</v>
      </c>
      <c r="L175" s="79">
        <f t="shared" si="11"/>
        <v>0</v>
      </c>
      <c r="O175" s="36">
        <f t="shared" si="14"/>
        <v>29268.292682926829</v>
      </c>
    </row>
    <row r="176" spans="7:15">
      <c r="G176" s="78">
        <v>150</v>
      </c>
      <c r="H176" s="59">
        <f>IF(FREQ=10000,'Tables LIN'!C154,IF(FREQ=20000,'Tables LIN'!F154,IF(FREQ=30000,'Tables LIN'!I154,IF(FREQ=40000,'Tables LIN'!L154,IF(FREQ=50000,'Tables LIN'!O154)))))</f>
        <v>204</v>
      </c>
      <c r="I176" s="100">
        <f t="shared" si="10"/>
        <v>160.62745098039215</v>
      </c>
      <c r="J176" s="100">
        <f t="shared" si="12"/>
        <v>9901.4037851890625</v>
      </c>
      <c r="K176" s="100">
        <f t="shared" si="13"/>
        <v>9901.4037851890625</v>
      </c>
      <c r="L176" s="79">
        <f t="shared" si="11"/>
        <v>0</v>
      </c>
      <c r="O176" s="36">
        <f t="shared" si="14"/>
        <v>29411.764705882353</v>
      </c>
    </row>
    <row r="177" spans="7:15">
      <c r="G177" s="78">
        <v>151</v>
      </c>
      <c r="H177" s="59">
        <f>IF(FREQ=10000,'Tables LIN'!C155,IF(FREQ=20000,'Tables LIN'!F155,IF(FREQ=30000,'Tables LIN'!I155,IF(FREQ=40000,'Tables LIN'!L155,IF(FREQ=50000,'Tables LIN'!O155)))))</f>
        <v>202</v>
      </c>
      <c r="I177" s="100">
        <f t="shared" si="10"/>
        <v>162.21782178217822</v>
      </c>
      <c r="J177" s="100">
        <f t="shared" si="12"/>
        <v>10062.031236169454</v>
      </c>
      <c r="K177" s="100">
        <f t="shared" si="13"/>
        <v>10062.031236169454</v>
      </c>
      <c r="L177" s="79">
        <f t="shared" si="11"/>
        <v>0</v>
      </c>
      <c r="O177" s="36">
        <f t="shared" si="14"/>
        <v>29702.970297029704</v>
      </c>
    </row>
    <row r="178" spans="7:15">
      <c r="G178" s="78">
        <v>152</v>
      </c>
      <c r="H178" s="59">
        <f>IF(FREQ=10000,'Tables LIN'!C156,IF(FREQ=20000,'Tables LIN'!F156,IF(FREQ=30000,'Tables LIN'!I156,IF(FREQ=40000,'Tables LIN'!L156,IF(FREQ=50000,'Tables LIN'!O156)))))</f>
        <v>201</v>
      </c>
      <c r="I178" s="100">
        <f t="shared" si="10"/>
        <v>163.02487562189054</v>
      </c>
      <c r="J178" s="100">
        <f t="shared" si="12"/>
        <v>10224.249057951632</v>
      </c>
      <c r="K178" s="100">
        <f t="shared" si="13"/>
        <v>10224.249057951632</v>
      </c>
      <c r="L178" s="79">
        <f t="shared" si="11"/>
        <v>0</v>
      </c>
      <c r="O178" s="36">
        <f t="shared" si="14"/>
        <v>29850.746268656716</v>
      </c>
    </row>
    <row r="179" spans="7:15">
      <c r="G179" s="78">
        <v>153</v>
      </c>
      <c r="H179" s="59">
        <f>IF(FREQ=10000,'Tables LIN'!C157,IF(FREQ=20000,'Tables LIN'!F157,IF(FREQ=30000,'Tables LIN'!I157,IF(FREQ=40000,'Tables LIN'!L157,IF(FREQ=50000,'Tables LIN'!O157)))))</f>
        <v>200</v>
      </c>
      <c r="I179" s="100">
        <f t="shared" si="10"/>
        <v>163.84</v>
      </c>
      <c r="J179" s="100">
        <f t="shared" si="12"/>
        <v>10387.273933573522</v>
      </c>
      <c r="K179" s="100">
        <f t="shared" si="13"/>
        <v>10387.273933573522</v>
      </c>
      <c r="L179" s="79">
        <f t="shared" si="11"/>
        <v>0</v>
      </c>
      <c r="O179" s="36">
        <f t="shared" si="14"/>
        <v>30000</v>
      </c>
    </row>
    <row r="180" spans="7:15">
      <c r="G180" s="78">
        <v>154</v>
      </c>
      <c r="H180" s="59">
        <f>IF(FREQ=10000,'Tables LIN'!C158,IF(FREQ=20000,'Tables LIN'!F158,IF(FREQ=30000,'Tables LIN'!I158,IF(FREQ=40000,'Tables LIN'!L158,IF(FREQ=50000,'Tables LIN'!O158)))))</f>
        <v>198</v>
      </c>
      <c r="I180" s="100">
        <f t="shared" si="10"/>
        <v>165.49494949494951</v>
      </c>
      <c r="J180" s="100">
        <f t="shared" si="12"/>
        <v>10551.113933573522</v>
      </c>
      <c r="K180" s="100">
        <f t="shared" si="13"/>
        <v>10551.113933573522</v>
      </c>
      <c r="L180" s="79">
        <f t="shared" si="11"/>
        <v>0</v>
      </c>
      <c r="O180" s="36">
        <f t="shared" si="14"/>
        <v>30303.030303030304</v>
      </c>
    </row>
    <row r="181" spans="7:15">
      <c r="G181" s="78">
        <v>155</v>
      </c>
      <c r="H181" s="59">
        <f>IF(FREQ=10000,'Tables LIN'!C159,IF(FREQ=20000,'Tables LIN'!F159,IF(FREQ=30000,'Tables LIN'!I159,IF(FREQ=40000,'Tables LIN'!L159,IF(FREQ=50000,'Tables LIN'!O159)))))</f>
        <v>197</v>
      </c>
      <c r="I181" s="100">
        <f t="shared" si="10"/>
        <v>166.33502538071065</v>
      </c>
      <c r="J181" s="100">
        <f t="shared" si="12"/>
        <v>10716.608883068471</v>
      </c>
      <c r="K181" s="100">
        <f t="shared" si="13"/>
        <v>10716.608883068471</v>
      </c>
      <c r="L181" s="79">
        <f t="shared" si="11"/>
        <v>0</v>
      </c>
      <c r="O181" s="36">
        <f t="shared" si="14"/>
        <v>30456.852791878173</v>
      </c>
    </row>
    <row r="182" spans="7:15">
      <c r="G182" s="78">
        <v>156</v>
      </c>
      <c r="H182" s="59">
        <f>IF(FREQ=10000,'Tables LIN'!C160,IF(FREQ=20000,'Tables LIN'!F160,IF(FREQ=30000,'Tables LIN'!I160,IF(FREQ=40000,'Tables LIN'!L160,IF(FREQ=50000,'Tables LIN'!O160)))))</f>
        <v>196</v>
      </c>
      <c r="I182" s="100">
        <f t="shared" si="10"/>
        <v>167.18367346938774</v>
      </c>
      <c r="J182" s="100">
        <f t="shared" si="12"/>
        <v>10882.943908449182</v>
      </c>
      <c r="K182" s="100">
        <f t="shared" si="13"/>
        <v>10882.943908449182</v>
      </c>
      <c r="L182" s="79">
        <f t="shared" si="11"/>
        <v>0</v>
      </c>
      <c r="O182" s="36">
        <f t="shared" si="14"/>
        <v>30612.244897959183</v>
      </c>
    </row>
    <row r="183" spans="7:15">
      <c r="G183" s="78">
        <v>157</v>
      </c>
      <c r="H183" s="59">
        <f>IF(FREQ=10000,'Tables LIN'!C161,IF(FREQ=20000,'Tables LIN'!F161,IF(FREQ=30000,'Tables LIN'!I161,IF(FREQ=40000,'Tables LIN'!L161,IF(FREQ=50000,'Tables LIN'!O161)))))</f>
        <v>195</v>
      </c>
      <c r="I183" s="100">
        <f t="shared" si="10"/>
        <v>168.04102564102564</v>
      </c>
      <c r="J183" s="100">
        <f t="shared" si="12"/>
        <v>11050.12758191857</v>
      </c>
      <c r="K183" s="100">
        <f t="shared" si="13"/>
        <v>11050.12758191857</v>
      </c>
      <c r="L183" s="79">
        <f t="shared" si="11"/>
        <v>0</v>
      </c>
      <c r="O183" s="36">
        <f t="shared" si="14"/>
        <v>30769.23076923077</v>
      </c>
    </row>
    <row r="184" spans="7:15">
      <c r="G184" s="78">
        <v>158</v>
      </c>
      <c r="H184" s="59">
        <f>IF(FREQ=10000,'Tables LIN'!C162,IF(FREQ=20000,'Tables LIN'!F162,IF(FREQ=30000,'Tables LIN'!I162,IF(FREQ=40000,'Tables LIN'!L162,IF(FREQ=50000,'Tables LIN'!O162)))))</f>
        <v>193</v>
      </c>
      <c r="I184" s="100">
        <f t="shared" si="10"/>
        <v>169.78238341968913</v>
      </c>
      <c r="J184" s="100">
        <f t="shared" si="12"/>
        <v>11218.168607559595</v>
      </c>
      <c r="K184" s="100">
        <f t="shared" si="13"/>
        <v>11218.168607559595</v>
      </c>
      <c r="L184" s="79">
        <f t="shared" si="11"/>
        <v>0</v>
      </c>
      <c r="O184" s="36">
        <f t="shared" si="14"/>
        <v>31088.082901554404</v>
      </c>
    </row>
    <row r="185" spans="7:15">
      <c r="G185" s="78">
        <v>159</v>
      </c>
      <c r="H185" s="59">
        <f>IF(FREQ=10000,'Tables LIN'!C163,IF(FREQ=20000,'Tables LIN'!F163,IF(FREQ=30000,'Tables LIN'!I163,IF(FREQ=40000,'Tables LIN'!L163,IF(FREQ=50000,'Tables LIN'!O163)))))</f>
        <v>192</v>
      </c>
      <c r="I185" s="100">
        <f t="shared" si="10"/>
        <v>170.66666666666666</v>
      </c>
      <c r="J185" s="100">
        <f t="shared" si="12"/>
        <v>11387.950990979285</v>
      </c>
      <c r="K185" s="100">
        <f t="shared" si="13"/>
        <v>11387.950990979285</v>
      </c>
      <c r="L185" s="79">
        <f t="shared" si="11"/>
        <v>0</v>
      </c>
      <c r="O185" s="36">
        <f t="shared" si="14"/>
        <v>31250</v>
      </c>
    </row>
    <row r="186" spans="7:15">
      <c r="G186" s="78">
        <v>160</v>
      </c>
      <c r="H186" s="59">
        <f>IF(FREQ=10000,'Tables LIN'!C164,IF(FREQ=20000,'Tables LIN'!F164,IF(FREQ=30000,'Tables LIN'!I164,IF(FREQ=40000,'Tables LIN'!L164,IF(FREQ=50000,'Tables LIN'!O164)))))</f>
        <v>191</v>
      </c>
      <c r="I186" s="100">
        <f t="shared" si="10"/>
        <v>171.56020942408378</v>
      </c>
      <c r="J186" s="100">
        <f t="shared" si="12"/>
        <v>11558.617657645951</v>
      </c>
      <c r="K186" s="100">
        <f t="shared" si="13"/>
        <v>11558.617657645951</v>
      </c>
      <c r="L186" s="79">
        <f t="shared" si="11"/>
        <v>0</v>
      </c>
      <c r="O186" s="36">
        <f t="shared" si="14"/>
        <v>31413.612565445026</v>
      </c>
    </row>
    <row r="187" spans="7:15">
      <c r="G187" s="78">
        <v>161</v>
      </c>
      <c r="H187" s="59">
        <f>IF(FREQ=10000,'Tables LIN'!C165,IF(FREQ=20000,'Tables LIN'!F165,IF(FREQ=30000,'Tables LIN'!I165,IF(FREQ=40000,'Tables LIN'!L165,IF(FREQ=50000,'Tables LIN'!O165)))))</f>
        <v>190</v>
      </c>
      <c r="I187" s="100">
        <f t="shared" si="10"/>
        <v>172.46315789473684</v>
      </c>
      <c r="J187" s="100">
        <f t="shared" si="12"/>
        <v>11730.177867070035</v>
      </c>
      <c r="K187" s="100">
        <f t="shared" si="13"/>
        <v>11730.177867070035</v>
      </c>
      <c r="L187" s="79">
        <f t="shared" si="11"/>
        <v>0</v>
      </c>
      <c r="O187" s="36">
        <f t="shared" si="14"/>
        <v>31578.947368421053</v>
      </c>
    </row>
    <row r="188" spans="7:15">
      <c r="G188" s="78">
        <v>162</v>
      </c>
      <c r="H188" s="59">
        <f>IF(FREQ=10000,'Tables LIN'!C166,IF(FREQ=20000,'Tables LIN'!F166,IF(FREQ=30000,'Tables LIN'!I166,IF(FREQ=40000,'Tables LIN'!L166,IF(FREQ=50000,'Tables LIN'!O166)))))</f>
        <v>189</v>
      </c>
      <c r="I188" s="100">
        <f t="shared" si="10"/>
        <v>173.37566137566137</v>
      </c>
      <c r="J188" s="100">
        <f t="shared" si="12"/>
        <v>11902.641024964772</v>
      </c>
      <c r="K188" s="100">
        <f t="shared" si="13"/>
        <v>11902.641024964772</v>
      </c>
      <c r="L188" s="79">
        <f t="shared" si="11"/>
        <v>0</v>
      </c>
      <c r="O188" s="36">
        <f t="shared" si="14"/>
        <v>31746.031746031746</v>
      </c>
    </row>
    <row r="189" spans="7:15">
      <c r="G189" s="78">
        <v>163</v>
      </c>
      <c r="H189" s="59">
        <f>IF(FREQ=10000,'Tables LIN'!C167,IF(FREQ=20000,'Tables LIN'!F167,IF(FREQ=30000,'Tables LIN'!I167,IF(FREQ=40000,'Tables LIN'!L167,IF(FREQ=50000,'Tables LIN'!O167)))))</f>
        <v>188</v>
      </c>
      <c r="I189" s="100">
        <f t="shared" si="10"/>
        <v>174.29787234042553</v>
      </c>
      <c r="J189" s="100">
        <f t="shared" si="12"/>
        <v>12076.016686340434</v>
      </c>
      <c r="K189" s="100">
        <f t="shared" si="13"/>
        <v>12076.016686340434</v>
      </c>
      <c r="L189" s="79">
        <f t="shared" si="11"/>
        <v>0</v>
      </c>
      <c r="O189" s="36">
        <f t="shared" si="14"/>
        <v>31914.893617021276</v>
      </c>
    </row>
    <row r="190" spans="7:15">
      <c r="G190" s="78">
        <v>164</v>
      </c>
      <c r="H190" s="59">
        <f>IF(FREQ=10000,'Tables LIN'!C168,IF(FREQ=20000,'Tables LIN'!F168,IF(FREQ=30000,'Tables LIN'!I168,IF(FREQ=40000,'Tables LIN'!L168,IF(FREQ=50000,'Tables LIN'!O168)))))</f>
        <v>186</v>
      </c>
      <c r="I190" s="100">
        <f t="shared" si="10"/>
        <v>176.1720430107527</v>
      </c>
      <c r="J190" s="100">
        <f t="shared" si="12"/>
        <v>12250.314558680859</v>
      </c>
      <c r="K190" s="100">
        <f t="shared" si="13"/>
        <v>12250.314558680859</v>
      </c>
      <c r="L190" s="79">
        <f t="shared" si="11"/>
        <v>0</v>
      </c>
      <c r="O190" s="36">
        <f t="shared" si="14"/>
        <v>32258.064516129034</v>
      </c>
    </row>
    <row r="191" spans="7:15">
      <c r="G191" s="78">
        <v>165</v>
      </c>
      <c r="H191" s="59">
        <f>IF(FREQ=10000,'Tables LIN'!C169,IF(FREQ=20000,'Tables LIN'!F169,IF(FREQ=30000,'Tables LIN'!I169,IF(FREQ=40000,'Tables LIN'!L169,IF(FREQ=50000,'Tables LIN'!O169)))))</f>
        <v>185</v>
      </c>
      <c r="I191" s="100">
        <f t="shared" si="10"/>
        <v>177.12432432432433</v>
      </c>
      <c r="J191" s="100">
        <f t="shared" si="12"/>
        <v>12426.486601691611</v>
      </c>
      <c r="K191" s="100">
        <f t="shared" si="13"/>
        <v>12426.486601691611</v>
      </c>
      <c r="L191" s="79">
        <f t="shared" si="11"/>
        <v>0</v>
      </c>
      <c r="O191" s="36">
        <f t="shared" si="14"/>
        <v>32432.432432432433</v>
      </c>
    </row>
    <row r="192" spans="7:15">
      <c r="G192" s="78">
        <v>166</v>
      </c>
      <c r="H192" s="59">
        <f>IF(FREQ=10000,'Tables LIN'!C170,IF(FREQ=20000,'Tables LIN'!F170,IF(FREQ=30000,'Tables LIN'!I170,IF(FREQ=40000,'Tables LIN'!L170,IF(FREQ=50000,'Tables LIN'!O170)))))</f>
        <v>184</v>
      </c>
      <c r="I192" s="100">
        <f t="shared" si="10"/>
        <v>178.08695652173913</v>
      </c>
      <c r="J192" s="100">
        <f t="shared" si="12"/>
        <v>12603.610926015936</v>
      </c>
      <c r="K192" s="100">
        <f t="shared" si="13"/>
        <v>12603.610926015936</v>
      </c>
      <c r="L192" s="79">
        <f t="shared" si="11"/>
        <v>0</v>
      </c>
      <c r="O192" s="36">
        <f t="shared" si="14"/>
        <v>32608.695652173912</v>
      </c>
    </row>
    <row r="193" spans="7:15">
      <c r="G193" s="78">
        <v>167</v>
      </c>
      <c r="H193" s="59">
        <f>IF(FREQ=10000,'Tables LIN'!C171,IF(FREQ=20000,'Tables LIN'!F171,IF(FREQ=30000,'Tables LIN'!I171,IF(FREQ=40000,'Tables LIN'!L171,IF(FREQ=50000,'Tables LIN'!O171)))))</f>
        <v>183</v>
      </c>
      <c r="I193" s="100">
        <f t="shared" si="10"/>
        <v>179.06010928961749</v>
      </c>
      <c r="J193" s="100">
        <f t="shared" si="12"/>
        <v>12781.697882537675</v>
      </c>
      <c r="K193" s="100">
        <f t="shared" si="13"/>
        <v>12781.697882537675</v>
      </c>
      <c r="L193" s="79">
        <f t="shared" si="11"/>
        <v>0</v>
      </c>
      <c r="O193" s="36">
        <f t="shared" si="14"/>
        <v>32786.885245901642</v>
      </c>
    </row>
    <row r="194" spans="7:15">
      <c r="G194" s="78">
        <v>168</v>
      </c>
      <c r="H194" s="59">
        <f>IF(FREQ=10000,'Tables LIN'!C172,IF(FREQ=20000,'Tables LIN'!F172,IF(FREQ=30000,'Tables LIN'!I172,IF(FREQ=40000,'Tables LIN'!L172,IF(FREQ=50000,'Tables LIN'!O172)))))</f>
        <v>182</v>
      </c>
      <c r="I194" s="100">
        <f t="shared" si="10"/>
        <v>180.04395604395606</v>
      </c>
      <c r="J194" s="100">
        <f t="shared" si="12"/>
        <v>12960.757991827293</v>
      </c>
      <c r="K194" s="100">
        <f t="shared" si="13"/>
        <v>12960.757991827293</v>
      </c>
      <c r="L194" s="79">
        <f t="shared" si="11"/>
        <v>0</v>
      </c>
      <c r="O194" s="36">
        <f t="shared" si="14"/>
        <v>32967.032967032967</v>
      </c>
    </row>
    <row r="195" spans="7:15">
      <c r="G195" s="78">
        <v>169</v>
      </c>
      <c r="H195" s="59">
        <f>IF(FREQ=10000,'Tables LIN'!C173,IF(FREQ=20000,'Tables LIN'!F173,IF(FREQ=30000,'Tables LIN'!I173,IF(FREQ=40000,'Tables LIN'!L173,IF(FREQ=50000,'Tables LIN'!O173)))))</f>
        <v>181</v>
      </c>
      <c r="I195" s="100">
        <f t="shared" si="10"/>
        <v>181.03867403314916</v>
      </c>
      <c r="J195" s="100">
        <f t="shared" si="12"/>
        <v>13140.801947871249</v>
      </c>
      <c r="K195" s="100">
        <f t="shared" si="13"/>
        <v>13140.801947871249</v>
      </c>
      <c r="L195" s="79">
        <f t="shared" si="11"/>
        <v>0</v>
      </c>
      <c r="O195" s="36">
        <f t="shared" si="14"/>
        <v>33149.171270718231</v>
      </c>
    </row>
    <row r="196" spans="7:15">
      <c r="G196" s="78">
        <v>170</v>
      </c>
      <c r="H196" s="59">
        <f>IF(FREQ=10000,'Tables LIN'!C174,IF(FREQ=20000,'Tables LIN'!F174,IF(FREQ=30000,'Tables LIN'!I174,IF(FREQ=40000,'Tables LIN'!L174,IF(FREQ=50000,'Tables LIN'!O174)))))</f>
        <v>180</v>
      </c>
      <c r="I196" s="100">
        <f t="shared" si="10"/>
        <v>182.04444444444445</v>
      </c>
      <c r="J196" s="100">
        <f t="shared" si="12"/>
        <v>13321.840621904397</v>
      </c>
      <c r="K196" s="100">
        <f t="shared" si="13"/>
        <v>13321.840621904397</v>
      </c>
      <c r="L196" s="79">
        <f t="shared" si="11"/>
        <v>0</v>
      </c>
      <c r="O196" s="36">
        <f t="shared" si="14"/>
        <v>33333.333333333336</v>
      </c>
    </row>
    <row r="197" spans="7:15">
      <c r="G197" s="78">
        <v>171</v>
      </c>
      <c r="H197" s="59">
        <f>IF(FREQ=10000,'Tables LIN'!C175,IF(FREQ=20000,'Tables LIN'!F175,IF(FREQ=30000,'Tables LIN'!I175,IF(FREQ=40000,'Tables LIN'!L175,IF(FREQ=50000,'Tables LIN'!O175)))))</f>
        <v>179</v>
      </c>
      <c r="I197" s="100">
        <f t="shared" si="10"/>
        <v>183.06145251396649</v>
      </c>
      <c r="J197" s="100">
        <f t="shared" si="12"/>
        <v>13503.885066348841</v>
      </c>
      <c r="K197" s="100">
        <f t="shared" si="13"/>
        <v>13503.885066348841</v>
      </c>
      <c r="L197" s="79">
        <f t="shared" si="11"/>
        <v>0</v>
      </c>
      <c r="O197" s="36">
        <f t="shared" si="14"/>
        <v>33519.553072625698</v>
      </c>
    </row>
    <row r="198" spans="7:15">
      <c r="G198" s="78">
        <v>172</v>
      </c>
      <c r="H198" s="59">
        <f>IF(FREQ=10000,'Tables LIN'!C176,IF(FREQ=20000,'Tables LIN'!F176,IF(FREQ=30000,'Tables LIN'!I176,IF(FREQ=40000,'Tables LIN'!L176,IF(FREQ=50000,'Tables LIN'!O176)))))</f>
        <v>178</v>
      </c>
      <c r="I198" s="100">
        <f t="shared" si="10"/>
        <v>184.08988764044943</v>
      </c>
      <c r="J198" s="100">
        <f t="shared" si="12"/>
        <v>13686.946518862807</v>
      </c>
      <c r="K198" s="100">
        <f t="shared" si="13"/>
        <v>13686.946518862807</v>
      </c>
      <c r="L198" s="79">
        <f t="shared" si="11"/>
        <v>0</v>
      </c>
      <c r="O198" s="36">
        <f t="shared" si="14"/>
        <v>33707.865168539327</v>
      </c>
    </row>
    <row r="199" spans="7:15">
      <c r="G199" s="78">
        <v>173</v>
      </c>
      <c r="H199" s="59">
        <f>IF(FREQ=10000,'Tables LIN'!C177,IF(FREQ=20000,'Tables LIN'!F177,IF(FREQ=30000,'Tables LIN'!I177,IF(FREQ=40000,'Tables LIN'!L177,IF(FREQ=50000,'Tables LIN'!O177)))))</f>
        <v>177</v>
      </c>
      <c r="I199" s="100">
        <f t="shared" si="10"/>
        <v>185.12994350282486</v>
      </c>
      <c r="J199" s="100">
        <f t="shared" si="12"/>
        <v>13871.036406503257</v>
      </c>
      <c r="K199" s="100">
        <f t="shared" si="13"/>
        <v>13871.036406503257</v>
      </c>
      <c r="L199" s="79">
        <f t="shared" si="11"/>
        <v>0</v>
      </c>
      <c r="O199" s="36">
        <f t="shared" si="14"/>
        <v>33898.305084745763</v>
      </c>
    </row>
    <row r="200" spans="7:15">
      <c r="G200" s="78">
        <v>174</v>
      </c>
      <c r="H200" s="59">
        <f>IF(FREQ=10000,'Tables LIN'!C178,IF(FREQ=20000,'Tables LIN'!F178,IF(FREQ=30000,'Tables LIN'!I178,IF(FREQ=40000,'Tables LIN'!L178,IF(FREQ=50000,'Tables LIN'!O178)))))</f>
        <v>176</v>
      </c>
      <c r="I200" s="100">
        <f t="shared" si="10"/>
        <v>186.18181818181819</v>
      </c>
      <c r="J200" s="100">
        <f t="shared" si="12"/>
        <v>14056.166350006082</v>
      </c>
      <c r="K200" s="100">
        <f t="shared" si="13"/>
        <v>14056.166350006082</v>
      </c>
      <c r="L200" s="79">
        <f t="shared" si="11"/>
        <v>0</v>
      </c>
      <c r="O200" s="36">
        <f t="shared" si="14"/>
        <v>34090.909090909088</v>
      </c>
    </row>
    <row r="201" spans="7:15">
      <c r="G201" s="78">
        <v>175</v>
      </c>
      <c r="H201" s="59">
        <f>IF(FREQ=10000,'Tables LIN'!C179,IF(FREQ=20000,'Tables LIN'!F179,IF(FREQ=30000,'Tables LIN'!I179,IF(FREQ=40000,'Tables LIN'!L179,IF(FREQ=50000,'Tables LIN'!O179)))))</f>
        <v>175</v>
      </c>
      <c r="I201" s="100">
        <f t="shared" si="10"/>
        <v>187.24571428571429</v>
      </c>
      <c r="J201" s="100">
        <f t="shared" si="12"/>
        <v>14242.3481681879</v>
      </c>
      <c r="K201" s="100">
        <f t="shared" si="13"/>
        <v>14242.3481681879</v>
      </c>
      <c r="L201" s="79">
        <f t="shared" si="11"/>
        <v>0</v>
      </c>
      <c r="O201" s="36">
        <f t="shared" si="14"/>
        <v>34285.714285714283</v>
      </c>
    </row>
    <row r="202" spans="7:15">
      <c r="G202" s="78">
        <v>176</v>
      </c>
      <c r="H202" s="59">
        <f>IF(FREQ=10000,'Tables LIN'!C180,IF(FREQ=20000,'Tables LIN'!F180,IF(FREQ=30000,'Tables LIN'!I180,IF(FREQ=40000,'Tables LIN'!L180,IF(FREQ=50000,'Tables LIN'!O180)))))</f>
        <v>174</v>
      </c>
      <c r="I202" s="100">
        <f t="shared" si="10"/>
        <v>188.32183908045977</v>
      </c>
      <c r="J202" s="100">
        <f t="shared" si="12"/>
        <v>14429.593882473615</v>
      </c>
      <c r="K202" s="100">
        <f t="shared" si="13"/>
        <v>14429.593882473615</v>
      </c>
      <c r="L202" s="79">
        <f t="shared" si="11"/>
        <v>0</v>
      </c>
      <c r="O202" s="36">
        <f t="shared" si="14"/>
        <v>34482.758620689652</v>
      </c>
    </row>
    <row r="203" spans="7:15">
      <c r="G203" s="78">
        <v>177</v>
      </c>
      <c r="H203" s="59">
        <f>IF(FREQ=10000,'Tables LIN'!C181,IF(FREQ=20000,'Tables LIN'!F181,IF(FREQ=30000,'Tables LIN'!I181,IF(FREQ=40000,'Tables LIN'!L181,IF(FREQ=50000,'Tables LIN'!O181)))))</f>
        <v>173</v>
      </c>
      <c r="I203" s="100">
        <f t="shared" si="10"/>
        <v>189.41040462427745</v>
      </c>
      <c r="J203" s="100">
        <f t="shared" si="12"/>
        <v>14617.915721554074</v>
      </c>
      <c r="K203" s="100">
        <f t="shared" si="13"/>
        <v>14617.915721554074</v>
      </c>
      <c r="L203" s="79">
        <f t="shared" si="11"/>
        <v>0</v>
      </c>
      <c r="O203" s="36">
        <f t="shared" si="14"/>
        <v>34682.080924855494</v>
      </c>
    </row>
    <row r="204" spans="7:15">
      <c r="G204" s="78">
        <v>178</v>
      </c>
      <c r="H204" s="59">
        <f>IF(FREQ=10000,'Tables LIN'!C182,IF(FREQ=20000,'Tables LIN'!F182,IF(FREQ=30000,'Tables LIN'!I182,IF(FREQ=40000,'Tables LIN'!L182,IF(FREQ=50000,'Tables LIN'!O182)))))</f>
        <v>172</v>
      </c>
      <c r="I204" s="100">
        <f t="shared" si="10"/>
        <v>190.51162790697674</v>
      </c>
      <c r="J204" s="100">
        <f t="shared" si="12"/>
        <v>14807.326126178352</v>
      </c>
      <c r="K204" s="100">
        <f t="shared" si="13"/>
        <v>14807.326126178352</v>
      </c>
      <c r="L204" s="79">
        <f t="shared" si="11"/>
        <v>0</v>
      </c>
      <c r="O204" s="36">
        <f t="shared" si="14"/>
        <v>34883.720930232557</v>
      </c>
    </row>
    <row r="205" spans="7:15">
      <c r="G205" s="78">
        <v>179</v>
      </c>
      <c r="H205" s="59">
        <f>IF(FREQ=10000,'Tables LIN'!C183,IF(FREQ=20000,'Tables LIN'!F183,IF(FREQ=30000,'Tables LIN'!I183,IF(FREQ=40000,'Tables LIN'!L183,IF(FREQ=50000,'Tables LIN'!O183)))))</f>
        <v>171</v>
      </c>
      <c r="I205" s="100">
        <f t="shared" si="10"/>
        <v>191.62573099415204</v>
      </c>
      <c r="J205" s="100">
        <f t="shared" si="12"/>
        <v>14997.837754085329</v>
      </c>
      <c r="K205" s="100">
        <f t="shared" si="13"/>
        <v>14997.837754085329</v>
      </c>
      <c r="L205" s="79">
        <f t="shared" si="11"/>
        <v>0</v>
      </c>
      <c r="O205" s="36">
        <f t="shared" si="14"/>
        <v>35087.719298245611</v>
      </c>
    </row>
    <row r="206" spans="7:15">
      <c r="G206" s="78">
        <v>180</v>
      </c>
      <c r="H206" s="59">
        <f>IF(FREQ=10000,'Tables LIN'!C184,IF(FREQ=20000,'Tables LIN'!F184,IF(FREQ=30000,'Tables LIN'!I184,IF(FREQ=40000,'Tables LIN'!L184,IF(FREQ=50000,'Tables LIN'!O184)))))</f>
        <v>170</v>
      </c>
      <c r="I206" s="100">
        <f t="shared" si="10"/>
        <v>192.75294117647059</v>
      </c>
      <c r="J206" s="100">
        <f t="shared" si="12"/>
        <v>15189.463485079481</v>
      </c>
      <c r="K206" s="100">
        <f t="shared" si="13"/>
        <v>15189.463485079481</v>
      </c>
      <c r="L206" s="79">
        <f t="shared" si="11"/>
        <v>0</v>
      </c>
      <c r="O206" s="36">
        <f t="shared" si="14"/>
        <v>35294.117647058825</v>
      </c>
    </row>
    <row r="207" spans="7:15">
      <c r="G207" s="78">
        <v>181</v>
      </c>
      <c r="H207" s="59">
        <f>IF(FREQ=10000,'Tables LIN'!C185,IF(FREQ=20000,'Tables LIN'!F185,IF(FREQ=30000,'Tables LIN'!I185,IF(FREQ=40000,'Tables LIN'!L185,IF(FREQ=50000,'Tables LIN'!O185)))))</f>
        <v>169</v>
      </c>
      <c r="I207" s="100">
        <f t="shared" si="10"/>
        <v>193.89349112426035</v>
      </c>
      <c r="J207" s="100">
        <f t="shared" si="12"/>
        <v>15382.216426255951</v>
      </c>
      <c r="K207" s="100">
        <f t="shared" si="13"/>
        <v>15382.216426255951</v>
      </c>
      <c r="L207" s="79">
        <f t="shared" si="11"/>
        <v>0</v>
      </c>
      <c r="O207" s="36">
        <f t="shared" si="14"/>
        <v>35502.958579881655</v>
      </c>
    </row>
    <row r="208" spans="7:15">
      <c r="G208" s="78">
        <v>182</v>
      </c>
      <c r="H208" s="59">
        <f>IF(FREQ=10000,'Tables LIN'!C186,IF(FREQ=20000,'Tables LIN'!F186,IF(FREQ=30000,'Tables LIN'!I186,IF(FREQ=40000,'Tables LIN'!L186,IF(FREQ=50000,'Tables LIN'!O186)))))</f>
        <v>168</v>
      </c>
      <c r="I208" s="100">
        <f t="shared" si="10"/>
        <v>195.04761904761904</v>
      </c>
      <c r="J208" s="100">
        <f t="shared" si="12"/>
        <v>15576.10991738021</v>
      </c>
      <c r="K208" s="100">
        <f t="shared" si="13"/>
        <v>15576.10991738021</v>
      </c>
      <c r="L208" s="79">
        <f t="shared" si="11"/>
        <v>0</v>
      </c>
      <c r="O208" s="36">
        <f t="shared" si="14"/>
        <v>35714.285714285717</v>
      </c>
    </row>
    <row r="209" spans="7:15">
      <c r="G209" s="78">
        <v>183</v>
      </c>
      <c r="H209" s="59">
        <f>IF(FREQ=10000,'Tables LIN'!C187,IF(FREQ=20000,'Tables LIN'!F187,IF(FREQ=30000,'Tables LIN'!I187,IF(FREQ=40000,'Tables LIN'!L187,IF(FREQ=50000,'Tables LIN'!O187)))))</f>
        <v>167</v>
      </c>
      <c r="I209" s="100">
        <f t="shared" si="10"/>
        <v>196.21556886227546</v>
      </c>
      <c r="J209" s="100">
        <f t="shared" si="12"/>
        <v>15771.157536427829</v>
      </c>
      <c r="K209" s="100">
        <f t="shared" si="13"/>
        <v>15771.157536427829</v>
      </c>
      <c r="L209" s="79">
        <f t="shared" si="11"/>
        <v>0</v>
      </c>
      <c r="O209" s="36">
        <f t="shared" si="14"/>
        <v>35928.143712574849</v>
      </c>
    </row>
    <row r="210" spans="7:15">
      <c r="G210" s="78">
        <v>184</v>
      </c>
      <c r="H210" s="59">
        <f>IF(FREQ=10000,'Tables LIN'!C188,IF(FREQ=20000,'Tables LIN'!F188,IF(FREQ=30000,'Tables LIN'!I188,IF(FREQ=40000,'Tables LIN'!L188,IF(FREQ=50000,'Tables LIN'!O188)))))</f>
        <v>166</v>
      </c>
      <c r="I210" s="100">
        <f t="shared" si="10"/>
        <v>197.39759036144579</v>
      </c>
      <c r="J210" s="100">
        <f t="shared" si="12"/>
        <v>15967.373105290104</v>
      </c>
      <c r="K210" s="100">
        <f t="shared" si="13"/>
        <v>15967.373105290104</v>
      </c>
      <c r="L210" s="79">
        <f t="shared" si="11"/>
        <v>0</v>
      </c>
      <c r="O210" s="36">
        <f t="shared" si="14"/>
        <v>36144.578313253012</v>
      </c>
    </row>
    <row r="211" spans="7:15">
      <c r="G211" s="78">
        <v>185</v>
      </c>
      <c r="H211" s="59">
        <f>IF(FREQ=10000,'Tables LIN'!C189,IF(FREQ=20000,'Tables LIN'!F189,IF(FREQ=30000,'Tables LIN'!I189,IF(FREQ=40000,'Tables LIN'!L189,IF(FREQ=50000,'Tables LIN'!O189)))))</f>
        <v>165</v>
      </c>
      <c r="I211" s="100">
        <f t="shared" si="10"/>
        <v>198.59393939393939</v>
      </c>
      <c r="J211" s="100">
        <f t="shared" si="12"/>
        <v>16164.77069565155</v>
      </c>
      <c r="K211" s="100">
        <f t="shared" si="13"/>
        <v>16164.77069565155</v>
      </c>
      <c r="L211" s="79">
        <f t="shared" si="11"/>
        <v>0</v>
      </c>
      <c r="O211" s="36">
        <f t="shared" si="14"/>
        <v>36363.63636363636</v>
      </c>
    </row>
    <row r="212" spans="7:15">
      <c r="G212" s="78">
        <v>186</v>
      </c>
      <c r="H212" s="59">
        <f>IF(FREQ=10000,'Tables LIN'!C190,IF(FREQ=20000,'Tables LIN'!F190,IF(FREQ=30000,'Tables LIN'!I190,IF(FREQ=40000,'Tables LIN'!L190,IF(FREQ=50000,'Tables LIN'!O190)))))</f>
        <v>164</v>
      </c>
      <c r="I212" s="100">
        <f t="shared" si="10"/>
        <v>199.80487804878049</v>
      </c>
      <c r="J212" s="100">
        <f t="shared" si="12"/>
        <v>16363.364635045489</v>
      </c>
      <c r="K212" s="100">
        <f t="shared" si="13"/>
        <v>16363.364635045489</v>
      </c>
      <c r="L212" s="79">
        <f t="shared" si="11"/>
        <v>0</v>
      </c>
      <c r="O212" s="36">
        <f t="shared" si="14"/>
        <v>36585.365853658535</v>
      </c>
    </row>
    <row r="213" spans="7:15">
      <c r="G213" s="78">
        <v>187</v>
      </c>
      <c r="H213" s="59">
        <f>IF(FREQ=10000,'Tables LIN'!C191,IF(FREQ=20000,'Tables LIN'!F191,IF(FREQ=30000,'Tables LIN'!I191,IF(FREQ=40000,'Tables LIN'!L191,IF(FREQ=50000,'Tables LIN'!O191)))))</f>
        <v>164</v>
      </c>
      <c r="I213" s="100">
        <f t="shared" si="10"/>
        <v>199.80487804878049</v>
      </c>
      <c r="J213" s="100">
        <f t="shared" si="12"/>
        <v>16563.169513094268</v>
      </c>
      <c r="K213" s="100">
        <f t="shared" si="13"/>
        <v>16563.169513094268</v>
      </c>
      <c r="L213" s="79">
        <f t="shared" si="11"/>
        <v>0</v>
      </c>
      <c r="O213" s="36">
        <f t="shared" si="14"/>
        <v>36585.365853658535</v>
      </c>
    </row>
    <row r="214" spans="7:15">
      <c r="G214" s="78">
        <v>188</v>
      </c>
      <c r="H214" s="59">
        <f>IF(FREQ=10000,'Tables LIN'!C192,IF(FREQ=20000,'Tables LIN'!F192,IF(FREQ=30000,'Tables LIN'!I192,IF(FREQ=40000,'Tables LIN'!L192,IF(FREQ=50000,'Tables LIN'!O192)))))</f>
        <v>163</v>
      </c>
      <c r="I214" s="100">
        <f t="shared" si="10"/>
        <v>201.03067484662577</v>
      </c>
      <c r="J214" s="100">
        <f t="shared" si="12"/>
        <v>16762.974391143049</v>
      </c>
      <c r="K214" s="100">
        <f t="shared" si="13"/>
        <v>16762.974391143049</v>
      </c>
      <c r="L214" s="79">
        <f t="shared" si="11"/>
        <v>0</v>
      </c>
      <c r="O214" s="36">
        <f t="shared" si="14"/>
        <v>36809.815950920245</v>
      </c>
    </row>
    <row r="215" spans="7:15">
      <c r="G215" s="78">
        <v>189</v>
      </c>
      <c r="H215" s="59">
        <f>IF(FREQ=10000,'Tables LIN'!C193,IF(FREQ=20000,'Tables LIN'!F193,IF(FREQ=30000,'Tables LIN'!I193,IF(FREQ=40000,'Tables LIN'!L193,IF(FREQ=50000,'Tables LIN'!O193)))))</f>
        <v>162</v>
      </c>
      <c r="I215" s="100">
        <f t="shared" si="10"/>
        <v>202.27160493827159</v>
      </c>
      <c r="J215" s="100">
        <f t="shared" si="12"/>
        <v>16964.005065989673</v>
      </c>
      <c r="K215" s="100">
        <f t="shared" si="13"/>
        <v>16964.005065989673</v>
      </c>
      <c r="L215" s="79">
        <f t="shared" si="11"/>
        <v>0</v>
      </c>
      <c r="O215" s="36">
        <f t="shared" si="14"/>
        <v>37037.037037037036</v>
      </c>
    </row>
    <row r="216" spans="7:15">
      <c r="G216" s="78">
        <v>190</v>
      </c>
      <c r="H216" s="59">
        <f>IF(FREQ=10000,'Tables LIN'!C194,IF(FREQ=20000,'Tables LIN'!F194,IF(FREQ=30000,'Tables LIN'!I194,IF(FREQ=40000,'Tables LIN'!L194,IF(FREQ=50000,'Tables LIN'!O194)))))</f>
        <v>161</v>
      </c>
      <c r="I216" s="100">
        <f t="shared" si="10"/>
        <v>203.52795031055899</v>
      </c>
      <c r="J216" s="100">
        <f t="shared" si="12"/>
        <v>17166.276670927946</v>
      </c>
      <c r="K216" s="100">
        <f t="shared" si="13"/>
        <v>17166.276670927946</v>
      </c>
      <c r="L216" s="79">
        <f t="shared" si="11"/>
        <v>0</v>
      </c>
      <c r="O216" s="36">
        <f t="shared" si="14"/>
        <v>37267.080745341613</v>
      </c>
    </row>
    <row r="217" spans="7:15">
      <c r="G217" s="78">
        <v>191</v>
      </c>
      <c r="H217" s="59">
        <f>IF(FREQ=10000,'Tables LIN'!C195,IF(FREQ=20000,'Tables LIN'!F195,IF(FREQ=30000,'Tables LIN'!I195,IF(FREQ=40000,'Tables LIN'!L195,IF(FREQ=50000,'Tables LIN'!O195)))))</f>
        <v>160</v>
      </c>
      <c r="I217" s="100">
        <f t="shared" si="10"/>
        <v>204.8</v>
      </c>
      <c r="J217" s="100">
        <f t="shared" si="12"/>
        <v>17369.804621238505</v>
      </c>
      <c r="K217" s="100">
        <f t="shared" si="13"/>
        <v>17369.804621238505</v>
      </c>
      <c r="L217" s="79">
        <f t="shared" si="11"/>
        <v>0</v>
      </c>
      <c r="O217" s="36">
        <f t="shared" si="14"/>
        <v>37500</v>
      </c>
    </row>
    <row r="218" spans="7:15">
      <c r="G218" s="78">
        <v>192</v>
      </c>
      <c r="H218" s="59">
        <f>IF(FREQ=10000,'Tables LIN'!C196,IF(FREQ=20000,'Tables LIN'!F196,IF(FREQ=30000,'Tables LIN'!I196,IF(FREQ=40000,'Tables LIN'!L196,IF(FREQ=50000,'Tables LIN'!O196)))))</f>
        <v>159</v>
      </c>
      <c r="I218" s="100">
        <f t="shared" ref="I218:I280" si="15">PENTE/(2*H218)</f>
        <v>206.08805031446542</v>
      </c>
      <c r="J218" s="100">
        <f t="shared" si="12"/>
        <v>17574.604621238504</v>
      </c>
      <c r="K218" s="100">
        <f t="shared" si="13"/>
        <v>17574.604621238504</v>
      </c>
      <c r="L218" s="79">
        <f t="shared" ref="L218:L280" si="16">IF(AND(Nbr_Pulse-J218-K218&gt;=0,Nbr_Pulse-J219-K219&lt;0),IF(OR(J218=0,K218=0),0,1),0)</f>
        <v>0</v>
      </c>
      <c r="O218" s="36">
        <f t="shared" si="14"/>
        <v>37735.849056603773</v>
      </c>
    </row>
    <row r="219" spans="7:15">
      <c r="G219" s="78">
        <v>193</v>
      </c>
      <c r="H219" s="59">
        <f>IF(FREQ=10000,'Tables LIN'!C197,IF(FREQ=20000,'Tables LIN'!F197,IF(FREQ=30000,'Tables LIN'!I197,IF(FREQ=40000,'Tables LIN'!L197,IF(FREQ=50000,'Tables LIN'!O197)))))</f>
        <v>158</v>
      </c>
      <c r="I219" s="100">
        <f t="shared" si="15"/>
        <v>207.39240506329114</v>
      </c>
      <c r="J219" s="100">
        <f t="shared" ref="J219:J281" si="17">IF($G219&lt;=Index_Acc,0,$I218+J218)</f>
        <v>17780.69267155297</v>
      </c>
      <c r="K219" s="100">
        <f t="shared" ref="K219:K281" si="18">IF($G219&lt;=Index_Dec,0,$I218+K218)</f>
        <v>17780.69267155297</v>
      </c>
      <c r="L219" s="79">
        <f t="shared" si="16"/>
        <v>0</v>
      </c>
      <c r="O219" s="36">
        <f t="shared" ref="O219:O281" si="19">6000000/H219</f>
        <v>37974.6835443038</v>
      </c>
    </row>
    <row r="220" spans="7:15">
      <c r="G220" s="78">
        <v>194</v>
      </c>
      <c r="H220" s="59">
        <f>IF(FREQ=10000,'Tables LIN'!C198,IF(FREQ=20000,'Tables LIN'!F198,IF(FREQ=30000,'Tables LIN'!I198,IF(FREQ=40000,'Tables LIN'!L198,IF(FREQ=50000,'Tables LIN'!O198)))))</f>
        <v>158</v>
      </c>
      <c r="I220" s="100">
        <f t="shared" si="15"/>
        <v>207.39240506329114</v>
      </c>
      <c r="J220" s="100">
        <f t="shared" si="17"/>
        <v>17988.085076616262</v>
      </c>
      <c r="K220" s="100">
        <f t="shared" si="18"/>
        <v>17988.085076616262</v>
      </c>
      <c r="L220" s="79">
        <f t="shared" si="16"/>
        <v>0</v>
      </c>
      <c r="O220" s="36">
        <f t="shared" si="19"/>
        <v>37974.6835443038</v>
      </c>
    </row>
    <row r="221" spans="7:15">
      <c r="G221" s="78">
        <v>195</v>
      </c>
      <c r="H221" s="59">
        <f>IF(FREQ=10000,'Tables LIN'!C199,IF(FREQ=20000,'Tables LIN'!F199,IF(FREQ=30000,'Tables LIN'!I199,IF(FREQ=40000,'Tables LIN'!L199,IF(FREQ=50000,'Tables LIN'!O199)))))</f>
        <v>157</v>
      </c>
      <c r="I221" s="100">
        <f t="shared" si="15"/>
        <v>208.71337579617835</v>
      </c>
      <c r="J221" s="100">
        <f t="shared" si="17"/>
        <v>18195.477481679554</v>
      </c>
      <c r="K221" s="100">
        <f t="shared" si="18"/>
        <v>18195.477481679554</v>
      </c>
      <c r="L221" s="79">
        <f t="shared" si="16"/>
        <v>0</v>
      </c>
      <c r="O221" s="36">
        <f t="shared" si="19"/>
        <v>38216.56050955414</v>
      </c>
    </row>
    <row r="222" spans="7:15">
      <c r="G222" s="78">
        <v>196</v>
      </c>
      <c r="H222" s="59">
        <f>IF(FREQ=10000,'Tables LIN'!C200,IF(FREQ=20000,'Tables LIN'!F200,IF(FREQ=30000,'Tables LIN'!I200,IF(FREQ=40000,'Tables LIN'!L200,IF(FREQ=50000,'Tables LIN'!O200)))))</f>
        <v>156</v>
      </c>
      <c r="I222" s="100">
        <f t="shared" si="15"/>
        <v>210.05128205128204</v>
      </c>
      <c r="J222" s="100">
        <f t="shared" si="17"/>
        <v>18404.190857475733</v>
      </c>
      <c r="K222" s="100">
        <f t="shared" si="18"/>
        <v>18404.190857475733</v>
      </c>
      <c r="L222" s="79">
        <f t="shared" si="16"/>
        <v>0</v>
      </c>
      <c r="O222" s="36">
        <f t="shared" si="19"/>
        <v>38461.538461538461</v>
      </c>
    </row>
    <row r="223" spans="7:15">
      <c r="G223" s="78">
        <v>197</v>
      </c>
      <c r="H223" s="59">
        <f>IF(FREQ=10000,'Tables LIN'!C201,IF(FREQ=20000,'Tables LIN'!F201,IF(FREQ=30000,'Tables LIN'!I201,IF(FREQ=40000,'Tables LIN'!L201,IF(FREQ=50000,'Tables LIN'!O201)))))</f>
        <v>155</v>
      </c>
      <c r="I223" s="100">
        <f t="shared" si="15"/>
        <v>211.40645161290323</v>
      </c>
      <c r="J223" s="100">
        <f t="shared" si="17"/>
        <v>18614.242139527014</v>
      </c>
      <c r="K223" s="100">
        <f t="shared" si="18"/>
        <v>18614.242139527014</v>
      </c>
      <c r="L223" s="79">
        <f t="shared" si="16"/>
        <v>0</v>
      </c>
      <c r="O223" s="36">
        <f t="shared" si="19"/>
        <v>38709.677419354841</v>
      </c>
    </row>
    <row r="224" spans="7:15">
      <c r="G224" s="78">
        <v>198</v>
      </c>
      <c r="H224" s="59">
        <f>IF(FREQ=10000,'Tables LIN'!C202,IF(FREQ=20000,'Tables LIN'!F202,IF(FREQ=30000,'Tables LIN'!I202,IF(FREQ=40000,'Tables LIN'!L202,IF(FREQ=50000,'Tables LIN'!O202)))))</f>
        <v>154</v>
      </c>
      <c r="I224" s="100">
        <f t="shared" si="15"/>
        <v>212.77922077922079</v>
      </c>
      <c r="J224" s="100">
        <f t="shared" si="17"/>
        <v>18825.648591139918</v>
      </c>
      <c r="K224" s="100">
        <f t="shared" si="18"/>
        <v>18825.648591139918</v>
      </c>
      <c r="L224" s="79">
        <f t="shared" si="16"/>
        <v>0</v>
      </c>
      <c r="O224" s="36">
        <f t="shared" si="19"/>
        <v>38961.038961038961</v>
      </c>
    </row>
    <row r="225" spans="7:15">
      <c r="G225" s="78">
        <v>199</v>
      </c>
      <c r="H225" s="59">
        <f>IF(FREQ=10000,'Tables LIN'!C203,IF(FREQ=20000,'Tables LIN'!F203,IF(FREQ=30000,'Tables LIN'!I203,IF(FREQ=40000,'Tables LIN'!L203,IF(FREQ=50000,'Tables LIN'!O203)))))</f>
        <v>154</v>
      </c>
      <c r="I225" s="100">
        <f t="shared" si="15"/>
        <v>212.77922077922079</v>
      </c>
      <c r="J225" s="100">
        <f t="shared" si="17"/>
        <v>19038.427811919137</v>
      </c>
      <c r="K225" s="100">
        <f t="shared" si="18"/>
        <v>19038.427811919137</v>
      </c>
      <c r="L225" s="79">
        <f t="shared" si="16"/>
        <v>0</v>
      </c>
      <c r="O225" s="36">
        <f t="shared" si="19"/>
        <v>38961.038961038961</v>
      </c>
    </row>
    <row r="226" spans="7:15">
      <c r="G226" s="78">
        <v>200</v>
      </c>
      <c r="H226" s="59">
        <f>IF(FREQ=10000,'Tables LIN'!C204,IF(FREQ=20000,'Tables LIN'!F204,IF(FREQ=30000,'Tables LIN'!I204,IF(FREQ=40000,'Tables LIN'!L204,IF(FREQ=50000,'Tables LIN'!O204)))))</f>
        <v>153</v>
      </c>
      <c r="I226" s="100">
        <f t="shared" si="15"/>
        <v>214.16993464052288</v>
      </c>
      <c r="J226" s="100">
        <f t="shared" si="17"/>
        <v>19251.207032698356</v>
      </c>
      <c r="K226" s="100">
        <f t="shared" si="18"/>
        <v>19251.207032698356</v>
      </c>
      <c r="L226" s="79">
        <f t="shared" si="16"/>
        <v>0</v>
      </c>
      <c r="O226" s="36">
        <f t="shared" si="19"/>
        <v>39215.686274509804</v>
      </c>
    </row>
    <row r="227" spans="7:15">
      <c r="G227" s="78">
        <v>201</v>
      </c>
      <c r="H227" s="59">
        <f>IF(FREQ=10000,'Tables LIN'!C205,IF(FREQ=20000,'Tables LIN'!F205,IF(FREQ=30000,'Tables LIN'!I205,IF(FREQ=40000,'Tables LIN'!L205,IF(FREQ=50000,'Tables LIN'!O205)))))</f>
        <v>152</v>
      </c>
      <c r="I227" s="100">
        <f t="shared" si="15"/>
        <v>215.57894736842104</v>
      </c>
      <c r="J227" s="100">
        <f t="shared" si="17"/>
        <v>19465.376967338878</v>
      </c>
      <c r="K227" s="100">
        <f t="shared" si="18"/>
        <v>19465.376967338878</v>
      </c>
      <c r="L227" s="79">
        <f t="shared" si="16"/>
        <v>0</v>
      </c>
      <c r="O227" s="36">
        <f t="shared" si="19"/>
        <v>39473.684210526313</v>
      </c>
    </row>
    <row r="228" spans="7:15">
      <c r="G228" s="78">
        <v>202</v>
      </c>
      <c r="H228" s="59">
        <f>IF(FREQ=10000,'Tables LIN'!C206,IF(FREQ=20000,'Tables LIN'!F206,IF(FREQ=30000,'Tables LIN'!I206,IF(FREQ=40000,'Tables LIN'!L206,IF(FREQ=50000,'Tables LIN'!O206)))))</f>
        <v>151</v>
      </c>
      <c r="I228" s="100">
        <f t="shared" si="15"/>
        <v>217.00662251655629</v>
      </c>
      <c r="J228" s="100">
        <f t="shared" si="17"/>
        <v>19680.955914707298</v>
      </c>
      <c r="K228" s="100">
        <f t="shared" si="18"/>
        <v>19680.955914707298</v>
      </c>
      <c r="L228" s="79">
        <f t="shared" si="16"/>
        <v>0</v>
      </c>
      <c r="O228" s="36">
        <f t="shared" si="19"/>
        <v>39735.099337748346</v>
      </c>
    </row>
    <row r="229" spans="7:15">
      <c r="G229" s="78">
        <v>203</v>
      </c>
      <c r="H229" s="59">
        <f>IF(FREQ=10000,'Tables LIN'!C207,IF(FREQ=20000,'Tables LIN'!F207,IF(FREQ=30000,'Tables LIN'!I207,IF(FREQ=40000,'Tables LIN'!L207,IF(FREQ=50000,'Tables LIN'!O207)))))</f>
        <v>151</v>
      </c>
      <c r="I229" s="100">
        <f t="shared" si="15"/>
        <v>217.00662251655629</v>
      </c>
      <c r="J229" s="100">
        <f t="shared" si="17"/>
        <v>19897.962537223855</v>
      </c>
      <c r="K229" s="100">
        <f t="shared" si="18"/>
        <v>19897.962537223855</v>
      </c>
      <c r="L229" s="79">
        <f t="shared" si="16"/>
        <v>0</v>
      </c>
      <c r="O229" s="36">
        <f t="shared" si="19"/>
        <v>39735.099337748346</v>
      </c>
    </row>
    <row r="230" spans="7:15">
      <c r="G230" s="78">
        <v>204</v>
      </c>
      <c r="H230" s="59">
        <f>IF(FREQ=10000,'Tables LIN'!C208,IF(FREQ=20000,'Tables LIN'!F208,IF(FREQ=30000,'Tables LIN'!I208,IF(FREQ=40000,'Tables LIN'!L208,IF(FREQ=50000,'Tables LIN'!O208)))))</f>
        <v>150</v>
      </c>
      <c r="I230" s="100">
        <f t="shared" si="15"/>
        <v>218.45333333333335</v>
      </c>
      <c r="J230" s="100">
        <f t="shared" si="17"/>
        <v>20114.969159740413</v>
      </c>
      <c r="K230" s="100">
        <f t="shared" si="18"/>
        <v>20114.969159740413</v>
      </c>
      <c r="L230" s="79">
        <f t="shared" si="16"/>
        <v>0</v>
      </c>
      <c r="O230" s="36">
        <f t="shared" si="19"/>
        <v>40000</v>
      </c>
    </row>
    <row r="231" spans="7:15">
      <c r="G231" s="78">
        <v>205</v>
      </c>
      <c r="H231" s="59">
        <f>IF(FREQ=10000,'Tables LIN'!C209,IF(FREQ=20000,'Tables LIN'!F209,IF(FREQ=30000,'Tables LIN'!I209,IF(FREQ=40000,'Tables LIN'!L209,IF(FREQ=50000,'Tables LIN'!O209)))))</f>
        <v>149</v>
      </c>
      <c r="I231" s="100">
        <f t="shared" si="15"/>
        <v>219.91946308724832</v>
      </c>
      <c r="J231" s="100">
        <f t="shared" si="17"/>
        <v>20333.422493073747</v>
      </c>
      <c r="K231" s="100">
        <f t="shared" si="18"/>
        <v>20333.422493073747</v>
      </c>
      <c r="L231" s="79">
        <f t="shared" si="16"/>
        <v>0</v>
      </c>
      <c r="O231" s="36">
        <f t="shared" si="19"/>
        <v>40268.456375838927</v>
      </c>
    </row>
    <row r="232" spans="7:15">
      <c r="G232" s="78">
        <v>206</v>
      </c>
      <c r="H232" s="59">
        <f>IF(FREQ=10000,'Tables LIN'!C210,IF(FREQ=20000,'Tables LIN'!F210,IF(FREQ=30000,'Tables LIN'!I210,IF(FREQ=40000,'Tables LIN'!L210,IF(FREQ=50000,'Tables LIN'!O210)))))</f>
        <v>148</v>
      </c>
      <c r="I232" s="100">
        <f t="shared" si="15"/>
        <v>221.40540540540542</v>
      </c>
      <c r="J232" s="100">
        <f t="shared" si="17"/>
        <v>20553.341956160995</v>
      </c>
      <c r="K232" s="100">
        <f t="shared" si="18"/>
        <v>20553.341956160995</v>
      </c>
      <c r="L232" s="79">
        <f t="shared" si="16"/>
        <v>0</v>
      </c>
      <c r="O232" s="36">
        <f t="shared" si="19"/>
        <v>40540.54054054054</v>
      </c>
    </row>
    <row r="233" spans="7:15">
      <c r="G233" s="78">
        <v>207</v>
      </c>
      <c r="H233" s="59">
        <f>IF(FREQ=10000,'Tables LIN'!C211,IF(FREQ=20000,'Tables LIN'!F211,IF(FREQ=30000,'Tables LIN'!I211,IF(FREQ=40000,'Tables LIN'!L211,IF(FREQ=50000,'Tables LIN'!O211)))))</f>
        <v>148</v>
      </c>
      <c r="I233" s="100">
        <f t="shared" si="15"/>
        <v>221.40540540540542</v>
      </c>
      <c r="J233" s="100">
        <f t="shared" si="17"/>
        <v>20774.747361566402</v>
      </c>
      <c r="K233" s="100">
        <f t="shared" si="18"/>
        <v>20774.747361566402</v>
      </c>
      <c r="L233" s="79">
        <f t="shared" si="16"/>
        <v>0</v>
      </c>
      <c r="O233" s="36">
        <f t="shared" si="19"/>
        <v>40540.54054054054</v>
      </c>
    </row>
    <row r="234" spans="7:15">
      <c r="G234" s="78">
        <v>208</v>
      </c>
      <c r="H234" s="59">
        <f>IF(FREQ=10000,'Tables LIN'!C212,IF(FREQ=20000,'Tables LIN'!F212,IF(FREQ=30000,'Tables LIN'!I212,IF(FREQ=40000,'Tables LIN'!L212,IF(FREQ=50000,'Tables LIN'!O212)))))</f>
        <v>147</v>
      </c>
      <c r="I234" s="100">
        <f t="shared" si="15"/>
        <v>222.91156462585033</v>
      </c>
      <c r="J234" s="100">
        <f t="shared" si="17"/>
        <v>20996.152766971809</v>
      </c>
      <c r="K234" s="100">
        <f t="shared" si="18"/>
        <v>20996.152766971809</v>
      </c>
      <c r="L234" s="79">
        <f t="shared" si="16"/>
        <v>0</v>
      </c>
      <c r="O234" s="36">
        <f t="shared" si="19"/>
        <v>40816.326530612248</v>
      </c>
    </row>
    <row r="235" spans="7:15">
      <c r="G235" s="78">
        <v>209</v>
      </c>
      <c r="H235" s="59">
        <f>IF(FREQ=10000,'Tables LIN'!C213,IF(FREQ=20000,'Tables LIN'!F213,IF(FREQ=30000,'Tables LIN'!I213,IF(FREQ=40000,'Tables LIN'!L213,IF(FREQ=50000,'Tables LIN'!O213)))))</f>
        <v>146</v>
      </c>
      <c r="I235" s="100">
        <f t="shared" si="15"/>
        <v>224.43835616438355</v>
      </c>
      <c r="J235" s="100">
        <f t="shared" si="17"/>
        <v>21219.064331597659</v>
      </c>
      <c r="K235" s="100">
        <f t="shared" si="18"/>
        <v>21219.064331597659</v>
      </c>
      <c r="L235" s="79">
        <f t="shared" si="16"/>
        <v>0</v>
      </c>
      <c r="O235" s="36">
        <f t="shared" si="19"/>
        <v>41095.890410958906</v>
      </c>
    </row>
    <row r="236" spans="7:15">
      <c r="G236" s="78">
        <v>210</v>
      </c>
      <c r="H236" s="59">
        <f>IF(FREQ=10000,'Tables LIN'!C214,IF(FREQ=20000,'Tables LIN'!F214,IF(FREQ=30000,'Tables LIN'!I214,IF(FREQ=40000,'Tables LIN'!L214,IF(FREQ=50000,'Tables LIN'!O214)))))</f>
        <v>146</v>
      </c>
      <c r="I236" s="100">
        <f t="shared" si="15"/>
        <v>224.43835616438355</v>
      </c>
      <c r="J236" s="100">
        <f t="shared" si="17"/>
        <v>21443.502687762044</v>
      </c>
      <c r="K236" s="100">
        <f t="shared" si="18"/>
        <v>21443.502687762044</v>
      </c>
      <c r="L236" s="79">
        <f t="shared" si="16"/>
        <v>0</v>
      </c>
      <c r="O236" s="36">
        <f t="shared" si="19"/>
        <v>41095.890410958906</v>
      </c>
    </row>
    <row r="237" spans="7:15">
      <c r="G237" s="78">
        <v>211</v>
      </c>
      <c r="H237" s="59">
        <f>IF(FREQ=10000,'Tables LIN'!C215,IF(FREQ=20000,'Tables LIN'!F215,IF(FREQ=30000,'Tables LIN'!I215,IF(FREQ=40000,'Tables LIN'!L215,IF(FREQ=50000,'Tables LIN'!O215)))))</f>
        <v>145</v>
      </c>
      <c r="I237" s="100">
        <f t="shared" si="15"/>
        <v>225.98620689655172</v>
      </c>
      <c r="J237" s="100">
        <f t="shared" si="17"/>
        <v>21667.941043926428</v>
      </c>
      <c r="K237" s="100">
        <f t="shared" si="18"/>
        <v>21667.941043926428</v>
      </c>
      <c r="L237" s="79">
        <f t="shared" si="16"/>
        <v>0</v>
      </c>
      <c r="O237" s="36">
        <f t="shared" si="19"/>
        <v>41379.310344827587</v>
      </c>
    </row>
    <row r="238" spans="7:15">
      <c r="G238" s="78">
        <v>212</v>
      </c>
      <c r="H238" s="59">
        <f>IF(FREQ=10000,'Tables LIN'!C216,IF(FREQ=20000,'Tables LIN'!F216,IF(FREQ=30000,'Tables LIN'!I216,IF(FREQ=40000,'Tables LIN'!L216,IF(FREQ=50000,'Tables LIN'!O216)))))</f>
        <v>144</v>
      </c>
      <c r="I238" s="100">
        <f t="shared" si="15"/>
        <v>227.55555555555554</v>
      </c>
      <c r="J238" s="100">
        <f t="shared" si="17"/>
        <v>21893.927250822981</v>
      </c>
      <c r="K238" s="100">
        <f t="shared" si="18"/>
        <v>21893.927250822981</v>
      </c>
      <c r="L238" s="79">
        <f t="shared" si="16"/>
        <v>0</v>
      </c>
      <c r="O238" s="36">
        <f t="shared" si="19"/>
        <v>41666.666666666664</v>
      </c>
    </row>
    <row r="239" spans="7:15">
      <c r="G239" s="78">
        <v>213</v>
      </c>
      <c r="H239" s="59">
        <f>IF(FREQ=10000,'Tables LIN'!C217,IF(FREQ=20000,'Tables LIN'!F217,IF(FREQ=30000,'Tables LIN'!I217,IF(FREQ=40000,'Tables LIN'!L217,IF(FREQ=50000,'Tables LIN'!O217)))))</f>
        <v>144</v>
      </c>
      <c r="I239" s="100">
        <f t="shared" si="15"/>
        <v>227.55555555555554</v>
      </c>
      <c r="J239" s="100">
        <f t="shared" si="17"/>
        <v>22121.482806378535</v>
      </c>
      <c r="K239" s="100">
        <f t="shared" si="18"/>
        <v>22121.482806378535</v>
      </c>
      <c r="L239" s="79">
        <f t="shared" si="16"/>
        <v>0</v>
      </c>
      <c r="O239" s="36">
        <f t="shared" si="19"/>
        <v>41666.666666666664</v>
      </c>
    </row>
    <row r="240" spans="7:15">
      <c r="G240" s="78">
        <v>214</v>
      </c>
      <c r="H240" s="59">
        <f>IF(FREQ=10000,'Tables LIN'!C218,IF(FREQ=20000,'Tables LIN'!F218,IF(FREQ=30000,'Tables LIN'!I218,IF(FREQ=40000,'Tables LIN'!L218,IF(FREQ=50000,'Tables LIN'!O218)))))</f>
        <v>143</v>
      </c>
      <c r="I240" s="100">
        <f t="shared" si="15"/>
        <v>229.14685314685315</v>
      </c>
      <c r="J240" s="100">
        <f t="shared" si="17"/>
        <v>22349.03836193409</v>
      </c>
      <c r="K240" s="100">
        <f t="shared" si="18"/>
        <v>22349.03836193409</v>
      </c>
      <c r="L240" s="79">
        <f t="shared" si="16"/>
        <v>0</v>
      </c>
      <c r="O240" s="36">
        <f t="shared" si="19"/>
        <v>41958.041958041955</v>
      </c>
    </row>
    <row r="241" spans="7:15">
      <c r="G241" s="78">
        <v>215</v>
      </c>
      <c r="H241" s="59">
        <f>IF(FREQ=10000,'Tables LIN'!C219,IF(FREQ=20000,'Tables LIN'!F219,IF(FREQ=30000,'Tables LIN'!I219,IF(FREQ=40000,'Tables LIN'!L219,IF(FREQ=50000,'Tables LIN'!O219)))))</f>
        <v>142</v>
      </c>
      <c r="I241" s="100">
        <f t="shared" si="15"/>
        <v>230.7605633802817</v>
      </c>
      <c r="J241" s="100">
        <f t="shared" si="17"/>
        <v>22578.185215080943</v>
      </c>
      <c r="K241" s="100">
        <f t="shared" si="18"/>
        <v>22578.185215080943</v>
      </c>
      <c r="L241" s="79">
        <f t="shared" si="16"/>
        <v>0</v>
      </c>
      <c r="O241" s="36">
        <f t="shared" si="19"/>
        <v>42253.521126760563</v>
      </c>
    </row>
    <row r="242" spans="7:15">
      <c r="G242" s="78">
        <v>216</v>
      </c>
      <c r="H242" s="59">
        <f>IF(FREQ=10000,'Tables LIN'!C220,IF(FREQ=20000,'Tables LIN'!F220,IF(FREQ=30000,'Tables LIN'!I220,IF(FREQ=40000,'Tables LIN'!L220,IF(FREQ=50000,'Tables LIN'!O220)))))</f>
        <v>142</v>
      </c>
      <c r="I242" s="100">
        <f t="shared" si="15"/>
        <v>230.7605633802817</v>
      </c>
      <c r="J242" s="100">
        <f t="shared" si="17"/>
        <v>22808.945778461224</v>
      </c>
      <c r="K242" s="100">
        <f t="shared" si="18"/>
        <v>22808.945778461224</v>
      </c>
      <c r="L242" s="79">
        <f t="shared" si="16"/>
        <v>0</v>
      </c>
      <c r="O242" s="36">
        <f t="shared" si="19"/>
        <v>42253.521126760563</v>
      </c>
    </row>
    <row r="243" spans="7:15">
      <c r="G243" s="78">
        <v>217</v>
      </c>
      <c r="H243" s="59">
        <f>IF(FREQ=10000,'Tables LIN'!C221,IF(FREQ=20000,'Tables LIN'!F221,IF(FREQ=30000,'Tables LIN'!I221,IF(FREQ=40000,'Tables LIN'!L221,IF(FREQ=50000,'Tables LIN'!O221)))))</f>
        <v>141</v>
      </c>
      <c r="I243" s="100">
        <f t="shared" si="15"/>
        <v>232.39716312056737</v>
      </c>
      <c r="J243" s="100">
        <f t="shared" si="17"/>
        <v>23039.706341841505</v>
      </c>
      <c r="K243" s="100">
        <f t="shared" si="18"/>
        <v>23039.706341841505</v>
      </c>
      <c r="L243" s="79">
        <f t="shared" si="16"/>
        <v>0</v>
      </c>
      <c r="O243" s="36">
        <f t="shared" si="19"/>
        <v>42553.191489361699</v>
      </c>
    </row>
    <row r="244" spans="7:15">
      <c r="G244" s="78">
        <v>218</v>
      </c>
      <c r="H244" s="59">
        <f>IF(FREQ=10000,'Tables LIN'!C222,IF(FREQ=20000,'Tables LIN'!F222,IF(FREQ=30000,'Tables LIN'!I222,IF(FREQ=40000,'Tables LIN'!L222,IF(FREQ=50000,'Tables LIN'!O222)))))</f>
        <v>140</v>
      </c>
      <c r="I244" s="100">
        <f t="shared" si="15"/>
        <v>234.05714285714285</v>
      </c>
      <c r="J244" s="100">
        <f t="shared" si="17"/>
        <v>23272.103504962073</v>
      </c>
      <c r="K244" s="100">
        <f t="shared" si="18"/>
        <v>23272.103504962073</v>
      </c>
      <c r="L244" s="79">
        <f t="shared" si="16"/>
        <v>0</v>
      </c>
      <c r="O244" s="36">
        <f t="shared" si="19"/>
        <v>42857.142857142855</v>
      </c>
    </row>
    <row r="245" spans="7:15">
      <c r="G245" s="78">
        <v>219</v>
      </c>
      <c r="H245" s="59">
        <f>IF(FREQ=10000,'Tables LIN'!C223,IF(FREQ=20000,'Tables LIN'!F223,IF(FREQ=30000,'Tables LIN'!I223,IF(FREQ=40000,'Tables LIN'!L223,IF(FREQ=50000,'Tables LIN'!O223)))))</f>
        <v>140</v>
      </c>
      <c r="I245" s="100">
        <f t="shared" si="15"/>
        <v>234.05714285714285</v>
      </c>
      <c r="J245" s="100">
        <f t="shared" si="17"/>
        <v>23506.160647819215</v>
      </c>
      <c r="K245" s="100">
        <f t="shared" si="18"/>
        <v>23506.160647819215</v>
      </c>
      <c r="L245" s="79">
        <f t="shared" si="16"/>
        <v>0</v>
      </c>
      <c r="O245" s="36">
        <f t="shared" si="19"/>
        <v>42857.142857142855</v>
      </c>
    </row>
    <row r="246" spans="7:15">
      <c r="G246" s="78">
        <v>220</v>
      </c>
      <c r="H246" s="59">
        <f>IF(FREQ=10000,'Tables LIN'!C224,IF(FREQ=20000,'Tables LIN'!F224,IF(FREQ=30000,'Tables LIN'!I224,IF(FREQ=40000,'Tables LIN'!L224,IF(FREQ=50000,'Tables LIN'!O224)))))</f>
        <v>139</v>
      </c>
      <c r="I246" s="100">
        <f t="shared" si="15"/>
        <v>235.74100719424462</v>
      </c>
      <c r="J246" s="100">
        <f t="shared" si="17"/>
        <v>23740.217790676357</v>
      </c>
      <c r="K246" s="100">
        <f t="shared" si="18"/>
        <v>23740.217790676357</v>
      </c>
      <c r="L246" s="79">
        <f t="shared" si="16"/>
        <v>0</v>
      </c>
      <c r="O246" s="36">
        <f t="shared" si="19"/>
        <v>43165.467625899284</v>
      </c>
    </row>
    <row r="247" spans="7:15">
      <c r="G247" s="78">
        <v>221</v>
      </c>
      <c r="H247" s="59">
        <f>IF(FREQ=10000,'Tables LIN'!C225,IF(FREQ=20000,'Tables LIN'!F225,IF(FREQ=30000,'Tables LIN'!I225,IF(FREQ=40000,'Tables LIN'!L225,IF(FREQ=50000,'Tables LIN'!O225)))))</f>
        <v>138</v>
      </c>
      <c r="I247" s="100">
        <f t="shared" si="15"/>
        <v>237.44927536231884</v>
      </c>
      <c r="J247" s="100">
        <f t="shared" si="17"/>
        <v>23975.9587978706</v>
      </c>
      <c r="K247" s="100">
        <f t="shared" si="18"/>
        <v>23975.9587978706</v>
      </c>
      <c r="L247" s="79">
        <f t="shared" si="16"/>
        <v>0</v>
      </c>
      <c r="O247" s="36">
        <f t="shared" si="19"/>
        <v>43478.260869565216</v>
      </c>
    </row>
    <row r="248" spans="7:15">
      <c r="G248" s="78">
        <v>222</v>
      </c>
      <c r="H248" s="59">
        <f>IF(FREQ=10000,'Tables LIN'!C226,IF(FREQ=20000,'Tables LIN'!F226,IF(FREQ=30000,'Tables LIN'!I226,IF(FREQ=40000,'Tables LIN'!L226,IF(FREQ=50000,'Tables LIN'!O226)))))</f>
        <v>138</v>
      </c>
      <c r="I248" s="100">
        <f t="shared" si="15"/>
        <v>237.44927536231884</v>
      </c>
      <c r="J248" s="100">
        <f t="shared" si="17"/>
        <v>24213.40807323292</v>
      </c>
      <c r="K248" s="100">
        <f t="shared" si="18"/>
        <v>24213.40807323292</v>
      </c>
      <c r="L248" s="79">
        <f t="shared" si="16"/>
        <v>0</v>
      </c>
      <c r="O248" s="36">
        <f t="shared" si="19"/>
        <v>43478.260869565216</v>
      </c>
    </row>
    <row r="249" spans="7:15">
      <c r="G249" s="78">
        <v>223</v>
      </c>
      <c r="H249" s="59">
        <f>IF(FREQ=10000,'Tables LIN'!C227,IF(FREQ=20000,'Tables LIN'!F227,IF(FREQ=30000,'Tables LIN'!I227,IF(FREQ=40000,'Tables LIN'!L227,IF(FREQ=50000,'Tables LIN'!O227)))))</f>
        <v>137</v>
      </c>
      <c r="I249" s="100">
        <f t="shared" si="15"/>
        <v>239.18248175182481</v>
      </c>
      <c r="J249" s="100">
        <f t="shared" si="17"/>
        <v>24450.85734859524</v>
      </c>
      <c r="K249" s="100">
        <f t="shared" si="18"/>
        <v>24450.85734859524</v>
      </c>
      <c r="L249" s="79">
        <f t="shared" si="16"/>
        <v>0</v>
      </c>
      <c r="O249" s="36">
        <f t="shared" si="19"/>
        <v>43795.620437956204</v>
      </c>
    </row>
    <row r="250" spans="7:15">
      <c r="G250" s="78">
        <v>224</v>
      </c>
      <c r="H250" s="59">
        <f>IF(FREQ=10000,'Tables LIN'!C228,IF(FREQ=20000,'Tables LIN'!F228,IF(FREQ=30000,'Tables LIN'!I228,IF(FREQ=40000,'Tables LIN'!L228,IF(FREQ=50000,'Tables LIN'!O228)))))</f>
        <v>137</v>
      </c>
      <c r="I250" s="100">
        <f t="shared" si="15"/>
        <v>239.18248175182481</v>
      </c>
      <c r="J250" s="100">
        <f t="shared" si="17"/>
        <v>24690.039830347065</v>
      </c>
      <c r="K250" s="100">
        <f t="shared" si="18"/>
        <v>24690.039830347065</v>
      </c>
      <c r="L250" s="79">
        <f t="shared" si="16"/>
        <v>0</v>
      </c>
      <c r="O250" s="36">
        <f t="shared" si="19"/>
        <v>43795.620437956204</v>
      </c>
    </row>
    <row r="251" spans="7:15">
      <c r="G251" s="78">
        <v>225</v>
      </c>
      <c r="H251" s="59">
        <f>IF(FREQ=10000,'Tables LIN'!C229,IF(FREQ=20000,'Tables LIN'!F229,IF(FREQ=30000,'Tables LIN'!I229,IF(FREQ=40000,'Tables LIN'!L229,IF(FREQ=50000,'Tables LIN'!O229)))))</f>
        <v>136</v>
      </c>
      <c r="I251" s="100">
        <f t="shared" si="15"/>
        <v>240.94117647058823</v>
      </c>
      <c r="J251" s="100">
        <f t="shared" si="17"/>
        <v>24929.222312098889</v>
      </c>
      <c r="K251" s="100">
        <f t="shared" si="18"/>
        <v>24929.222312098889</v>
      </c>
      <c r="L251" s="79">
        <f t="shared" si="16"/>
        <v>0</v>
      </c>
      <c r="O251" s="36">
        <f t="shared" si="19"/>
        <v>44117.647058823532</v>
      </c>
    </row>
    <row r="252" spans="7:15">
      <c r="G252" s="78">
        <v>226</v>
      </c>
      <c r="H252" s="59">
        <f>IF(FREQ=10000,'Tables LIN'!C230,IF(FREQ=20000,'Tables LIN'!F230,IF(FREQ=30000,'Tables LIN'!I230,IF(FREQ=40000,'Tables LIN'!L230,IF(FREQ=50000,'Tables LIN'!O230)))))</f>
        <v>135</v>
      </c>
      <c r="I252" s="100">
        <f t="shared" si="15"/>
        <v>242.72592592592594</v>
      </c>
      <c r="J252" s="100">
        <f t="shared" si="17"/>
        <v>25170.163488569477</v>
      </c>
      <c r="K252" s="100">
        <f t="shared" si="18"/>
        <v>25170.163488569477</v>
      </c>
      <c r="L252" s="79">
        <f t="shared" si="16"/>
        <v>0</v>
      </c>
      <c r="O252" s="36">
        <f t="shared" si="19"/>
        <v>44444.444444444445</v>
      </c>
    </row>
    <row r="253" spans="7:15">
      <c r="G253" s="78">
        <v>227</v>
      </c>
      <c r="H253" s="59">
        <f>IF(FREQ=10000,'Tables LIN'!C231,IF(FREQ=20000,'Tables LIN'!F231,IF(FREQ=30000,'Tables LIN'!I231,IF(FREQ=40000,'Tables LIN'!L231,IF(FREQ=50000,'Tables LIN'!O231)))))</f>
        <v>135</v>
      </c>
      <c r="I253" s="100">
        <f t="shared" si="15"/>
        <v>242.72592592592594</v>
      </c>
      <c r="J253" s="100">
        <f t="shared" si="17"/>
        <v>25412.889414495403</v>
      </c>
      <c r="K253" s="100">
        <f t="shared" si="18"/>
        <v>25412.889414495403</v>
      </c>
      <c r="L253" s="79">
        <f t="shared" si="16"/>
        <v>0</v>
      </c>
      <c r="O253" s="36">
        <f t="shared" si="19"/>
        <v>44444.444444444445</v>
      </c>
    </row>
    <row r="254" spans="7:15">
      <c r="G254" s="78">
        <v>228</v>
      </c>
      <c r="H254" s="59">
        <f>IF(FREQ=10000,'Tables LIN'!C232,IF(FREQ=20000,'Tables LIN'!F232,IF(FREQ=30000,'Tables LIN'!I232,IF(FREQ=40000,'Tables LIN'!L232,IF(FREQ=50000,'Tables LIN'!O232)))))</f>
        <v>134</v>
      </c>
      <c r="I254" s="100">
        <f t="shared" si="15"/>
        <v>244.53731343283582</v>
      </c>
      <c r="J254" s="100">
        <f t="shared" si="17"/>
        <v>25655.615340421329</v>
      </c>
      <c r="K254" s="100">
        <f t="shared" si="18"/>
        <v>25655.615340421329</v>
      </c>
      <c r="L254" s="79">
        <f t="shared" si="16"/>
        <v>0</v>
      </c>
      <c r="O254" s="36">
        <f t="shared" si="19"/>
        <v>44776.119402985074</v>
      </c>
    </row>
    <row r="255" spans="7:15">
      <c r="G255" s="78">
        <v>229</v>
      </c>
      <c r="H255" s="59">
        <f>IF(FREQ=10000,'Tables LIN'!C233,IF(FREQ=20000,'Tables LIN'!F233,IF(FREQ=30000,'Tables LIN'!I233,IF(FREQ=40000,'Tables LIN'!L233,IF(FREQ=50000,'Tables LIN'!O233)))))</f>
        <v>134</v>
      </c>
      <c r="I255" s="100">
        <f t="shared" si="15"/>
        <v>244.53731343283582</v>
      </c>
      <c r="J255" s="100">
        <f t="shared" si="17"/>
        <v>25900.152653854166</v>
      </c>
      <c r="K255" s="100">
        <f t="shared" si="18"/>
        <v>25900.152653854166</v>
      </c>
      <c r="L255" s="79">
        <f t="shared" si="16"/>
        <v>0</v>
      </c>
      <c r="O255" s="36">
        <f t="shared" si="19"/>
        <v>44776.119402985074</v>
      </c>
    </row>
    <row r="256" spans="7:15">
      <c r="G256" s="78">
        <v>230</v>
      </c>
      <c r="H256" s="59">
        <f>IF(FREQ=10000,'Tables LIN'!C234,IF(FREQ=20000,'Tables LIN'!F234,IF(FREQ=30000,'Tables LIN'!I234,IF(FREQ=40000,'Tables LIN'!L234,IF(FREQ=50000,'Tables LIN'!O234)))))</f>
        <v>133</v>
      </c>
      <c r="I256" s="100">
        <f t="shared" si="15"/>
        <v>246.37593984962405</v>
      </c>
      <c r="J256" s="100">
        <f t="shared" si="17"/>
        <v>26144.689967287002</v>
      </c>
      <c r="K256" s="100">
        <f t="shared" si="18"/>
        <v>26144.689967287002</v>
      </c>
      <c r="L256" s="79">
        <f t="shared" si="16"/>
        <v>0</v>
      </c>
      <c r="O256" s="36">
        <f t="shared" si="19"/>
        <v>45112.781954887221</v>
      </c>
    </row>
    <row r="257" spans="7:15">
      <c r="G257" s="78">
        <v>231</v>
      </c>
      <c r="H257" s="59">
        <f>IF(FREQ=10000,'Tables LIN'!C235,IF(FREQ=20000,'Tables LIN'!F235,IF(FREQ=30000,'Tables LIN'!I235,IF(FREQ=40000,'Tables LIN'!L235,IF(FREQ=50000,'Tables LIN'!O235)))))</f>
        <v>132</v>
      </c>
      <c r="I257" s="100">
        <f t="shared" si="15"/>
        <v>248.24242424242425</v>
      </c>
      <c r="J257" s="100">
        <f t="shared" si="17"/>
        <v>26391.065907136624</v>
      </c>
      <c r="K257" s="100">
        <f t="shared" si="18"/>
        <v>26391.065907136624</v>
      </c>
      <c r="L257" s="79">
        <f t="shared" si="16"/>
        <v>0</v>
      </c>
      <c r="O257" s="36">
        <f t="shared" si="19"/>
        <v>45454.545454545456</v>
      </c>
    </row>
    <row r="258" spans="7:15">
      <c r="G258" s="78">
        <v>232</v>
      </c>
      <c r="H258" s="59">
        <f>IF(FREQ=10000,'Tables LIN'!C236,IF(FREQ=20000,'Tables LIN'!F236,IF(FREQ=30000,'Tables LIN'!I236,IF(FREQ=40000,'Tables LIN'!L236,IF(FREQ=50000,'Tables LIN'!O236)))))</f>
        <v>132</v>
      </c>
      <c r="I258" s="100">
        <f t="shared" si="15"/>
        <v>248.24242424242425</v>
      </c>
      <c r="J258" s="100">
        <f t="shared" si="17"/>
        <v>26639.308331379048</v>
      </c>
      <c r="K258" s="100">
        <f t="shared" si="18"/>
        <v>26639.308331379048</v>
      </c>
      <c r="L258" s="79">
        <f t="shared" si="16"/>
        <v>0</v>
      </c>
      <c r="O258" s="36">
        <f t="shared" si="19"/>
        <v>45454.545454545456</v>
      </c>
    </row>
    <row r="259" spans="7:15">
      <c r="G259" s="78">
        <v>233</v>
      </c>
      <c r="H259" s="59">
        <f>IF(FREQ=10000,'Tables LIN'!C237,IF(FREQ=20000,'Tables LIN'!F237,IF(FREQ=30000,'Tables LIN'!I237,IF(FREQ=40000,'Tables LIN'!L237,IF(FREQ=50000,'Tables LIN'!O237)))))</f>
        <v>131</v>
      </c>
      <c r="I259" s="100">
        <f t="shared" si="15"/>
        <v>250.13740458015266</v>
      </c>
      <c r="J259" s="100">
        <f t="shared" si="17"/>
        <v>26887.550755621472</v>
      </c>
      <c r="K259" s="100">
        <f t="shared" si="18"/>
        <v>26887.550755621472</v>
      </c>
      <c r="L259" s="79">
        <f t="shared" si="16"/>
        <v>0</v>
      </c>
      <c r="O259" s="36">
        <f t="shared" si="19"/>
        <v>45801.526717557252</v>
      </c>
    </row>
    <row r="260" spans="7:15">
      <c r="G260" s="78">
        <v>234</v>
      </c>
      <c r="H260" s="59">
        <f>IF(FREQ=10000,'Tables LIN'!C238,IF(FREQ=20000,'Tables LIN'!F238,IF(FREQ=30000,'Tables LIN'!I238,IF(FREQ=40000,'Tables LIN'!L238,IF(FREQ=50000,'Tables LIN'!O238)))))</f>
        <v>131</v>
      </c>
      <c r="I260" s="100">
        <f t="shared" si="15"/>
        <v>250.13740458015266</v>
      </c>
      <c r="J260" s="100">
        <f t="shared" si="17"/>
        <v>27137.688160201626</v>
      </c>
      <c r="K260" s="100">
        <f t="shared" si="18"/>
        <v>27137.688160201626</v>
      </c>
      <c r="L260" s="79">
        <f t="shared" si="16"/>
        <v>0</v>
      </c>
      <c r="O260" s="36">
        <f t="shared" si="19"/>
        <v>45801.526717557252</v>
      </c>
    </row>
    <row r="261" spans="7:15">
      <c r="G261" s="78">
        <v>235</v>
      </c>
      <c r="H261" s="59">
        <f>IF(FREQ=10000,'Tables LIN'!C239,IF(FREQ=20000,'Tables LIN'!F239,IF(FREQ=30000,'Tables LIN'!I239,IF(FREQ=40000,'Tables LIN'!L239,IF(FREQ=50000,'Tables LIN'!O239)))))</f>
        <v>130</v>
      </c>
      <c r="I261" s="100">
        <f t="shared" si="15"/>
        <v>252.06153846153848</v>
      </c>
      <c r="J261" s="100">
        <f t="shared" si="17"/>
        <v>27387.825564781779</v>
      </c>
      <c r="K261" s="100">
        <f t="shared" si="18"/>
        <v>27387.825564781779</v>
      </c>
      <c r="L261" s="79">
        <f t="shared" si="16"/>
        <v>0</v>
      </c>
      <c r="O261" s="36">
        <f t="shared" si="19"/>
        <v>46153.846153846156</v>
      </c>
    </row>
    <row r="262" spans="7:15">
      <c r="G262" s="78">
        <v>236</v>
      </c>
      <c r="H262" s="59">
        <f>IF(FREQ=10000,'Tables LIN'!C240,IF(FREQ=20000,'Tables LIN'!F240,IF(FREQ=30000,'Tables LIN'!I240,IF(FREQ=40000,'Tables LIN'!L240,IF(FREQ=50000,'Tables LIN'!O240)))))</f>
        <v>130</v>
      </c>
      <c r="I262" s="100">
        <f t="shared" si="15"/>
        <v>252.06153846153848</v>
      </c>
      <c r="J262" s="100">
        <f t="shared" si="17"/>
        <v>27639.887103243316</v>
      </c>
      <c r="K262" s="100">
        <f t="shared" si="18"/>
        <v>27639.887103243316</v>
      </c>
      <c r="L262" s="79">
        <f t="shared" si="16"/>
        <v>0</v>
      </c>
      <c r="O262" s="36">
        <f t="shared" si="19"/>
        <v>46153.846153846156</v>
      </c>
    </row>
    <row r="263" spans="7:15">
      <c r="G263" s="78">
        <v>237</v>
      </c>
      <c r="H263" s="59">
        <f>IF(FREQ=10000,'Tables LIN'!C241,IF(FREQ=20000,'Tables LIN'!F241,IF(FREQ=30000,'Tables LIN'!I241,IF(FREQ=40000,'Tables LIN'!L241,IF(FREQ=50000,'Tables LIN'!O241)))))</f>
        <v>129</v>
      </c>
      <c r="I263" s="100">
        <f t="shared" si="15"/>
        <v>254.01550387596899</v>
      </c>
      <c r="J263" s="100">
        <f t="shared" si="17"/>
        <v>27891.948641704854</v>
      </c>
      <c r="K263" s="100">
        <f t="shared" si="18"/>
        <v>27891.948641704854</v>
      </c>
      <c r="L263" s="79">
        <f t="shared" si="16"/>
        <v>0</v>
      </c>
      <c r="O263" s="36">
        <f t="shared" si="19"/>
        <v>46511.627906976741</v>
      </c>
    </row>
    <row r="264" spans="7:15">
      <c r="G264" s="78">
        <v>238</v>
      </c>
      <c r="H264" s="59">
        <f>IF(FREQ=10000,'Tables LIN'!C242,IF(FREQ=20000,'Tables LIN'!F242,IF(FREQ=30000,'Tables LIN'!I242,IF(FREQ=40000,'Tables LIN'!L242,IF(FREQ=50000,'Tables LIN'!O242)))))</f>
        <v>129</v>
      </c>
      <c r="I264" s="100">
        <f t="shared" si="15"/>
        <v>254.01550387596899</v>
      </c>
      <c r="J264" s="100">
        <f t="shared" si="17"/>
        <v>28145.964145580823</v>
      </c>
      <c r="K264" s="100">
        <f t="shared" si="18"/>
        <v>28145.964145580823</v>
      </c>
      <c r="L264" s="79">
        <f t="shared" si="16"/>
        <v>0</v>
      </c>
      <c r="O264" s="36">
        <f t="shared" si="19"/>
        <v>46511.627906976741</v>
      </c>
    </row>
    <row r="265" spans="7:15">
      <c r="G265" s="78">
        <v>239</v>
      </c>
      <c r="H265" s="59">
        <f>IF(FREQ=10000,'Tables LIN'!C243,IF(FREQ=20000,'Tables LIN'!F243,IF(FREQ=30000,'Tables LIN'!I243,IF(FREQ=40000,'Tables LIN'!L243,IF(FREQ=50000,'Tables LIN'!O243)))))</f>
        <v>128</v>
      </c>
      <c r="I265" s="100">
        <f t="shared" si="15"/>
        <v>256</v>
      </c>
      <c r="J265" s="100">
        <f t="shared" si="17"/>
        <v>28399.979649456793</v>
      </c>
      <c r="K265" s="100">
        <f t="shared" si="18"/>
        <v>28399.979649456793</v>
      </c>
      <c r="L265" s="79">
        <f t="shared" si="16"/>
        <v>0</v>
      </c>
      <c r="O265" s="36">
        <f t="shared" si="19"/>
        <v>46875</v>
      </c>
    </row>
    <row r="266" spans="7:15">
      <c r="G266" s="78">
        <v>240</v>
      </c>
      <c r="H266" s="59">
        <f>IF(FREQ=10000,'Tables LIN'!C244,IF(FREQ=20000,'Tables LIN'!F244,IF(FREQ=30000,'Tables LIN'!I244,IF(FREQ=40000,'Tables LIN'!L244,IF(FREQ=50000,'Tables LIN'!O244)))))</f>
        <v>127</v>
      </c>
      <c r="I266" s="100">
        <f t="shared" si="15"/>
        <v>258.01574803149606</v>
      </c>
      <c r="J266" s="100">
        <f t="shared" si="17"/>
        <v>28655.979649456793</v>
      </c>
      <c r="K266" s="100">
        <f t="shared" si="18"/>
        <v>28655.979649456793</v>
      </c>
      <c r="L266" s="79">
        <f t="shared" si="16"/>
        <v>0</v>
      </c>
      <c r="O266" s="36">
        <f t="shared" si="19"/>
        <v>47244.094488188974</v>
      </c>
    </row>
    <row r="267" spans="7:15">
      <c r="G267" s="78">
        <v>241</v>
      </c>
      <c r="H267" s="59">
        <f>IF(FREQ=10000,'Tables LIN'!C245,IF(FREQ=20000,'Tables LIN'!F245,IF(FREQ=30000,'Tables LIN'!I245,IF(FREQ=40000,'Tables LIN'!L245,IF(FREQ=50000,'Tables LIN'!O245)))))</f>
        <v>127</v>
      </c>
      <c r="I267" s="100">
        <f t="shared" si="15"/>
        <v>258.01574803149606</v>
      </c>
      <c r="J267" s="100">
        <f t="shared" si="17"/>
        <v>28913.995397488288</v>
      </c>
      <c r="K267" s="100">
        <f t="shared" si="18"/>
        <v>28913.995397488288</v>
      </c>
      <c r="L267" s="79">
        <f t="shared" si="16"/>
        <v>0</v>
      </c>
      <c r="O267" s="36">
        <f t="shared" si="19"/>
        <v>47244.094488188974</v>
      </c>
    </row>
    <row r="268" spans="7:15">
      <c r="G268" s="78">
        <v>242</v>
      </c>
      <c r="H268" s="59">
        <f>IF(FREQ=10000,'Tables LIN'!C246,IF(FREQ=20000,'Tables LIN'!F246,IF(FREQ=30000,'Tables LIN'!I246,IF(FREQ=40000,'Tables LIN'!L246,IF(FREQ=50000,'Tables LIN'!O246)))))</f>
        <v>126</v>
      </c>
      <c r="I268" s="100">
        <f t="shared" si="15"/>
        <v>260.06349206349205</v>
      </c>
      <c r="J268" s="100">
        <f t="shared" si="17"/>
        <v>29172.011145519784</v>
      </c>
      <c r="K268" s="100">
        <f t="shared" si="18"/>
        <v>29172.011145519784</v>
      </c>
      <c r="L268" s="79">
        <f t="shared" si="16"/>
        <v>0</v>
      </c>
      <c r="O268" s="36">
        <f t="shared" si="19"/>
        <v>47619.047619047618</v>
      </c>
    </row>
    <row r="269" spans="7:15">
      <c r="G269" s="78">
        <v>243</v>
      </c>
      <c r="H269" s="59">
        <f>IF(FREQ=10000,'Tables LIN'!C247,IF(FREQ=20000,'Tables LIN'!F247,IF(FREQ=30000,'Tables LIN'!I247,IF(FREQ=40000,'Tables LIN'!L247,IF(FREQ=50000,'Tables LIN'!O247)))))</f>
        <v>126</v>
      </c>
      <c r="I269" s="100">
        <f t="shared" si="15"/>
        <v>260.06349206349205</v>
      </c>
      <c r="J269" s="100">
        <f t="shared" si="17"/>
        <v>29432.074637583275</v>
      </c>
      <c r="K269" s="100">
        <f t="shared" si="18"/>
        <v>29432.074637583275</v>
      </c>
      <c r="L269" s="79">
        <f t="shared" si="16"/>
        <v>0</v>
      </c>
      <c r="O269" s="36">
        <f t="shared" si="19"/>
        <v>47619.047619047618</v>
      </c>
    </row>
    <row r="270" spans="7:15">
      <c r="G270" s="78">
        <v>244</v>
      </c>
      <c r="H270" s="59">
        <f>IF(FREQ=10000,'Tables LIN'!C248,IF(FREQ=20000,'Tables LIN'!F248,IF(FREQ=30000,'Tables LIN'!I248,IF(FREQ=40000,'Tables LIN'!L248,IF(FREQ=50000,'Tables LIN'!O248)))))</f>
        <v>125</v>
      </c>
      <c r="I270" s="100">
        <f t="shared" si="15"/>
        <v>262.14400000000001</v>
      </c>
      <c r="J270" s="100">
        <f t="shared" si="17"/>
        <v>29692.138129646766</v>
      </c>
      <c r="K270" s="100">
        <f t="shared" si="18"/>
        <v>29692.138129646766</v>
      </c>
      <c r="L270" s="79">
        <f t="shared" si="16"/>
        <v>0</v>
      </c>
      <c r="O270" s="36">
        <f t="shared" si="19"/>
        <v>48000</v>
      </c>
    </row>
    <row r="271" spans="7:15">
      <c r="G271" s="78">
        <v>245</v>
      </c>
      <c r="H271" s="59">
        <f>IF(FREQ=10000,'Tables LIN'!C249,IF(FREQ=20000,'Tables LIN'!F249,IF(FREQ=30000,'Tables LIN'!I249,IF(FREQ=40000,'Tables LIN'!L249,IF(FREQ=50000,'Tables LIN'!O249)))))</f>
        <v>125</v>
      </c>
      <c r="I271" s="100">
        <f t="shared" si="15"/>
        <v>262.14400000000001</v>
      </c>
      <c r="J271" s="100">
        <f t="shared" si="17"/>
        <v>29954.282129646766</v>
      </c>
      <c r="K271" s="100">
        <f t="shared" si="18"/>
        <v>29954.282129646766</v>
      </c>
      <c r="L271" s="79">
        <f t="shared" si="16"/>
        <v>0</v>
      </c>
      <c r="O271" s="36">
        <f t="shared" si="19"/>
        <v>48000</v>
      </c>
    </row>
    <row r="272" spans="7:15">
      <c r="G272" s="78">
        <v>246</v>
      </c>
      <c r="H272" s="59">
        <f>IF(FREQ=10000,'Tables LIN'!C250,IF(FREQ=20000,'Tables LIN'!F250,IF(FREQ=30000,'Tables LIN'!I250,IF(FREQ=40000,'Tables LIN'!L250,IF(FREQ=50000,'Tables LIN'!O250)))))</f>
        <v>124</v>
      </c>
      <c r="I272" s="100">
        <f t="shared" si="15"/>
        <v>264.25806451612902</v>
      </c>
      <c r="J272" s="100">
        <f t="shared" si="17"/>
        <v>30216.426129646767</v>
      </c>
      <c r="K272" s="100">
        <f t="shared" si="18"/>
        <v>30216.426129646767</v>
      </c>
      <c r="L272" s="79">
        <f t="shared" si="16"/>
        <v>0</v>
      </c>
      <c r="O272" s="36">
        <f t="shared" si="19"/>
        <v>48387.096774193546</v>
      </c>
    </row>
    <row r="273" spans="7:15">
      <c r="G273" s="78">
        <v>247</v>
      </c>
      <c r="H273" s="59">
        <f>IF(FREQ=10000,'Tables LIN'!C251,IF(FREQ=20000,'Tables LIN'!F251,IF(FREQ=30000,'Tables LIN'!I251,IF(FREQ=40000,'Tables LIN'!L251,IF(FREQ=50000,'Tables LIN'!O251)))))</f>
        <v>124</v>
      </c>
      <c r="I273" s="100">
        <f t="shared" si="15"/>
        <v>264.25806451612902</v>
      </c>
      <c r="J273" s="100">
        <f t="shared" si="17"/>
        <v>30480.684194162895</v>
      </c>
      <c r="K273" s="100">
        <f t="shared" si="18"/>
        <v>30480.684194162895</v>
      </c>
      <c r="L273" s="79">
        <f t="shared" si="16"/>
        <v>0</v>
      </c>
      <c r="O273" s="36">
        <f t="shared" si="19"/>
        <v>48387.096774193546</v>
      </c>
    </row>
    <row r="274" spans="7:15">
      <c r="G274" s="78">
        <v>248</v>
      </c>
      <c r="H274" s="59">
        <f>IF(FREQ=10000,'Tables LIN'!C252,IF(FREQ=20000,'Tables LIN'!F252,IF(FREQ=30000,'Tables LIN'!I252,IF(FREQ=40000,'Tables LIN'!L252,IF(FREQ=50000,'Tables LIN'!O252)))))</f>
        <v>123</v>
      </c>
      <c r="I274" s="100">
        <f t="shared" si="15"/>
        <v>266.40650406504068</v>
      </c>
      <c r="J274" s="100">
        <f t="shared" si="17"/>
        <v>30744.942258679024</v>
      </c>
      <c r="K274" s="100">
        <f t="shared" si="18"/>
        <v>30744.942258679024</v>
      </c>
      <c r="L274" s="79">
        <f t="shared" si="16"/>
        <v>0</v>
      </c>
      <c r="O274" s="36">
        <f t="shared" si="19"/>
        <v>48780.487804878052</v>
      </c>
    </row>
    <row r="275" spans="7:15">
      <c r="G275" s="78">
        <v>249</v>
      </c>
      <c r="H275" s="59">
        <f>IF(FREQ=10000,'Tables LIN'!C253,IF(FREQ=20000,'Tables LIN'!F253,IF(FREQ=30000,'Tables LIN'!I253,IF(FREQ=40000,'Tables LIN'!L253,IF(FREQ=50000,'Tables LIN'!O253)))))</f>
        <v>123</v>
      </c>
      <c r="I275" s="100">
        <f t="shared" si="15"/>
        <v>266.40650406504068</v>
      </c>
      <c r="J275" s="100">
        <f t="shared" si="17"/>
        <v>31011.348762744066</v>
      </c>
      <c r="K275" s="100">
        <f t="shared" si="18"/>
        <v>31011.348762744066</v>
      </c>
      <c r="L275" s="79">
        <f t="shared" si="16"/>
        <v>0</v>
      </c>
      <c r="O275" s="36">
        <f t="shared" si="19"/>
        <v>48780.487804878052</v>
      </c>
    </row>
    <row r="276" spans="7:15">
      <c r="G276" s="78">
        <v>250</v>
      </c>
      <c r="H276" s="59">
        <f>IF(FREQ=10000,'Tables LIN'!C254,IF(FREQ=20000,'Tables LIN'!F254,IF(FREQ=30000,'Tables LIN'!I254,IF(FREQ=40000,'Tables LIN'!L254,IF(FREQ=50000,'Tables LIN'!O254)))))</f>
        <v>122</v>
      </c>
      <c r="I276" s="100">
        <f t="shared" si="15"/>
        <v>268.59016393442624</v>
      </c>
      <c r="J276" s="100">
        <f t="shared" si="17"/>
        <v>31277.755266809108</v>
      </c>
      <c r="K276" s="100">
        <f t="shared" si="18"/>
        <v>31277.755266809108</v>
      </c>
      <c r="L276" s="79">
        <f t="shared" si="16"/>
        <v>0</v>
      </c>
      <c r="O276" s="36">
        <f t="shared" si="19"/>
        <v>49180.327868852459</v>
      </c>
    </row>
    <row r="277" spans="7:15">
      <c r="G277" s="78">
        <v>251</v>
      </c>
      <c r="H277" s="59">
        <f>IF(FREQ=10000,'Tables LIN'!C255,IF(FREQ=20000,'Tables LIN'!F255,IF(FREQ=30000,'Tables LIN'!I255,IF(FREQ=40000,'Tables LIN'!L255,IF(FREQ=50000,'Tables LIN'!O255)))))</f>
        <v>122</v>
      </c>
      <c r="I277" s="100">
        <f t="shared" si="15"/>
        <v>268.59016393442624</v>
      </c>
      <c r="J277" s="100">
        <f t="shared" si="17"/>
        <v>31546.345430743535</v>
      </c>
      <c r="K277" s="100">
        <f t="shared" si="18"/>
        <v>31546.345430743535</v>
      </c>
      <c r="L277" s="79">
        <f t="shared" si="16"/>
        <v>0</v>
      </c>
      <c r="O277" s="36">
        <f t="shared" si="19"/>
        <v>49180.327868852459</v>
      </c>
    </row>
    <row r="278" spans="7:15">
      <c r="G278" s="78">
        <v>252</v>
      </c>
      <c r="H278" s="59">
        <f>IF(FREQ=10000,'Tables LIN'!C256,IF(FREQ=20000,'Tables LIN'!F256,IF(FREQ=30000,'Tables LIN'!I256,IF(FREQ=40000,'Tables LIN'!L256,IF(FREQ=50000,'Tables LIN'!O256)))))</f>
        <v>121</v>
      </c>
      <c r="I278" s="100">
        <f t="shared" si="15"/>
        <v>270.80991735537191</v>
      </c>
      <c r="J278" s="100">
        <f t="shared" si="17"/>
        <v>31814.935594677961</v>
      </c>
      <c r="K278" s="100">
        <f t="shared" si="18"/>
        <v>31814.935594677961</v>
      </c>
      <c r="L278" s="79">
        <f t="shared" si="16"/>
        <v>0</v>
      </c>
      <c r="O278" s="36">
        <f t="shared" si="19"/>
        <v>49586.776859504134</v>
      </c>
    </row>
    <row r="279" spans="7:15">
      <c r="G279" s="78">
        <v>253</v>
      </c>
      <c r="H279" s="59">
        <f>IF(FREQ=10000,'Tables LIN'!C257,IF(FREQ=20000,'Tables LIN'!F257,IF(FREQ=30000,'Tables LIN'!I257,IF(FREQ=40000,'Tables LIN'!L257,IF(FREQ=50000,'Tables LIN'!O257)))))</f>
        <v>121</v>
      </c>
      <c r="I279" s="100">
        <f t="shared" si="15"/>
        <v>270.80991735537191</v>
      </c>
      <c r="J279" s="100">
        <f t="shared" si="17"/>
        <v>32085.745512033332</v>
      </c>
      <c r="K279" s="100">
        <f t="shared" si="18"/>
        <v>32085.745512033332</v>
      </c>
      <c r="L279" s="79">
        <f t="shared" si="16"/>
        <v>0</v>
      </c>
      <c r="O279" s="36">
        <f t="shared" si="19"/>
        <v>49586.776859504134</v>
      </c>
    </row>
    <row r="280" spans="7:15">
      <c r="G280" s="78">
        <v>254</v>
      </c>
      <c r="H280" s="59">
        <f>IF(FREQ=10000,'Tables LIN'!C258,IF(FREQ=20000,'Tables LIN'!F258,IF(FREQ=30000,'Tables LIN'!I258,IF(FREQ=40000,'Tables LIN'!L258,IF(FREQ=50000,'Tables LIN'!O258)))))</f>
        <v>120</v>
      </c>
      <c r="I280" s="100">
        <f t="shared" si="15"/>
        <v>273.06666666666666</v>
      </c>
      <c r="J280" s="100">
        <f t="shared" si="17"/>
        <v>32356.555429388703</v>
      </c>
      <c r="K280" s="100">
        <f t="shared" si="18"/>
        <v>32356.555429388703</v>
      </c>
      <c r="L280" s="79">
        <f t="shared" si="16"/>
        <v>0</v>
      </c>
      <c r="O280" s="36">
        <f t="shared" si="19"/>
        <v>50000</v>
      </c>
    </row>
    <row r="281" spans="7:15" ht="15.75" thickBot="1">
      <c r="G281" s="80">
        <v>255</v>
      </c>
      <c r="H281" s="60">
        <f>IF(FREQ=10000,'Tables LIN'!C259,IF(FREQ=20000,'Tables LIN'!F259,IF(FREQ=30000,'Tables LIN'!I259,IF(FREQ=40000,'Tables LIN'!L259,IF(FREQ=50000,'Tables LIN'!O259)))))</f>
        <v>120</v>
      </c>
      <c r="I281" s="101">
        <v>0</v>
      </c>
      <c r="J281" s="101">
        <f t="shared" si="17"/>
        <v>32629.622096055369</v>
      </c>
      <c r="K281" s="101">
        <f t="shared" si="18"/>
        <v>32629.622096055369</v>
      </c>
      <c r="L281" s="81">
        <f>IF(Nbr_Pulse-J281-K281&gt;=0,1,0)</f>
        <v>1</v>
      </c>
      <c r="O281" s="36">
        <f t="shared" si="19"/>
        <v>50000</v>
      </c>
    </row>
    <row r="282" spans="7:15">
      <c r="H282" s="36"/>
    </row>
    <row r="283" spans="7:15">
      <c r="H283" s="36"/>
    </row>
    <row r="284" spans="7:15">
      <c r="H284" s="36"/>
    </row>
    <row r="285" spans="7:15">
      <c r="H285" s="36"/>
    </row>
    <row r="286" spans="7:15">
      <c r="H286" s="36"/>
    </row>
    <row r="287" spans="7:15">
      <c r="H287" s="36"/>
    </row>
    <row r="288" spans="7:15">
      <c r="H288" s="36"/>
    </row>
    <row r="289" spans="8:8">
      <c r="H289" s="36"/>
    </row>
    <row r="290" spans="8:8">
      <c r="H290" s="36"/>
    </row>
    <row r="291" spans="8:8">
      <c r="H291" s="36"/>
    </row>
    <row r="292" spans="8:8">
      <c r="H292" s="36"/>
    </row>
    <row r="293" spans="8:8">
      <c r="H293" s="36"/>
    </row>
    <row r="294" spans="8:8">
      <c r="H294" s="36"/>
    </row>
    <row r="295" spans="8:8">
      <c r="H295" s="36"/>
    </row>
    <row r="296" spans="8:8">
      <c r="H296" s="36"/>
    </row>
    <row r="297" spans="8:8">
      <c r="H297" s="36"/>
    </row>
    <row r="298" spans="8:8">
      <c r="H298" s="36"/>
    </row>
    <row r="299" spans="8:8">
      <c r="H299" s="36"/>
    </row>
    <row r="300" spans="8:8">
      <c r="H300" s="36"/>
    </row>
    <row r="301" spans="8:8">
      <c r="H301" s="36"/>
    </row>
    <row r="302" spans="8:8">
      <c r="H302" s="36"/>
    </row>
    <row r="303" spans="8:8">
      <c r="H303" s="36"/>
    </row>
    <row r="304" spans="8:8">
      <c r="H304" s="36"/>
    </row>
    <row r="305" spans="8:8">
      <c r="H305" s="36"/>
    </row>
    <row r="306" spans="8:8">
      <c r="H306" s="36"/>
    </row>
    <row r="307" spans="8:8">
      <c r="H307" s="36"/>
    </row>
    <row r="308" spans="8:8">
      <c r="H308" s="36"/>
    </row>
    <row r="309" spans="8:8">
      <c r="H309" s="36"/>
    </row>
    <row r="310" spans="8:8">
      <c r="H310" s="36"/>
    </row>
    <row r="311" spans="8:8">
      <c r="H311" s="36"/>
    </row>
    <row r="312" spans="8:8">
      <c r="H312" s="36"/>
    </row>
    <row r="313" spans="8:8">
      <c r="H313" s="36"/>
    </row>
    <row r="314" spans="8:8">
      <c r="H314" s="36"/>
    </row>
    <row r="315" spans="8:8">
      <c r="H315" s="36"/>
    </row>
    <row r="316" spans="8:8">
      <c r="H316" s="36"/>
    </row>
  </sheetData>
  <mergeCells count="12">
    <mergeCell ref="A49:E49"/>
    <mergeCell ref="A14:A15"/>
    <mergeCell ref="H12:K12"/>
    <mergeCell ref="H13:K13"/>
    <mergeCell ref="A18:A19"/>
    <mergeCell ref="H5:H6"/>
    <mergeCell ref="H7:H8"/>
    <mergeCell ref="A1:B1"/>
    <mergeCell ref="A37:E37"/>
    <mergeCell ref="A12:A13"/>
    <mergeCell ref="A10:A11"/>
    <mergeCell ref="A21:A22"/>
  </mergeCells>
  <conditionalFormatting sqref="L26:L281">
    <cfRule type="cellIs" dxfId="3" priority="6" stopIfTrue="1" operator="equal">
      <formula>1</formula>
    </cfRule>
  </conditionalFormatting>
  <conditionalFormatting sqref="H18:H20 H13:K13 F18:G18 E19:G20">
    <cfRule type="containsText" dxfId="2" priority="1" stopIfTrue="1" operator="containsText" text="OK">
      <formula>NOT(ISERROR(SEARCH("OK",E13)))</formula>
    </cfRule>
    <cfRule type="containsText" dxfId="1" priority="2" stopIfTrue="1" operator="containsText" text="ERREUR">
      <formula>NOT(ISERROR(SEARCH("ERREUR",E13)))</formula>
    </cfRule>
    <cfRule type="containsText" dxfId="0" priority="3" stopIfTrue="1" operator="containsText" text="Attention">
      <formula>NOT(ISERROR(SEARCH("Attention",E13)))</formula>
    </cfRule>
  </conditionalFormatting>
  <dataValidations count="3">
    <dataValidation type="list" allowBlank="1" showInputMessage="1" showErrorMessage="1" sqref="H1">
      <formula1>"10000,20000,30000,40000,50000"</formula1>
    </dataValidation>
    <dataValidation type="list" allowBlank="1" showInputMessage="1" showErrorMessage="1" sqref="H2">
      <formula1>"0,1,2,3,4,5,6,7,8,9,10,11,12,13,14,15"</formula1>
    </dataValidation>
    <dataValidation type="whole" allowBlank="1" showInputMessage="1" showErrorMessage="1" sqref="C11">
      <formula1>0</formula1>
      <formula2>255</formula2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59"/>
  <sheetViews>
    <sheetView workbookViewId="0">
      <selection activeCell="O252" sqref="O252"/>
    </sheetView>
  </sheetViews>
  <sheetFormatPr baseColWidth="10" defaultRowHeight="15"/>
  <cols>
    <col min="1" max="1" width="6.28515625" style="4" bestFit="1" customWidth="1"/>
    <col min="2" max="2" width="8.5703125" style="36" customWidth="1"/>
    <col min="3" max="3" width="6" style="36" bestFit="1" customWidth="1"/>
    <col min="4" max="5" width="8.5703125" style="36" bestFit="1" customWidth="1"/>
    <col min="6" max="6" width="6" style="36" bestFit="1" customWidth="1"/>
    <col min="7" max="8" width="8.5703125" style="36" bestFit="1" customWidth="1"/>
    <col min="9" max="9" width="6" style="36" bestFit="1" customWidth="1"/>
    <col min="10" max="11" width="8.5703125" style="36" bestFit="1" customWidth="1"/>
    <col min="12" max="12" width="6" style="36" bestFit="1" customWidth="1"/>
    <col min="13" max="14" width="8.5703125" style="36" bestFit="1" customWidth="1"/>
    <col min="15" max="15" width="6" style="36" bestFit="1" customWidth="1"/>
    <col min="16" max="16" width="8.5703125" style="36" bestFit="1" customWidth="1"/>
    <col min="17" max="16384" width="11.42578125" style="36"/>
  </cols>
  <sheetData>
    <row r="1" spans="1:16" ht="21.75" thickBot="1">
      <c r="B1" s="118" t="s">
        <v>73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ht="16.5" thickBot="1">
      <c r="A2" s="121" t="s">
        <v>74</v>
      </c>
      <c r="B2" s="123">
        <v>10000</v>
      </c>
      <c r="C2" s="124"/>
      <c r="D2" s="125"/>
      <c r="E2" s="123">
        <v>20000</v>
      </c>
      <c r="F2" s="124"/>
      <c r="G2" s="125"/>
      <c r="H2" s="123">
        <v>30000</v>
      </c>
      <c r="I2" s="124"/>
      <c r="J2" s="125"/>
      <c r="K2" s="123">
        <v>40000</v>
      </c>
      <c r="L2" s="124"/>
      <c r="M2" s="125"/>
      <c r="N2" s="123">
        <v>50000</v>
      </c>
      <c r="O2" s="124"/>
      <c r="P2" s="125"/>
    </row>
    <row r="3" spans="1:16" ht="16.5" thickBot="1">
      <c r="A3" s="122"/>
      <c r="B3" s="43" t="s">
        <v>71</v>
      </c>
      <c r="C3" s="57" t="s">
        <v>72</v>
      </c>
      <c r="D3" s="44" t="s">
        <v>70</v>
      </c>
      <c r="E3" s="43" t="s">
        <v>71</v>
      </c>
      <c r="F3" s="57" t="s">
        <v>72</v>
      </c>
      <c r="G3" s="44" t="s">
        <v>70</v>
      </c>
      <c r="H3" s="43" t="s">
        <v>71</v>
      </c>
      <c r="I3" s="57" t="s">
        <v>72</v>
      </c>
      <c r="J3" s="44" t="s">
        <v>70</v>
      </c>
      <c r="K3" s="43" t="s">
        <v>71</v>
      </c>
      <c r="L3" s="57" t="s">
        <v>72</v>
      </c>
      <c r="M3" s="44" t="s">
        <v>70</v>
      </c>
      <c r="N3" s="43" t="s">
        <v>71</v>
      </c>
      <c r="O3" s="57" t="s">
        <v>72</v>
      </c>
      <c r="P3" s="44" t="s">
        <v>70</v>
      </c>
    </row>
    <row r="4" spans="1:16">
      <c r="A4" s="61">
        <v>0</v>
      </c>
      <c r="B4" s="37">
        <f>(B$2/255)*($A4)+(255-$A4)*6000000/(65535*255)</f>
        <v>91.554131380178532</v>
      </c>
      <c r="C4" s="59">
        <f t="shared" ref="C4:C67" si="0">ROUND(6000000/B4,0)</f>
        <v>65535</v>
      </c>
      <c r="D4" s="38">
        <f>6000000/C4</f>
        <v>91.554131380178532</v>
      </c>
      <c r="E4" s="37">
        <f>(E$2/255)*($A4)+(255-$A4)*6000000/(65535*255)</f>
        <v>91.554131380178532</v>
      </c>
      <c r="F4" s="58">
        <v>65535</v>
      </c>
      <c r="G4" s="38">
        <f>6000000/F4</f>
        <v>91.554131380178532</v>
      </c>
      <c r="H4" s="37">
        <f>(H$2/255)*($A4)+(255-$A4)*6000000/(65535*255)</f>
        <v>91.554131380178532</v>
      </c>
      <c r="I4" s="58">
        <v>65535</v>
      </c>
      <c r="J4" s="38">
        <f>6000000/I4</f>
        <v>91.554131380178532</v>
      </c>
      <c r="K4" s="37">
        <f>(K$2/255)*($A4)+(255-$A4)*6000000/(65535*255)</f>
        <v>91.554131380178532</v>
      </c>
      <c r="L4" s="58">
        <v>65535</v>
      </c>
      <c r="M4" s="38">
        <f>6000000/L4</f>
        <v>91.554131380178532</v>
      </c>
      <c r="N4" s="37">
        <f>(N$2/255)*($A4)+(255-$A4)*6000000/(65535*255)</f>
        <v>91.554131380178532</v>
      </c>
      <c r="O4" s="58">
        <v>65535</v>
      </c>
      <c r="P4" s="38">
        <f>6000000/O4</f>
        <v>91.554131380178532</v>
      </c>
    </row>
    <row r="5" spans="1:16">
      <c r="A5" s="62">
        <v>1</v>
      </c>
      <c r="B5" s="39">
        <f t="shared" ref="B5:B68" si="1">(B$2/255)*($A5)+(255-$A5)*6000000/(65535*255)</f>
        <v>130.41078184535431</v>
      </c>
      <c r="C5" s="59">
        <f t="shared" si="0"/>
        <v>46008</v>
      </c>
      <c r="D5" s="40">
        <f t="shared" ref="D5:D68" si="2">6000000/C5</f>
        <v>130.41210224308816</v>
      </c>
      <c r="E5" s="39">
        <f t="shared" ref="E5:E68" si="3">(E$2/255)*($A5)+(255-$A5)*6000000/(65535*255)</f>
        <v>169.62646811986411</v>
      </c>
      <c r="F5" s="59">
        <f t="shared" ref="F5:F67" si="4">ROUND(6000000/E5,0)</f>
        <v>35372</v>
      </c>
      <c r="G5" s="40">
        <f t="shared" ref="G5:G68" si="5">6000000/F5</f>
        <v>169.62569263824494</v>
      </c>
      <c r="H5" s="39">
        <f t="shared" ref="H5:H68" si="6">(H$2/255)*($A5)+(255-$A5)*6000000/(65535*255)</f>
        <v>208.84215439437389</v>
      </c>
      <c r="I5" s="59">
        <f t="shared" ref="I5:I67" si="7">ROUND(6000000/H5,0)</f>
        <v>28730</v>
      </c>
      <c r="J5" s="40">
        <f t="shared" ref="J5:J68" si="8">6000000/I5</f>
        <v>208.84093282283328</v>
      </c>
      <c r="K5" s="39">
        <f t="shared" ref="K5:K68" si="9">(K$2/255)*($A5)+(255-$A5)*6000000/(65535*255)</f>
        <v>248.05784066888373</v>
      </c>
      <c r="L5" s="59">
        <f t="shared" ref="L5:L67" si="10">ROUND(6000000/K5,0)</f>
        <v>24188</v>
      </c>
      <c r="M5" s="40">
        <f t="shared" ref="M5:M68" si="11">6000000/L5</f>
        <v>248.05688771291548</v>
      </c>
      <c r="N5" s="39">
        <f t="shared" ref="N5:N68" si="12">(N$2/255)*($A5)+(255-$A5)*6000000/(65535*255)</f>
        <v>287.27352694339356</v>
      </c>
      <c r="O5" s="59">
        <f t="shared" ref="O5:O67" si="13">ROUND(6000000/N5,0)</f>
        <v>20886</v>
      </c>
      <c r="P5" s="40">
        <f t="shared" ref="P5:P68" si="14">6000000/O5</f>
        <v>287.27377190462511</v>
      </c>
    </row>
    <row r="6" spans="1:16">
      <c r="A6" s="62">
        <v>2</v>
      </c>
      <c r="B6" s="39">
        <f t="shared" si="1"/>
        <v>169.26743231053007</v>
      </c>
      <c r="C6" s="59">
        <f t="shared" si="0"/>
        <v>35447</v>
      </c>
      <c r="D6" s="40">
        <f t="shared" si="2"/>
        <v>169.26679267639011</v>
      </c>
      <c r="E6" s="39">
        <f t="shared" si="3"/>
        <v>247.69880485954968</v>
      </c>
      <c r="F6" s="59">
        <f t="shared" si="4"/>
        <v>24223</v>
      </c>
      <c r="G6" s="40">
        <f t="shared" si="5"/>
        <v>247.69846839780374</v>
      </c>
      <c r="H6" s="39">
        <f t="shared" si="6"/>
        <v>326.1301774085693</v>
      </c>
      <c r="I6" s="59">
        <f t="shared" si="7"/>
        <v>18398</v>
      </c>
      <c r="J6" s="40">
        <f t="shared" si="8"/>
        <v>326.12240460919668</v>
      </c>
      <c r="K6" s="39">
        <f t="shared" si="9"/>
        <v>404.56154995758891</v>
      </c>
      <c r="L6" s="59">
        <f t="shared" si="10"/>
        <v>14831</v>
      </c>
      <c r="M6" s="40">
        <f t="shared" si="11"/>
        <v>404.55802036275367</v>
      </c>
      <c r="N6" s="39">
        <f t="shared" si="12"/>
        <v>482.99292250660852</v>
      </c>
      <c r="O6" s="59">
        <f t="shared" si="13"/>
        <v>12423</v>
      </c>
      <c r="P6" s="40">
        <f t="shared" si="14"/>
        <v>482.97512678097075</v>
      </c>
    </row>
    <row r="7" spans="1:16">
      <c r="A7" s="62">
        <v>3</v>
      </c>
      <c r="B7" s="39">
        <f t="shared" si="1"/>
        <v>208.12408277570586</v>
      </c>
      <c r="C7" s="59">
        <f t="shared" si="0"/>
        <v>28829</v>
      </c>
      <c r="D7" s="40">
        <f t="shared" si="2"/>
        <v>208.12376426514967</v>
      </c>
      <c r="E7" s="39">
        <f t="shared" si="3"/>
        <v>325.77114159923525</v>
      </c>
      <c r="F7" s="59">
        <f t="shared" si="4"/>
        <v>18418</v>
      </c>
      <c r="G7" s="40">
        <f t="shared" si="5"/>
        <v>325.76827017048538</v>
      </c>
      <c r="H7" s="39">
        <f t="shared" si="6"/>
        <v>443.41820042276464</v>
      </c>
      <c r="I7" s="59">
        <f t="shared" si="7"/>
        <v>13531</v>
      </c>
      <c r="J7" s="40">
        <f t="shared" si="8"/>
        <v>443.42620648880347</v>
      </c>
      <c r="K7" s="39">
        <f t="shared" si="9"/>
        <v>561.06525924629409</v>
      </c>
      <c r="L7" s="59">
        <f t="shared" si="10"/>
        <v>10694</v>
      </c>
      <c r="M7" s="40">
        <f t="shared" si="11"/>
        <v>561.06227791284834</v>
      </c>
      <c r="N7" s="39">
        <f t="shared" si="12"/>
        <v>678.71231806982348</v>
      </c>
      <c r="O7" s="59">
        <f t="shared" si="13"/>
        <v>8840</v>
      </c>
      <c r="P7" s="40">
        <f t="shared" si="14"/>
        <v>678.73303167420818</v>
      </c>
    </row>
    <row r="8" spans="1:16">
      <c r="A8" s="62">
        <v>4</v>
      </c>
      <c r="B8" s="39">
        <f t="shared" si="1"/>
        <v>246.98073324088162</v>
      </c>
      <c r="C8" s="59">
        <f t="shared" si="0"/>
        <v>24293</v>
      </c>
      <c r="D8" s="40">
        <f t="shared" si="2"/>
        <v>246.98472811097847</v>
      </c>
      <c r="E8" s="39">
        <f t="shared" si="3"/>
        <v>403.84347833892082</v>
      </c>
      <c r="F8" s="59">
        <f t="shared" si="4"/>
        <v>14857</v>
      </c>
      <c r="G8" s="40">
        <f t="shared" si="5"/>
        <v>403.85003701958675</v>
      </c>
      <c r="H8" s="39">
        <f t="shared" si="6"/>
        <v>560.70622343696004</v>
      </c>
      <c r="I8" s="59">
        <f t="shared" si="7"/>
        <v>10701</v>
      </c>
      <c r="J8" s="40">
        <f t="shared" si="8"/>
        <v>560.69526212503501</v>
      </c>
      <c r="K8" s="39">
        <f t="shared" si="9"/>
        <v>717.56896853499927</v>
      </c>
      <c r="L8" s="59">
        <f t="shared" si="10"/>
        <v>8362</v>
      </c>
      <c r="M8" s="40">
        <f t="shared" si="11"/>
        <v>717.53169098301839</v>
      </c>
      <c r="N8" s="39">
        <f t="shared" si="12"/>
        <v>874.4317136330385</v>
      </c>
      <c r="O8" s="59">
        <f t="shared" si="13"/>
        <v>6862</v>
      </c>
      <c r="P8" s="40">
        <f t="shared" si="14"/>
        <v>874.3806470416788</v>
      </c>
    </row>
    <row r="9" spans="1:16">
      <c r="A9" s="62">
        <v>5</v>
      </c>
      <c r="B9" s="39">
        <f t="shared" si="1"/>
        <v>285.83738370605738</v>
      </c>
      <c r="C9" s="59">
        <f t="shared" si="0"/>
        <v>20991</v>
      </c>
      <c r="D9" s="40">
        <f t="shared" si="2"/>
        <v>285.83678719451194</v>
      </c>
      <c r="E9" s="39">
        <f t="shared" si="3"/>
        <v>481.91581507860644</v>
      </c>
      <c r="F9" s="59">
        <f t="shared" si="4"/>
        <v>12450</v>
      </c>
      <c r="G9" s="40">
        <f t="shared" si="5"/>
        <v>481.92771084337352</v>
      </c>
      <c r="H9" s="39">
        <f t="shared" si="6"/>
        <v>677.99424645115539</v>
      </c>
      <c r="I9" s="59">
        <f t="shared" si="7"/>
        <v>8850</v>
      </c>
      <c r="J9" s="40">
        <f t="shared" si="8"/>
        <v>677.96610169491521</v>
      </c>
      <c r="K9" s="39">
        <f t="shared" si="9"/>
        <v>874.07267782370445</v>
      </c>
      <c r="L9" s="59">
        <f t="shared" si="10"/>
        <v>6864</v>
      </c>
      <c r="M9" s="40">
        <f t="shared" si="11"/>
        <v>874.12587412587413</v>
      </c>
      <c r="N9" s="39">
        <f t="shared" si="12"/>
        <v>1070.1511091962536</v>
      </c>
      <c r="O9" s="59">
        <f t="shared" si="13"/>
        <v>5607</v>
      </c>
      <c r="P9" s="40">
        <f t="shared" si="14"/>
        <v>1070.0909577314071</v>
      </c>
    </row>
    <row r="10" spans="1:16">
      <c r="A10" s="62">
        <v>6</v>
      </c>
      <c r="B10" s="39">
        <f t="shared" si="1"/>
        <v>324.69403417123317</v>
      </c>
      <c r="C10" s="59">
        <f t="shared" si="0"/>
        <v>18479</v>
      </c>
      <c r="D10" s="40">
        <f t="shared" si="2"/>
        <v>324.69289463715569</v>
      </c>
      <c r="E10" s="39">
        <f t="shared" si="3"/>
        <v>559.98815181829195</v>
      </c>
      <c r="F10" s="59">
        <f t="shared" si="4"/>
        <v>10715</v>
      </c>
      <c r="G10" s="40">
        <f t="shared" si="5"/>
        <v>559.96266915538968</v>
      </c>
      <c r="H10" s="39">
        <f t="shared" si="6"/>
        <v>795.28226946535074</v>
      </c>
      <c r="I10" s="59">
        <f t="shared" si="7"/>
        <v>7544</v>
      </c>
      <c r="J10" s="40">
        <f t="shared" si="8"/>
        <v>795.33404029692474</v>
      </c>
      <c r="K10" s="39">
        <f t="shared" si="9"/>
        <v>1030.5763871124097</v>
      </c>
      <c r="L10" s="59">
        <f t="shared" si="10"/>
        <v>5822</v>
      </c>
      <c r="M10" s="40">
        <f t="shared" si="11"/>
        <v>1030.5736860185502</v>
      </c>
      <c r="N10" s="39">
        <f t="shared" si="12"/>
        <v>1265.8705047594685</v>
      </c>
      <c r="O10" s="59">
        <f t="shared" si="13"/>
        <v>4740</v>
      </c>
      <c r="P10" s="40">
        <f t="shared" si="14"/>
        <v>1265.8227848101267</v>
      </c>
    </row>
    <row r="11" spans="1:16">
      <c r="A11" s="62">
        <v>7</v>
      </c>
      <c r="B11" s="39">
        <f t="shared" si="1"/>
        <v>363.5506846364089</v>
      </c>
      <c r="C11" s="59">
        <f t="shared" si="0"/>
        <v>16504</v>
      </c>
      <c r="D11" s="40">
        <f t="shared" si="2"/>
        <v>363.54823073194376</v>
      </c>
      <c r="E11" s="39">
        <f t="shared" si="3"/>
        <v>638.06048855797758</v>
      </c>
      <c r="F11" s="59">
        <f t="shared" si="4"/>
        <v>9403</v>
      </c>
      <c r="G11" s="40">
        <f t="shared" si="5"/>
        <v>638.09422524726153</v>
      </c>
      <c r="H11" s="39">
        <f t="shared" si="6"/>
        <v>912.5702924795462</v>
      </c>
      <c r="I11" s="59">
        <f t="shared" si="7"/>
        <v>6575</v>
      </c>
      <c r="J11" s="40">
        <f t="shared" si="8"/>
        <v>912.54752851711032</v>
      </c>
      <c r="K11" s="39">
        <f t="shared" si="9"/>
        <v>1187.0800964011148</v>
      </c>
      <c r="L11" s="59">
        <f t="shared" si="10"/>
        <v>5054</v>
      </c>
      <c r="M11" s="40">
        <f t="shared" si="11"/>
        <v>1187.1784724970321</v>
      </c>
      <c r="N11" s="39">
        <f t="shared" si="12"/>
        <v>1461.5899003226837</v>
      </c>
      <c r="O11" s="59">
        <f t="shared" si="13"/>
        <v>4105</v>
      </c>
      <c r="P11" s="40">
        <f t="shared" si="14"/>
        <v>1461.6321559074299</v>
      </c>
    </row>
    <row r="12" spans="1:16">
      <c r="A12" s="62">
        <v>8</v>
      </c>
      <c r="B12" s="39">
        <f t="shared" si="1"/>
        <v>402.40733510158475</v>
      </c>
      <c r="C12" s="59">
        <f t="shared" si="0"/>
        <v>14910</v>
      </c>
      <c r="D12" s="40">
        <f t="shared" si="2"/>
        <v>402.4144869215292</v>
      </c>
      <c r="E12" s="39">
        <f t="shared" si="3"/>
        <v>716.1328252976632</v>
      </c>
      <c r="F12" s="59">
        <f t="shared" si="4"/>
        <v>8378</v>
      </c>
      <c r="G12" s="40">
        <f t="shared" si="5"/>
        <v>716.16137502984009</v>
      </c>
      <c r="H12" s="39">
        <f t="shared" si="6"/>
        <v>1029.8583154937414</v>
      </c>
      <c r="I12" s="59">
        <f t="shared" si="7"/>
        <v>5826</v>
      </c>
      <c r="J12" s="40">
        <f t="shared" si="8"/>
        <v>1029.8661174047375</v>
      </c>
      <c r="K12" s="39">
        <f t="shared" si="9"/>
        <v>1343.5838056898201</v>
      </c>
      <c r="L12" s="59">
        <f t="shared" si="10"/>
        <v>4466</v>
      </c>
      <c r="M12" s="40">
        <f t="shared" si="11"/>
        <v>1343.4841021047919</v>
      </c>
      <c r="N12" s="39">
        <f t="shared" si="12"/>
        <v>1657.3092958858986</v>
      </c>
      <c r="O12" s="59">
        <f t="shared" si="13"/>
        <v>3620</v>
      </c>
      <c r="P12" s="40">
        <f t="shared" si="14"/>
        <v>1657.4585635359117</v>
      </c>
    </row>
    <row r="13" spans="1:16">
      <c r="A13" s="62">
        <v>9</v>
      </c>
      <c r="B13" s="39">
        <f t="shared" si="1"/>
        <v>441.26398556676054</v>
      </c>
      <c r="C13" s="59">
        <f t="shared" si="0"/>
        <v>13597</v>
      </c>
      <c r="D13" s="40">
        <f t="shared" si="2"/>
        <v>441.27381039935278</v>
      </c>
      <c r="E13" s="39">
        <f t="shared" si="3"/>
        <v>794.20516203734883</v>
      </c>
      <c r="F13" s="59">
        <f t="shared" si="4"/>
        <v>7555</v>
      </c>
      <c r="G13" s="40">
        <f t="shared" si="5"/>
        <v>794.17604235605563</v>
      </c>
      <c r="H13" s="39">
        <f t="shared" si="6"/>
        <v>1147.1463385079369</v>
      </c>
      <c r="I13" s="59">
        <f t="shared" si="7"/>
        <v>5230</v>
      </c>
      <c r="J13" s="40">
        <f t="shared" si="8"/>
        <v>1147.227533460803</v>
      </c>
      <c r="K13" s="39">
        <f t="shared" si="9"/>
        <v>1500.0875149785254</v>
      </c>
      <c r="L13" s="59">
        <f t="shared" si="10"/>
        <v>4000</v>
      </c>
      <c r="M13" s="40">
        <f t="shared" si="11"/>
        <v>1500</v>
      </c>
      <c r="N13" s="39">
        <f t="shared" si="12"/>
        <v>1853.0286914491135</v>
      </c>
      <c r="O13" s="59">
        <f t="shared" si="13"/>
        <v>3238</v>
      </c>
      <c r="P13" s="40">
        <f t="shared" si="14"/>
        <v>1852.9956763434218</v>
      </c>
    </row>
    <row r="14" spans="1:16">
      <c r="A14" s="62">
        <v>10</v>
      </c>
      <c r="B14" s="39">
        <f t="shared" si="1"/>
        <v>480.12063603193627</v>
      </c>
      <c r="C14" s="59">
        <f t="shared" si="0"/>
        <v>12497</v>
      </c>
      <c r="D14" s="40">
        <f t="shared" si="2"/>
        <v>480.11522765463712</v>
      </c>
      <c r="E14" s="39">
        <f t="shared" si="3"/>
        <v>872.27749877703434</v>
      </c>
      <c r="F14" s="59">
        <f t="shared" si="4"/>
        <v>6879</v>
      </c>
      <c r="G14" s="40">
        <f t="shared" si="5"/>
        <v>872.21979938944617</v>
      </c>
      <c r="H14" s="39">
        <f t="shared" si="6"/>
        <v>1264.4343615221323</v>
      </c>
      <c r="I14" s="59">
        <f t="shared" si="7"/>
        <v>4745</v>
      </c>
      <c r="J14" s="40">
        <f t="shared" si="8"/>
        <v>1264.4889357218124</v>
      </c>
      <c r="K14" s="39">
        <f t="shared" si="9"/>
        <v>1656.5912242672305</v>
      </c>
      <c r="L14" s="59">
        <f t="shared" si="10"/>
        <v>3622</v>
      </c>
      <c r="M14" s="40">
        <f t="shared" si="11"/>
        <v>1656.5433462175592</v>
      </c>
      <c r="N14" s="39">
        <f t="shared" si="12"/>
        <v>2048.7480870123286</v>
      </c>
      <c r="O14" s="59">
        <f t="shared" si="13"/>
        <v>2929</v>
      </c>
      <c r="P14" s="40">
        <f t="shared" si="14"/>
        <v>2048.4807101399797</v>
      </c>
    </row>
    <row r="15" spans="1:16">
      <c r="A15" s="62">
        <v>11</v>
      </c>
      <c r="B15" s="39">
        <f t="shared" si="1"/>
        <v>518.977286497112</v>
      </c>
      <c r="C15" s="59">
        <f t="shared" si="0"/>
        <v>11561</v>
      </c>
      <c r="D15" s="40">
        <f t="shared" si="2"/>
        <v>518.98624686445805</v>
      </c>
      <c r="E15" s="39">
        <f t="shared" si="3"/>
        <v>950.34983551671985</v>
      </c>
      <c r="F15" s="59">
        <f t="shared" si="4"/>
        <v>6313</v>
      </c>
      <c r="G15" s="40">
        <f t="shared" si="5"/>
        <v>950.41976873118961</v>
      </c>
      <c r="H15" s="39">
        <f t="shared" si="6"/>
        <v>1381.7223845363276</v>
      </c>
      <c r="I15" s="59">
        <f t="shared" si="7"/>
        <v>4342</v>
      </c>
      <c r="J15" s="40">
        <f t="shared" si="8"/>
        <v>1381.851681252879</v>
      </c>
      <c r="K15" s="39">
        <f t="shared" si="9"/>
        <v>1813.0949335559355</v>
      </c>
      <c r="L15" s="59">
        <f t="shared" si="10"/>
        <v>3309</v>
      </c>
      <c r="M15" s="40">
        <f t="shared" si="11"/>
        <v>1813.236627379873</v>
      </c>
      <c r="N15" s="39">
        <f t="shared" si="12"/>
        <v>2244.4674825755437</v>
      </c>
      <c r="O15" s="59">
        <f t="shared" si="13"/>
        <v>2673</v>
      </c>
      <c r="P15" s="40">
        <f t="shared" si="14"/>
        <v>2244.6689113355778</v>
      </c>
    </row>
    <row r="16" spans="1:16">
      <c r="A16" s="62">
        <v>12</v>
      </c>
      <c r="B16" s="39">
        <f t="shared" si="1"/>
        <v>557.83393696228779</v>
      </c>
      <c r="C16" s="59">
        <f t="shared" si="0"/>
        <v>10756</v>
      </c>
      <c r="D16" s="40">
        <f t="shared" si="2"/>
        <v>557.82818891781335</v>
      </c>
      <c r="E16" s="39">
        <f t="shared" si="3"/>
        <v>1028.4221722564055</v>
      </c>
      <c r="F16" s="59">
        <f t="shared" si="4"/>
        <v>5834</v>
      </c>
      <c r="G16" s="40">
        <f t="shared" si="5"/>
        <v>1028.4538909838875</v>
      </c>
      <c r="H16" s="39">
        <f t="shared" si="6"/>
        <v>1499.010407550523</v>
      </c>
      <c r="I16" s="59">
        <f t="shared" si="7"/>
        <v>4003</v>
      </c>
      <c r="J16" s="40">
        <f t="shared" si="8"/>
        <v>1498.8758431176618</v>
      </c>
      <c r="K16" s="39">
        <f t="shared" si="9"/>
        <v>1969.5986428446408</v>
      </c>
      <c r="L16" s="59">
        <f t="shared" si="10"/>
        <v>3046</v>
      </c>
      <c r="M16" s="40">
        <f t="shared" si="11"/>
        <v>1969.7964543663822</v>
      </c>
      <c r="N16" s="39">
        <f t="shared" si="12"/>
        <v>2440.1868781387584</v>
      </c>
      <c r="O16" s="59">
        <f t="shared" si="13"/>
        <v>2459</v>
      </c>
      <c r="P16" s="40">
        <f t="shared" si="14"/>
        <v>2440.0162667751119</v>
      </c>
    </row>
    <row r="17" spans="1:16">
      <c r="A17" s="62">
        <v>13</v>
      </c>
      <c r="B17" s="39">
        <f t="shared" si="1"/>
        <v>596.69058742746358</v>
      </c>
      <c r="C17" s="59">
        <f t="shared" si="0"/>
        <v>10055</v>
      </c>
      <c r="D17" s="40">
        <f t="shared" si="2"/>
        <v>596.71805072103427</v>
      </c>
      <c r="E17" s="39">
        <f t="shared" si="3"/>
        <v>1106.4945089960911</v>
      </c>
      <c r="F17" s="59">
        <f t="shared" si="4"/>
        <v>5423</v>
      </c>
      <c r="G17" s="40">
        <f t="shared" si="5"/>
        <v>1106.3986723215933</v>
      </c>
      <c r="H17" s="39">
        <f t="shared" si="6"/>
        <v>1616.2984305647183</v>
      </c>
      <c r="I17" s="59">
        <f t="shared" si="7"/>
        <v>3712</v>
      </c>
      <c r="J17" s="40">
        <f t="shared" si="8"/>
        <v>1616.3793103448277</v>
      </c>
      <c r="K17" s="39">
        <f t="shared" si="9"/>
        <v>2126.1023521333464</v>
      </c>
      <c r="L17" s="59">
        <f t="shared" si="10"/>
        <v>2822</v>
      </c>
      <c r="M17" s="40">
        <f t="shared" si="11"/>
        <v>2126.1516654854713</v>
      </c>
      <c r="N17" s="39">
        <f t="shared" si="12"/>
        <v>2635.9062737019735</v>
      </c>
      <c r="O17" s="59">
        <f t="shared" si="13"/>
        <v>2276</v>
      </c>
      <c r="P17" s="40">
        <f t="shared" si="14"/>
        <v>2636.2038664323372</v>
      </c>
    </row>
    <row r="18" spans="1:16">
      <c r="A18" s="62">
        <v>14</v>
      </c>
      <c r="B18" s="39">
        <f t="shared" si="1"/>
        <v>635.54723789263926</v>
      </c>
      <c r="C18" s="59">
        <f t="shared" si="0"/>
        <v>9441</v>
      </c>
      <c r="D18" s="40">
        <f t="shared" si="2"/>
        <v>635.52589768033044</v>
      </c>
      <c r="E18" s="39">
        <f t="shared" si="3"/>
        <v>1184.5668457357765</v>
      </c>
      <c r="F18" s="59">
        <f t="shared" si="4"/>
        <v>5065</v>
      </c>
      <c r="G18" s="40">
        <f t="shared" si="5"/>
        <v>1184.6001974333662</v>
      </c>
      <c r="H18" s="39">
        <f t="shared" si="6"/>
        <v>1733.5864535789137</v>
      </c>
      <c r="I18" s="59">
        <f t="shared" si="7"/>
        <v>3461</v>
      </c>
      <c r="J18" s="40">
        <f t="shared" si="8"/>
        <v>1733.6030049118751</v>
      </c>
      <c r="K18" s="39">
        <f t="shared" si="9"/>
        <v>2282.606061422051</v>
      </c>
      <c r="L18" s="59">
        <f t="shared" si="10"/>
        <v>2629</v>
      </c>
      <c r="M18" s="40">
        <f t="shared" si="11"/>
        <v>2282.2365918600226</v>
      </c>
      <c r="N18" s="39">
        <f t="shared" si="12"/>
        <v>2831.6256692651887</v>
      </c>
      <c r="O18" s="59">
        <f t="shared" si="13"/>
        <v>2119</v>
      </c>
      <c r="P18" s="40">
        <f t="shared" si="14"/>
        <v>2831.5243039169418</v>
      </c>
    </row>
    <row r="19" spans="1:16">
      <c r="A19" s="62">
        <v>15</v>
      </c>
      <c r="B19" s="39">
        <f t="shared" si="1"/>
        <v>674.40388835781505</v>
      </c>
      <c r="C19" s="59">
        <f t="shared" si="0"/>
        <v>8897</v>
      </c>
      <c r="D19" s="40">
        <f t="shared" si="2"/>
        <v>674.38462403057213</v>
      </c>
      <c r="E19" s="39">
        <f t="shared" si="3"/>
        <v>1262.6391824754621</v>
      </c>
      <c r="F19" s="59">
        <f t="shared" si="4"/>
        <v>4752</v>
      </c>
      <c r="G19" s="40">
        <f t="shared" si="5"/>
        <v>1262.6262626262626</v>
      </c>
      <c r="H19" s="39">
        <f t="shared" si="6"/>
        <v>1850.874476593109</v>
      </c>
      <c r="I19" s="59">
        <f t="shared" si="7"/>
        <v>3242</v>
      </c>
      <c r="J19" s="40">
        <f t="shared" si="8"/>
        <v>1850.709438618137</v>
      </c>
      <c r="K19" s="39">
        <f t="shared" si="9"/>
        <v>2439.1097707107565</v>
      </c>
      <c r="L19" s="59">
        <f t="shared" si="10"/>
        <v>2460</v>
      </c>
      <c r="M19" s="40">
        <f t="shared" si="11"/>
        <v>2439.0243902439024</v>
      </c>
      <c r="N19" s="39">
        <f t="shared" si="12"/>
        <v>3027.3450648284038</v>
      </c>
      <c r="O19" s="59">
        <f t="shared" si="13"/>
        <v>1982</v>
      </c>
      <c r="P19" s="40">
        <f t="shared" si="14"/>
        <v>3027.2452068617558</v>
      </c>
    </row>
    <row r="20" spans="1:16">
      <c r="A20" s="62">
        <v>16</v>
      </c>
      <c r="B20" s="39">
        <f t="shared" si="1"/>
        <v>713.26053882299095</v>
      </c>
      <c r="C20" s="59">
        <f t="shared" si="0"/>
        <v>8412</v>
      </c>
      <c r="D20" s="40">
        <f t="shared" si="2"/>
        <v>713.26676176890157</v>
      </c>
      <c r="E20" s="39">
        <f t="shared" si="3"/>
        <v>1340.7115192151477</v>
      </c>
      <c r="F20" s="59">
        <f t="shared" si="4"/>
        <v>4475</v>
      </c>
      <c r="G20" s="40">
        <f t="shared" si="5"/>
        <v>1340.782122905028</v>
      </c>
      <c r="H20" s="39">
        <f t="shared" si="6"/>
        <v>1968.1624996073044</v>
      </c>
      <c r="I20" s="59">
        <f t="shared" si="7"/>
        <v>3049</v>
      </c>
      <c r="J20" s="40">
        <f t="shared" si="8"/>
        <v>1967.8583142013774</v>
      </c>
      <c r="K20" s="39">
        <f t="shared" si="9"/>
        <v>2595.6134799994616</v>
      </c>
      <c r="L20" s="59">
        <f t="shared" si="10"/>
        <v>2312</v>
      </c>
      <c r="M20" s="40">
        <f t="shared" si="11"/>
        <v>2595.1557093425604</v>
      </c>
      <c r="N20" s="39">
        <f t="shared" si="12"/>
        <v>3223.0644603916185</v>
      </c>
      <c r="O20" s="59">
        <f t="shared" si="13"/>
        <v>1862</v>
      </c>
      <c r="P20" s="40">
        <f t="shared" si="14"/>
        <v>3222.34156820623</v>
      </c>
    </row>
    <row r="21" spans="1:16">
      <c r="A21" s="62">
        <v>17</v>
      </c>
      <c r="B21" s="39">
        <f t="shared" si="1"/>
        <v>752.11718928816674</v>
      </c>
      <c r="C21" s="59">
        <f t="shared" si="0"/>
        <v>7977</v>
      </c>
      <c r="D21" s="40">
        <f t="shared" si="2"/>
        <v>752.16246709289203</v>
      </c>
      <c r="E21" s="39">
        <f t="shared" si="3"/>
        <v>1418.7838559548334</v>
      </c>
      <c r="F21" s="59">
        <f t="shared" si="4"/>
        <v>4229</v>
      </c>
      <c r="G21" s="40">
        <f t="shared" si="5"/>
        <v>1418.7751241428234</v>
      </c>
      <c r="H21" s="39">
        <f t="shared" si="6"/>
        <v>2085.4505226215001</v>
      </c>
      <c r="I21" s="59">
        <f t="shared" si="7"/>
        <v>2877</v>
      </c>
      <c r="J21" s="40">
        <f t="shared" si="8"/>
        <v>2085.5057351407718</v>
      </c>
      <c r="K21" s="39">
        <f t="shared" si="9"/>
        <v>2752.1171892881671</v>
      </c>
      <c r="L21" s="59">
        <f t="shared" si="10"/>
        <v>2180</v>
      </c>
      <c r="M21" s="40">
        <f t="shared" si="11"/>
        <v>2752.2935779816512</v>
      </c>
      <c r="N21" s="39">
        <f t="shared" si="12"/>
        <v>3418.7838559548336</v>
      </c>
      <c r="O21" s="59">
        <f t="shared" si="13"/>
        <v>1755</v>
      </c>
      <c r="P21" s="40">
        <f t="shared" si="14"/>
        <v>3418.8034188034189</v>
      </c>
    </row>
    <row r="22" spans="1:16">
      <c r="A22" s="62">
        <v>18</v>
      </c>
      <c r="B22" s="39">
        <f t="shared" si="1"/>
        <v>790.97383975334253</v>
      </c>
      <c r="C22" s="59">
        <f t="shared" si="0"/>
        <v>7586</v>
      </c>
      <c r="D22" s="40">
        <f t="shared" si="2"/>
        <v>790.93066174532032</v>
      </c>
      <c r="E22" s="39">
        <f t="shared" si="3"/>
        <v>1496.856192694519</v>
      </c>
      <c r="F22" s="59">
        <f t="shared" si="4"/>
        <v>4008</v>
      </c>
      <c r="G22" s="40">
        <f t="shared" si="5"/>
        <v>1497.0059880239521</v>
      </c>
      <c r="H22" s="39">
        <f t="shared" si="6"/>
        <v>2202.7385456356951</v>
      </c>
      <c r="I22" s="59">
        <f t="shared" si="7"/>
        <v>2724</v>
      </c>
      <c r="J22" s="40">
        <f t="shared" si="8"/>
        <v>2202.6431718061672</v>
      </c>
      <c r="K22" s="39">
        <f t="shared" si="9"/>
        <v>2908.6208985768722</v>
      </c>
      <c r="L22" s="59">
        <f t="shared" si="10"/>
        <v>2063</v>
      </c>
      <c r="M22" s="40">
        <f t="shared" si="11"/>
        <v>2908.3858458555501</v>
      </c>
      <c r="N22" s="39">
        <f t="shared" si="12"/>
        <v>3614.5032515180483</v>
      </c>
      <c r="O22" s="59">
        <f t="shared" si="13"/>
        <v>1660</v>
      </c>
      <c r="P22" s="40">
        <f t="shared" si="14"/>
        <v>3614.4578313253014</v>
      </c>
    </row>
    <row r="23" spans="1:16">
      <c r="A23" s="62">
        <v>19</v>
      </c>
      <c r="B23" s="39">
        <f t="shared" si="1"/>
        <v>829.83049021851821</v>
      </c>
      <c r="C23" s="59">
        <f t="shared" si="0"/>
        <v>7230</v>
      </c>
      <c r="D23" s="40">
        <f t="shared" si="2"/>
        <v>829.87551867219918</v>
      </c>
      <c r="E23" s="39">
        <f t="shared" si="3"/>
        <v>1574.9285294342044</v>
      </c>
      <c r="F23" s="59">
        <f t="shared" si="4"/>
        <v>3810</v>
      </c>
      <c r="G23" s="40">
        <f t="shared" si="5"/>
        <v>1574.8031496062993</v>
      </c>
      <c r="H23" s="39">
        <f t="shared" si="6"/>
        <v>2320.0265686498906</v>
      </c>
      <c r="I23" s="59">
        <f t="shared" si="7"/>
        <v>2586</v>
      </c>
      <c r="J23" s="40">
        <f t="shared" si="8"/>
        <v>2320.1856148491879</v>
      </c>
      <c r="K23" s="39">
        <f t="shared" si="9"/>
        <v>3065.1246078655772</v>
      </c>
      <c r="L23" s="59">
        <f t="shared" si="10"/>
        <v>1958</v>
      </c>
      <c r="M23" s="40">
        <f t="shared" si="11"/>
        <v>3064.3513789581207</v>
      </c>
      <c r="N23" s="39">
        <f t="shared" si="12"/>
        <v>3810.2226470812639</v>
      </c>
      <c r="O23" s="59">
        <f t="shared" si="13"/>
        <v>1575</v>
      </c>
      <c r="P23" s="40">
        <f t="shared" si="14"/>
        <v>3809.5238095238096</v>
      </c>
    </row>
    <row r="24" spans="1:16">
      <c r="A24" s="62">
        <v>20</v>
      </c>
      <c r="B24" s="39">
        <f t="shared" si="1"/>
        <v>868.687140683694</v>
      </c>
      <c r="C24" s="59">
        <f t="shared" si="0"/>
        <v>6907</v>
      </c>
      <c r="D24" s="40">
        <f t="shared" si="2"/>
        <v>868.68394382510496</v>
      </c>
      <c r="E24" s="39">
        <f t="shared" si="3"/>
        <v>1653.0008661738902</v>
      </c>
      <c r="F24" s="59">
        <f t="shared" si="4"/>
        <v>3630</v>
      </c>
      <c r="G24" s="40">
        <f t="shared" si="5"/>
        <v>1652.8925619834711</v>
      </c>
      <c r="H24" s="39">
        <f t="shared" si="6"/>
        <v>2437.314591664086</v>
      </c>
      <c r="I24" s="59">
        <f t="shared" si="7"/>
        <v>2462</v>
      </c>
      <c r="J24" s="40">
        <f t="shared" si="8"/>
        <v>2437.0430544272949</v>
      </c>
      <c r="K24" s="39">
        <f t="shared" si="9"/>
        <v>3221.6283171542823</v>
      </c>
      <c r="L24" s="59">
        <f t="shared" si="10"/>
        <v>1862</v>
      </c>
      <c r="M24" s="40">
        <f t="shared" si="11"/>
        <v>3222.34156820623</v>
      </c>
      <c r="N24" s="39">
        <f t="shared" si="12"/>
        <v>4005.9420426444785</v>
      </c>
      <c r="O24" s="59">
        <f t="shared" si="13"/>
        <v>1498</v>
      </c>
      <c r="P24" s="40">
        <f t="shared" si="14"/>
        <v>4005.3404539385847</v>
      </c>
    </row>
    <row r="25" spans="1:16">
      <c r="A25" s="62">
        <v>21</v>
      </c>
      <c r="B25" s="39">
        <f t="shared" si="1"/>
        <v>907.54379114886979</v>
      </c>
      <c r="C25" s="59">
        <f t="shared" si="0"/>
        <v>6611</v>
      </c>
      <c r="D25" s="40">
        <f t="shared" si="2"/>
        <v>907.57827862653153</v>
      </c>
      <c r="E25" s="39">
        <f t="shared" si="3"/>
        <v>1731.0732029135759</v>
      </c>
      <c r="F25" s="59">
        <f t="shared" si="4"/>
        <v>3466</v>
      </c>
      <c r="G25" s="40">
        <f t="shared" si="5"/>
        <v>1731.1021350259666</v>
      </c>
      <c r="H25" s="39">
        <f t="shared" si="6"/>
        <v>2554.6026146782815</v>
      </c>
      <c r="I25" s="59">
        <f t="shared" si="7"/>
        <v>2349</v>
      </c>
      <c r="J25" s="40">
        <f t="shared" si="8"/>
        <v>2554.2784163473821</v>
      </c>
      <c r="K25" s="39">
        <f t="shared" si="9"/>
        <v>3378.1320264429878</v>
      </c>
      <c r="L25" s="59">
        <f t="shared" si="10"/>
        <v>1776</v>
      </c>
      <c r="M25" s="40">
        <f t="shared" si="11"/>
        <v>3378.3783783783783</v>
      </c>
      <c r="N25" s="39">
        <f t="shared" si="12"/>
        <v>4201.6614382076932</v>
      </c>
      <c r="O25" s="59">
        <f t="shared" si="13"/>
        <v>1428</v>
      </c>
      <c r="P25" s="40">
        <f t="shared" si="14"/>
        <v>4201.680672268908</v>
      </c>
    </row>
    <row r="26" spans="1:16">
      <c r="A26" s="62">
        <v>22</v>
      </c>
      <c r="B26" s="39">
        <f t="shared" si="1"/>
        <v>946.40044161404546</v>
      </c>
      <c r="C26" s="59">
        <f t="shared" si="0"/>
        <v>6340</v>
      </c>
      <c r="D26" s="40">
        <f t="shared" si="2"/>
        <v>946.37223974763413</v>
      </c>
      <c r="E26" s="39">
        <f t="shared" si="3"/>
        <v>1809.1455396532613</v>
      </c>
      <c r="F26" s="59">
        <f t="shared" si="4"/>
        <v>3316</v>
      </c>
      <c r="G26" s="40">
        <f t="shared" si="5"/>
        <v>1809.4089264173704</v>
      </c>
      <c r="H26" s="39">
        <f t="shared" si="6"/>
        <v>2671.8906376924765</v>
      </c>
      <c r="I26" s="59">
        <f t="shared" si="7"/>
        <v>2246</v>
      </c>
      <c r="J26" s="40">
        <f t="shared" si="8"/>
        <v>2671.4158504007123</v>
      </c>
      <c r="K26" s="39">
        <f t="shared" si="9"/>
        <v>3534.6357357316924</v>
      </c>
      <c r="L26" s="59">
        <f t="shared" si="10"/>
        <v>1697</v>
      </c>
      <c r="M26" s="40">
        <f t="shared" si="11"/>
        <v>3535.6511490866233</v>
      </c>
      <c r="N26" s="39">
        <f t="shared" si="12"/>
        <v>4397.3808337709088</v>
      </c>
      <c r="O26" s="59">
        <f t="shared" si="13"/>
        <v>1364</v>
      </c>
      <c r="P26" s="40">
        <f t="shared" si="14"/>
        <v>4398.8269794721409</v>
      </c>
    </row>
    <row r="27" spans="1:16">
      <c r="A27" s="62">
        <v>23</v>
      </c>
      <c r="B27" s="39">
        <f t="shared" si="1"/>
        <v>985.25709207922125</v>
      </c>
      <c r="C27" s="59">
        <f t="shared" si="0"/>
        <v>6090</v>
      </c>
      <c r="D27" s="40">
        <f t="shared" si="2"/>
        <v>985.22167487684726</v>
      </c>
      <c r="E27" s="39">
        <f t="shared" si="3"/>
        <v>1887.2178763929469</v>
      </c>
      <c r="F27" s="59">
        <f t="shared" si="4"/>
        <v>3179</v>
      </c>
      <c r="G27" s="40">
        <f t="shared" si="5"/>
        <v>1887.3859704309532</v>
      </c>
      <c r="H27" s="39">
        <f t="shared" si="6"/>
        <v>2789.178660706672</v>
      </c>
      <c r="I27" s="59">
        <f t="shared" si="7"/>
        <v>2151</v>
      </c>
      <c r="J27" s="40">
        <f t="shared" si="8"/>
        <v>2789.4002789400279</v>
      </c>
      <c r="K27" s="39">
        <f t="shared" si="9"/>
        <v>3691.1394450203979</v>
      </c>
      <c r="L27" s="59">
        <f t="shared" si="10"/>
        <v>1626</v>
      </c>
      <c r="M27" s="40">
        <f t="shared" si="11"/>
        <v>3690.0369003690039</v>
      </c>
      <c r="N27" s="39">
        <f t="shared" si="12"/>
        <v>4593.1002293341235</v>
      </c>
      <c r="O27" s="59">
        <f t="shared" si="13"/>
        <v>1306</v>
      </c>
      <c r="P27" s="40">
        <f t="shared" si="14"/>
        <v>4594.1807044410416</v>
      </c>
    </row>
    <row r="28" spans="1:16">
      <c r="A28" s="62">
        <v>24</v>
      </c>
      <c r="B28" s="39">
        <f t="shared" si="1"/>
        <v>1024.1137425443972</v>
      </c>
      <c r="C28" s="59">
        <f t="shared" si="0"/>
        <v>5859</v>
      </c>
      <c r="D28" s="40">
        <f t="shared" si="2"/>
        <v>1024.0655401945723</v>
      </c>
      <c r="E28" s="39">
        <f t="shared" si="3"/>
        <v>1965.2902131326325</v>
      </c>
      <c r="F28" s="59">
        <f t="shared" si="4"/>
        <v>3053</v>
      </c>
      <c r="G28" s="40">
        <f t="shared" si="5"/>
        <v>1965.280052407468</v>
      </c>
      <c r="H28" s="39">
        <f t="shared" si="6"/>
        <v>2906.4666837208674</v>
      </c>
      <c r="I28" s="59">
        <f t="shared" si="7"/>
        <v>2064</v>
      </c>
      <c r="J28" s="40">
        <f t="shared" si="8"/>
        <v>2906.9767441860463</v>
      </c>
      <c r="K28" s="39">
        <f t="shared" si="9"/>
        <v>3847.643154309103</v>
      </c>
      <c r="L28" s="59">
        <f t="shared" si="10"/>
        <v>1559</v>
      </c>
      <c r="M28" s="40">
        <f t="shared" si="11"/>
        <v>3848.6209108402822</v>
      </c>
      <c r="N28" s="39">
        <f t="shared" si="12"/>
        <v>4788.8196248973381</v>
      </c>
      <c r="O28" s="59">
        <f t="shared" si="13"/>
        <v>1253</v>
      </c>
      <c r="P28" s="40">
        <f t="shared" si="14"/>
        <v>4788.5075818036712</v>
      </c>
    </row>
    <row r="29" spans="1:16">
      <c r="A29" s="62">
        <v>25</v>
      </c>
      <c r="B29" s="39">
        <f t="shared" si="1"/>
        <v>1062.9703930095729</v>
      </c>
      <c r="C29" s="59">
        <f t="shared" si="0"/>
        <v>5645</v>
      </c>
      <c r="D29" s="40">
        <f t="shared" si="2"/>
        <v>1062.8875110717449</v>
      </c>
      <c r="E29" s="39">
        <f t="shared" si="3"/>
        <v>2043.3625498723181</v>
      </c>
      <c r="F29" s="59">
        <f t="shared" si="4"/>
        <v>2936</v>
      </c>
      <c r="G29" s="40">
        <f t="shared" si="5"/>
        <v>2043.5967302452316</v>
      </c>
      <c r="H29" s="39">
        <f t="shared" si="6"/>
        <v>3023.7547067350629</v>
      </c>
      <c r="I29" s="59">
        <f t="shared" si="7"/>
        <v>1984</v>
      </c>
      <c r="J29" s="40">
        <f t="shared" si="8"/>
        <v>3024.1935483870966</v>
      </c>
      <c r="K29" s="39">
        <f t="shared" si="9"/>
        <v>4004.1468635978085</v>
      </c>
      <c r="L29" s="59">
        <f t="shared" si="10"/>
        <v>1498</v>
      </c>
      <c r="M29" s="40">
        <f t="shared" si="11"/>
        <v>4005.3404539385847</v>
      </c>
      <c r="N29" s="39">
        <f t="shared" si="12"/>
        <v>4984.5390204605528</v>
      </c>
      <c r="O29" s="59">
        <f t="shared" si="13"/>
        <v>1204</v>
      </c>
      <c r="P29" s="40">
        <f t="shared" si="14"/>
        <v>4983.388704318937</v>
      </c>
    </row>
    <row r="30" spans="1:16">
      <c r="A30" s="62">
        <v>26</v>
      </c>
      <c r="B30" s="39">
        <f t="shared" si="1"/>
        <v>1101.8270434747487</v>
      </c>
      <c r="C30" s="59">
        <f t="shared" si="0"/>
        <v>5446</v>
      </c>
      <c r="D30" s="40">
        <f t="shared" si="2"/>
        <v>1101.7260374586854</v>
      </c>
      <c r="E30" s="39">
        <f t="shared" si="3"/>
        <v>2121.4348866120035</v>
      </c>
      <c r="F30" s="59">
        <f t="shared" si="4"/>
        <v>2828</v>
      </c>
      <c r="G30" s="40">
        <f t="shared" si="5"/>
        <v>2121.6407355021215</v>
      </c>
      <c r="H30" s="39">
        <f t="shared" si="6"/>
        <v>3141.0427297492579</v>
      </c>
      <c r="I30" s="59">
        <f t="shared" si="7"/>
        <v>1910</v>
      </c>
      <c r="J30" s="40">
        <f t="shared" si="8"/>
        <v>3141.3612565445028</v>
      </c>
      <c r="K30" s="39">
        <f t="shared" si="9"/>
        <v>4160.6505728865141</v>
      </c>
      <c r="L30" s="59">
        <f t="shared" si="10"/>
        <v>1442</v>
      </c>
      <c r="M30" s="40">
        <f t="shared" si="11"/>
        <v>4160.8876560332874</v>
      </c>
      <c r="N30" s="39">
        <f t="shared" si="12"/>
        <v>5180.2584160237684</v>
      </c>
      <c r="O30" s="59">
        <f t="shared" si="13"/>
        <v>1158</v>
      </c>
      <c r="P30" s="40">
        <f t="shared" si="14"/>
        <v>5181.3471502590673</v>
      </c>
    </row>
    <row r="31" spans="1:16">
      <c r="A31" s="62">
        <v>27</v>
      </c>
      <c r="B31" s="39">
        <f t="shared" si="1"/>
        <v>1140.6836939399245</v>
      </c>
      <c r="C31" s="59">
        <f t="shared" si="0"/>
        <v>5260</v>
      </c>
      <c r="D31" s="40">
        <f t="shared" si="2"/>
        <v>1140.6844106463877</v>
      </c>
      <c r="E31" s="39">
        <f t="shared" si="3"/>
        <v>2199.5072233516894</v>
      </c>
      <c r="F31" s="59">
        <f t="shared" si="4"/>
        <v>2728</v>
      </c>
      <c r="G31" s="40">
        <f t="shared" si="5"/>
        <v>2199.4134897360705</v>
      </c>
      <c r="H31" s="39">
        <f t="shared" si="6"/>
        <v>3258.3307527634538</v>
      </c>
      <c r="I31" s="59">
        <f t="shared" si="7"/>
        <v>1841</v>
      </c>
      <c r="J31" s="40">
        <f t="shared" si="8"/>
        <v>3259.0983161325366</v>
      </c>
      <c r="K31" s="39">
        <f t="shared" si="9"/>
        <v>4317.1542821752191</v>
      </c>
      <c r="L31" s="59">
        <f t="shared" si="10"/>
        <v>1390</v>
      </c>
      <c r="M31" s="40">
        <f t="shared" si="11"/>
        <v>4316.5467625899282</v>
      </c>
      <c r="N31" s="39">
        <f t="shared" si="12"/>
        <v>5375.977811586984</v>
      </c>
      <c r="O31" s="59">
        <f t="shared" si="13"/>
        <v>1116</v>
      </c>
      <c r="P31" s="40">
        <f t="shared" si="14"/>
        <v>5376.3440860215051</v>
      </c>
    </row>
    <row r="32" spans="1:16">
      <c r="A32" s="62">
        <v>28</v>
      </c>
      <c r="B32" s="39">
        <f t="shared" si="1"/>
        <v>1179.5403444051001</v>
      </c>
      <c r="C32" s="59">
        <f t="shared" si="0"/>
        <v>5087</v>
      </c>
      <c r="D32" s="40">
        <f t="shared" si="2"/>
        <v>1179.4770984863378</v>
      </c>
      <c r="E32" s="39">
        <f t="shared" si="3"/>
        <v>2277.5795600913743</v>
      </c>
      <c r="F32" s="59">
        <f t="shared" si="4"/>
        <v>2634</v>
      </c>
      <c r="G32" s="40">
        <f t="shared" si="5"/>
        <v>2277.9043280182232</v>
      </c>
      <c r="H32" s="39">
        <f t="shared" si="6"/>
        <v>3375.6187757776488</v>
      </c>
      <c r="I32" s="59">
        <f t="shared" si="7"/>
        <v>1777</v>
      </c>
      <c r="J32" s="40">
        <f t="shared" si="8"/>
        <v>3376.4772087788406</v>
      </c>
      <c r="K32" s="39">
        <f t="shared" si="9"/>
        <v>4473.6579914639233</v>
      </c>
      <c r="L32" s="59">
        <f t="shared" si="10"/>
        <v>1341</v>
      </c>
      <c r="M32" s="40">
        <f t="shared" si="11"/>
        <v>4474.2729306487699</v>
      </c>
      <c r="N32" s="39">
        <f t="shared" si="12"/>
        <v>5571.6972071501987</v>
      </c>
      <c r="O32" s="59">
        <f t="shared" si="13"/>
        <v>1077</v>
      </c>
      <c r="P32" s="40">
        <f t="shared" si="14"/>
        <v>5571.030640668524</v>
      </c>
    </row>
    <row r="33" spans="1:16">
      <c r="A33" s="62">
        <v>29</v>
      </c>
      <c r="B33" s="39">
        <f t="shared" si="1"/>
        <v>1218.3969948702759</v>
      </c>
      <c r="C33" s="59">
        <f t="shared" si="0"/>
        <v>4925</v>
      </c>
      <c r="D33" s="40">
        <f t="shared" si="2"/>
        <v>1218.274111675127</v>
      </c>
      <c r="E33" s="39">
        <f t="shared" si="3"/>
        <v>2355.6518968310602</v>
      </c>
      <c r="F33" s="59">
        <f t="shared" si="4"/>
        <v>2547</v>
      </c>
      <c r="G33" s="40">
        <f t="shared" si="5"/>
        <v>2355.7126030624263</v>
      </c>
      <c r="H33" s="39">
        <f t="shared" si="6"/>
        <v>3492.9067987918443</v>
      </c>
      <c r="I33" s="59">
        <f t="shared" si="7"/>
        <v>1718</v>
      </c>
      <c r="J33" s="40">
        <f t="shared" si="8"/>
        <v>3492.4330616996508</v>
      </c>
      <c r="K33" s="39">
        <f t="shared" si="9"/>
        <v>4630.1617007526293</v>
      </c>
      <c r="L33" s="59">
        <f t="shared" si="10"/>
        <v>1296</v>
      </c>
      <c r="M33" s="40">
        <f t="shared" si="11"/>
        <v>4629.6296296296296</v>
      </c>
      <c r="N33" s="39">
        <f t="shared" si="12"/>
        <v>5767.4166027134142</v>
      </c>
      <c r="O33" s="59">
        <f t="shared" si="13"/>
        <v>1040</v>
      </c>
      <c r="P33" s="40">
        <f t="shared" si="14"/>
        <v>5769.2307692307695</v>
      </c>
    </row>
    <row r="34" spans="1:16">
      <c r="A34" s="62">
        <v>30</v>
      </c>
      <c r="B34" s="39">
        <f t="shared" si="1"/>
        <v>1257.2536453354517</v>
      </c>
      <c r="C34" s="59">
        <f t="shared" si="0"/>
        <v>4772</v>
      </c>
      <c r="D34" s="40">
        <f t="shared" si="2"/>
        <v>1257.3344509639564</v>
      </c>
      <c r="E34" s="39">
        <f t="shared" si="3"/>
        <v>2433.724233570746</v>
      </c>
      <c r="F34" s="59">
        <f t="shared" si="4"/>
        <v>2465</v>
      </c>
      <c r="G34" s="40">
        <f t="shared" si="5"/>
        <v>2434.0770791075051</v>
      </c>
      <c r="H34" s="39">
        <f t="shared" si="6"/>
        <v>3610.1948218060397</v>
      </c>
      <c r="I34" s="59">
        <f t="shared" si="7"/>
        <v>1662</v>
      </c>
      <c r="J34" s="40">
        <f t="shared" si="8"/>
        <v>3610.1083032490974</v>
      </c>
      <c r="K34" s="39">
        <f t="shared" si="9"/>
        <v>4786.6654100413343</v>
      </c>
      <c r="L34" s="59">
        <f t="shared" si="10"/>
        <v>1253</v>
      </c>
      <c r="M34" s="40">
        <f t="shared" si="11"/>
        <v>4788.5075818036712</v>
      </c>
      <c r="N34" s="39">
        <f t="shared" si="12"/>
        <v>5963.1359982766289</v>
      </c>
      <c r="O34" s="59">
        <f t="shared" si="13"/>
        <v>1006</v>
      </c>
      <c r="P34" s="40">
        <f t="shared" si="14"/>
        <v>5964.2147117296226</v>
      </c>
    </row>
    <row r="35" spans="1:16">
      <c r="A35" s="62">
        <v>31</v>
      </c>
      <c r="B35" s="39">
        <f t="shared" si="1"/>
        <v>1296.1102958006275</v>
      </c>
      <c r="C35" s="59">
        <f t="shared" si="0"/>
        <v>4629</v>
      </c>
      <c r="D35" s="40">
        <f t="shared" si="2"/>
        <v>1296.1762799740766</v>
      </c>
      <c r="E35" s="39">
        <f t="shared" si="3"/>
        <v>2511.7965703104314</v>
      </c>
      <c r="F35" s="59">
        <f t="shared" si="4"/>
        <v>2389</v>
      </c>
      <c r="G35" s="40">
        <f t="shared" si="5"/>
        <v>2511.5110925073254</v>
      </c>
      <c r="H35" s="39">
        <f t="shared" si="6"/>
        <v>3727.4828448202352</v>
      </c>
      <c r="I35" s="59">
        <f t="shared" si="7"/>
        <v>1610</v>
      </c>
      <c r="J35" s="40">
        <f t="shared" si="8"/>
        <v>3726.7080745341614</v>
      </c>
      <c r="K35" s="39">
        <f t="shared" si="9"/>
        <v>4943.1691193300394</v>
      </c>
      <c r="L35" s="59">
        <f t="shared" si="10"/>
        <v>1214</v>
      </c>
      <c r="M35" s="40">
        <f t="shared" si="11"/>
        <v>4942.3393739703461</v>
      </c>
      <c r="N35" s="39">
        <f t="shared" si="12"/>
        <v>6158.8553938398436</v>
      </c>
      <c r="O35" s="59">
        <f t="shared" si="13"/>
        <v>974</v>
      </c>
      <c r="P35" s="40">
        <f t="shared" si="14"/>
        <v>6160.1642710472279</v>
      </c>
    </row>
    <row r="36" spans="1:16">
      <c r="A36" s="62">
        <v>32</v>
      </c>
      <c r="B36" s="39">
        <f t="shared" si="1"/>
        <v>1334.9669462658032</v>
      </c>
      <c r="C36" s="59">
        <f t="shared" si="0"/>
        <v>4494</v>
      </c>
      <c r="D36" s="40">
        <f t="shared" si="2"/>
        <v>1335.1134846461948</v>
      </c>
      <c r="E36" s="39">
        <f t="shared" si="3"/>
        <v>2589.8689070501173</v>
      </c>
      <c r="F36" s="59">
        <f t="shared" si="4"/>
        <v>2317</v>
      </c>
      <c r="G36" s="40">
        <f t="shared" si="5"/>
        <v>2589.5554596460943</v>
      </c>
      <c r="H36" s="39">
        <f t="shared" si="6"/>
        <v>3844.7708678344306</v>
      </c>
      <c r="I36" s="59">
        <f t="shared" si="7"/>
        <v>1561</v>
      </c>
      <c r="J36" s="40">
        <f t="shared" si="8"/>
        <v>3843.6899423446507</v>
      </c>
      <c r="K36" s="39">
        <f t="shared" si="9"/>
        <v>5099.6728286187445</v>
      </c>
      <c r="L36" s="59">
        <f t="shared" si="10"/>
        <v>1177</v>
      </c>
      <c r="M36" s="40">
        <f t="shared" si="11"/>
        <v>5097.7060322854713</v>
      </c>
      <c r="N36" s="39">
        <f t="shared" si="12"/>
        <v>6354.5747894030583</v>
      </c>
      <c r="O36" s="59">
        <f t="shared" si="13"/>
        <v>944</v>
      </c>
      <c r="P36" s="40">
        <f t="shared" si="14"/>
        <v>6355.9322033898306</v>
      </c>
    </row>
    <row r="37" spans="1:16">
      <c r="A37" s="62">
        <v>33</v>
      </c>
      <c r="B37" s="39">
        <f t="shared" si="1"/>
        <v>1373.823596730979</v>
      </c>
      <c r="C37" s="59">
        <f t="shared" si="0"/>
        <v>4367</v>
      </c>
      <c r="D37" s="40">
        <f t="shared" si="2"/>
        <v>1373.9409205404168</v>
      </c>
      <c r="E37" s="39">
        <f t="shared" si="3"/>
        <v>2667.9412437898027</v>
      </c>
      <c r="F37" s="59">
        <f t="shared" si="4"/>
        <v>2249</v>
      </c>
      <c r="G37" s="40">
        <f t="shared" si="5"/>
        <v>2667.8523788350376</v>
      </c>
      <c r="H37" s="39">
        <f t="shared" si="6"/>
        <v>3962.0588908486257</v>
      </c>
      <c r="I37" s="59">
        <f t="shared" si="7"/>
        <v>1514</v>
      </c>
      <c r="J37" s="40">
        <f t="shared" si="8"/>
        <v>3963.0118890356671</v>
      </c>
      <c r="K37" s="39">
        <f t="shared" si="9"/>
        <v>5256.1765379074504</v>
      </c>
      <c r="L37" s="59">
        <f t="shared" si="10"/>
        <v>1142</v>
      </c>
      <c r="M37" s="40">
        <f t="shared" si="11"/>
        <v>5253.9404553415061</v>
      </c>
      <c r="N37" s="39">
        <f t="shared" si="12"/>
        <v>6550.2941849662739</v>
      </c>
      <c r="O37" s="59">
        <f t="shared" si="13"/>
        <v>916</v>
      </c>
      <c r="P37" s="40">
        <f t="shared" si="14"/>
        <v>6550.2183406113536</v>
      </c>
    </row>
    <row r="38" spans="1:16">
      <c r="A38" s="62">
        <v>34</v>
      </c>
      <c r="B38" s="39">
        <f t="shared" si="1"/>
        <v>1412.6802471961548</v>
      </c>
      <c r="C38" s="59">
        <f t="shared" si="0"/>
        <v>4247</v>
      </c>
      <c r="D38" s="40">
        <f t="shared" si="2"/>
        <v>1412.7619496114905</v>
      </c>
      <c r="E38" s="39">
        <f t="shared" si="3"/>
        <v>2746.0135805294885</v>
      </c>
      <c r="F38" s="59">
        <f t="shared" si="4"/>
        <v>2185</v>
      </c>
      <c r="G38" s="40">
        <f t="shared" si="5"/>
        <v>2745.9954233409612</v>
      </c>
      <c r="H38" s="39">
        <f t="shared" si="6"/>
        <v>4079.3469138628216</v>
      </c>
      <c r="I38" s="59">
        <f t="shared" si="7"/>
        <v>1471</v>
      </c>
      <c r="J38" s="40">
        <f t="shared" si="8"/>
        <v>4078.8579197824611</v>
      </c>
      <c r="K38" s="39">
        <f t="shared" si="9"/>
        <v>5412.6802471961555</v>
      </c>
      <c r="L38" s="59">
        <f t="shared" si="10"/>
        <v>1109</v>
      </c>
      <c r="M38" s="40">
        <f t="shared" si="11"/>
        <v>5410.2795311091077</v>
      </c>
      <c r="N38" s="39">
        <f t="shared" si="12"/>
        <v>6746.0135805294885</v>
      </c>
      <c r="O38" s="59">
        <f t="shared" si="13"/>
        <v>889</v>
      </c>
      <c r="P38" s="40">
        <f t="shared" si="14"/>
        <v>6749.1563554555678</v>
      </c>
    </row>
    <row r="39" spans="1:16">
      <c r="A39" s="62">
        <v>35</v>
      </c>
      <c r="B39" s="39">
        <f t="shared" si="1"/>
        <v>1451.5368976613306</v>
      </c>
      <c r="C39" s="59">
        <f t="shared" si="0"/>
        <v>4134</v>
      </c>
      <c r="D39" s="40">
        <f t="shared" si="2"/>
        <v>1451.3788098693758</v>
      </c>
      <c r="E39" s="39">
        <f t="shared" si="3"/>
        <v>2824.0859172691739</v>
      </c>
      <c r="F39" s="59">
        <f t="shared" si="4"/>
        <v>2125</v>
      </c>
      <c r="G39" s="40">
        <f t="shared" si="5"/>
        <v>2823.5294117647059</v>
      </c>
      <c r="H39" s="39">
        <f t="shared" si="6"/>
        <v>4196.6349368770161</v>
      </c>
      <c r="I39" s="59">
        <f t="shared" si="7"/>
        <v>1430</v>
      </c>
      <c r="J39" s="40">
        <f t="shared" si="8"/>
        <v>4195.8041958041958</v>
      </c>
      <c r="K39" s="39">
        <f t="shared" si="9"/>
        <v>5569.1839564848606</v>
      </c>
      <c r="L39" s="59">
        <f t="shared" si="10"/>
        <v>1077</v>
      </c>
      <c r="M39" s="40">
        <f t="shared" si="11"/>
        <v>5571.030640668524</v>
      </c>
      <c r="N39" s="39">
        <f t="shared" si="12"/>
        <v>6941.7329760927032</v>
      </c>
      <c r="O39" s="59">
        <f t="shared" si="13"/>
        <v>864</v>
      </c>
      <c r="P39" s="40">
        <f t="shared" si="14"/>
        <v>6944.4444444444443</v>
      </c>
    </row>
    <row r="40" spans="1:16">
      <c r="A40" s="62">
        <v>36</v>
      </c>
      <c r="B40" s="39">
        <f t="shared" si="1"/>
        <v>1490.3935481265064</v>
      </c>
      <c r="C40" s="59">
        <f t="shared" si="0"/>
        <v>4026</v>
      </c>
      <c r="D40" s="40">
        <f t="shared" si="2"/>
        <v>1490.3129657228019</v>
      </c>
      <c r="E40" s="39">
        <f t="shared" si="3"/>
        <v>2902.1582540088598</v>
      </c>
      <c r="F40" s="59">
        <f t="shared" si="4"/>
        <v>2067</v>
      </c>
      <c r="G40" s="40">
        <f t="shared" si="5"/>
        <v>2902.7576197387516</v>
      </c>
      <c r="H40" s="39">
        <f t="shared" si="6"/>
        <v>4313.9229598912116</v>
      </c>
      <c r="I40" s="59">
        <f t="shared" si="7"/>
        <v>1391</v>
      </c>
      <c r="J40" s="40">
        <f t="shared" si="8"/>
        <v>4313.4435657800141</v>
      </c>
      <c r="K40" s="39">
        <f t="shared" si="9"/>
        <v>5725.6876657735656</v>
      </c>
      <c r="L40" s="59">
        <f t="shared" si="10"/>
        <v>1048</v>
      </c>
      <c r="M40" s="40">
        <f t="shared" si="11"/>
        <v>5725.1908396946565</v>
      </c>
      <c r="N40" s="39">
        <f t="shared" si="12"/>
        <v>7137.4523716559179</v>
      </c>
      <c r="O40" s="59">
        <f t="shared" si="13"/>
        <v>841</v>
      </c>
      <c r="P40" s="40">
        <f t="shared" si="14"/>
        <v>7134.3638525564802</v>
      </c>
    </row>
    <row r="41" spans="1:16">
      <c r="A41" s="62">
        <v>37</v>
      </c>
      <c r="B41" s="39">
        <f t="shared" si="1"/>
        <v>1529.250198591682</v>
      </c>
      <c r="C41" s="59">
        <f t="shared" si="0"/>
        <v>3923</v>
      </c>
      <c r="D41" s="40">
        <f t="shared" si="2"/>
        <v>1529.4417537598777</v>
      </c>
      <c r="E41" s="39">
        <f t="shared" si="3"/>
        <v>2980.2305907485447</v>
      </c>
      <c r="F41" s="59">
        <f t="shared" si="4"/>
        <v>2013</v>
      </c>
      <c r="G41" s="40">
        <f t="shared" si="5"/>
        <v>2980.6259314456038</v>
      </c>
      <c r="H41" s="39">
        <f t="shared" si="6"/>
        <v>4431.2109829054079</v>
      </c>
      <c r="I41" s="59">
        <f t="shared" si="7"/>
        <v>1354</v>
      </c>
      <c r="J41" s="40">
        <f t="shared" si="8"/>
        <v>4431.3146233382568</v>
      </c>
      <c r="K41" s="39">
        <f t="shared" si="9"/>
        <v>5882.1913750622707</v>
      </c>
      <c r="L41" s="59">
        <f t="shared" si="10"/>
        <v>1020</v>
      </c>
      <c r="M41" s="40">
        <f t="shared" si="11"/>
        <v>5882.3529411764703</v>
      </c>
      <c r="N41" s="39">
        <f t="shared" si="12"/>
        <v>7333.1717672191335</v>
      </c>
      <c r="O41" s="59">
        <f t="shared" si="13"/>
        <v>818</v>
      </c>
      <c r="P41" s="40">
        <f t="shared" si="14"/>
        <v>7334.9633251833739</v>
      </c>
    </row>
    <row r="42" spans="1:16">
      <c r="A42" s="62">
        <v>38</v>
      </c>
      <c r="B42" s="39">
        <f t="shared" si="1"/>
        <v>1568.1068490568578</v>
      </c>
      <c r="C42" s="59">
        <f t="shared" si="0"/>
        <v>3826</v>
      </c>
      <c r="D42" s="40">
        <f t="shared" si="2"/>
        <v>1568.2174594877156</v>
      </c>
      <c r="E42" s="39">
        <f t="shared" si="3"/>
        <v>3058.3029274882306</v>
      </c>
      <c r="F42" s="59">
        <f t="shared" si="4"/>
        <v>1962</v>
      </c>
      <c r="G42" s="40">
        <f t="shared" si="5"/>
        <v>3058.103975535168</v>
      </c>
      <c r="H42" s="39">
        <f t="shared" si="6"/>
        <v>4548.4990059196025</v>
      </c>
      <c r="I42" s="59">
        <f t="shared" si="7"/>
        <v>1319</v>
      </c>
      <c r="J42" s="40">
        <f t="shared" si="8"/>
        <v>4548.9006823351019</v>
      </c>
      <c r="K42" s="39">
        <f t="shared" si="9"/>
        <v>6038.6950843509758</v>
      </c>
      <c r="L42" s="59">
        <f t="shared" si="10"/>
        <v>994</v>
      </c>
      <c r="M42" s="40">
        <f t="shared" si="11"/>
        <v>6036.2173038229375</v>
      </c>
      <c r="N42" s="39">
        <f t="shared" si="12"/>
        <v>7528.8911627823491</v>
      </c>
      <c r="O42" s="59">
        <f t="shared" si="13"/>
        <v>797</v>
      </c>
      <c r="P42" s="40">
        <f t="shared" si="14"/>
        <v>7528.2308657465492</v>
      </c>
    </row>
    <row r="43" spans="1:16">
      <c r="A43" s="62">
        <v>39</v>
      </c>
      <c r="B43" s="39">
        <f t="shared" si="1"/>
        <v>1606.9634995220335</v>
      </c>
      <c r="C43" s="59">
        <f t="shared" si="0"/>
        <v>3734</v>
      </c>
      <c r="D43" s="40">
        <f t="shared" si="2"/>
        <v>1606.8559185859667</v>
      </c>
      <c r="E43" s="39">
        <f t="shared" si="3"/>
        <v>3136.375264227916</v>
      </c>
      <c r="F43" s="59">
        <f t="shared" si="4"/>
        <v>1913</v>
      </c>
      <c r="G43" s="40">
        <f t="shared" si="5"/>
        <v>3136.4349189754312</v>
      </c>
      <c r="H43" s="39">
        <f t="shared" si="6"/>
        <v>4665.787028933798</v>
      </c>
      <c r="I43" s="59">
        <f t="shared" si="7"/>
        <v>1286</v>
      </c>
      <c r="J43" s="40">
        <f t="shared" si="8"/>
        <v>4665.6298600311038</v>
      </c>
      <c r="K43" s="39">
        <f t="shared" si="9"/>
        <v>6195.1987936396808</v>
      </c>
      <c r="L43" s="59">
        <f t="shared" si="10"/>
        <v>968</v>
      </c>
      <c r="M43" s="40">
        <f t="shared" si="11"/>
        <v>6198.3471074380168</v>
      </c>
      <c r="N43" s="39">
        <f t="shared" si="12"/>
        <v>7724.6105583455637</v>
      </c>
      <c r="O43" s="59">
        <f t="shared" si="13"/>
        <v>777</v>
      </c>
      <c r="P43" s="40">
        <f t="shared" si="14"/>
        <v>7722.0077220077219</v>
      </c>
    </row>
    <row r="44" spans="1:16">
      <c r="A44" s="62">
        <v>40</v>
      </c>
      <c r="B44" s="39">
        <f t="shared" si="1"/>
        <v>1645.8201499872096</v>
      </c>
      <c r="C44" s="59">
        <f t="shared" si="0"/>
        <v>3646</v>
      </c>
      <c r="D44" s="40">
        <f t="shared" si="2"/>
        <v>1645.6390565002744</v>
      </c>
      <c r="E44" s="39">
        <f t="shared" si="3"/>
        <v>3214.4476009676018</v>
      </c>
      <c r="F44" s="59">
        <f t="shared" si="4"/>
        <v>1867</v>
      </c>
      <c r="G44" s="40">
        <f t="shared" si="5"/>
        <v>3213.7118371719334</v>
      </c>
      <c r="H44" s="39">
        <f t="shared" si="6"/>
        <v>4783.0750519479934</v>
      </c>
      <c r="I44" s="59">
        <f t="shared" si="7"/>
        <v>1254</v>
      </c>
      <c r="J44" s="40">
        <f t="shared" si="8"/>
        <v>4784.6889952153106</v>
      </c>
      <c r="K44" s="39">
        <f t="shared" si="9"/>
        <v>6351.7025029283859</v>
      </c>
      <c r="L44" s="59">
        <f t="shared" si="10"/>
        <v>945</v>
      </c>
      <c r="M44" s="40">
        <f t="shared" si="11"/>
        <v>6349.2063492063489</v>
      </c>
      <c r="N44" s="39">
        <f t="shared" si="12"/>
        <v>7920.3299539087784</v>
      </c>
      <c r="O44" s="59">
        <f t="shared" si="13"/>
        <v>758</v>
      </c>
      <c r="P44" s="40">
        <f t="shared" si="14"/>
        <v>7915.5672823219002</v>
      </c>
    </row>
    <row r="45" spans="1:16">
      <c r="A45" s="62">
        <v>41</v>
      </c>
      <c r="B45" s="39">
        <f t="shared" si="1"/>
        <v>1684.6768004523854</v>
      </c>
      <c r="C45" s="59">
        <f t="shared" si="0"/>
        <v>3562</v>
      </c>
      <c r="D45" s="40">
        <f t="shared" si="2"/>
        <v>1684.4469399213924</v>
      </c>
      <c r="E45" s="39">
        <f t="shared" si="3"/>
        <v>3292.5199377072872</v>
      </c>
      <c r="F45" s="59">
        <f t="shared" si="4"/>
        <v>1822</v>
      </c>
      <c r="G45" s="40">
        <f t="shared" si="5"/>
        <v>3293.0845225027442</v>
      </c>
      <c r="H45" s="39">
        <f t="shared" si="6"/>
        <v>4900.3630749621889</v>
      </c>
      <c r="I45" s="59">
        <f t="shared" si="7"/>
        <v>1224</v>
      </c>
      <c r="J45" s="40">
        <f t="shared" si="8"/>
        <v>4901.9607843137255</v>
      </c>
      <c r="K45" s="39">
        <f t="shared" si="9"/>
        <v>6508.2062122170919</v>
      </c>
      <c r="L45" s="59">
        <f t="shared" si="10"/>
        <v>922</v>
      </c>
      <c r="M45" s="40">
        <f t="shared" si="11"/>
        <v>6507.5921908893706</v>
      </c>
      <c r="N45" s="39">
        <f t="shared" si="12"/>
        <v>8116.049349471994</v>
      </c>
      <c r="O45" s="59">
        <f t="shared" si="13"/>
        <v>739</v>
      </c>
      <c r="P45" s="40">
        <f t="shared" si="14"/>
        <v>8119.079837618403</v>
      </c>
    </row>
    <row r="46" spans="1:16">
      <c r="A46" s="62">
        <v>42</v>
      </c>
      <c r="B46" s="39">
        <f t="shared" si="1"/>
        <v>1723.5334509175611</v>
      </c>
      <c r="C46" s="59">
        <f t="shared" si="0"/>
        <v>3481</v>
      </c>
      <c r="D46" s="40">
        <f t="shared" si="2"/>
        <v>1723.6426314277508</v>
      </c>
      <c r="E46" s="39">
        <f t="shared" si="3"/>
        <v>3370.5922744469731</v>
      </c>
      <c r="F46" s="59">
        <f t="shared" si="4"/>
        <v>1780</v>
      </c>
      <c r="G46" s="40">
        <f t="shared" si="5"/>
        <v>3370.7865168539324</v>
      </c>
      <c r="H46" s="39">
        <f t="shared" si="6"/>
        <v>5017.6510979763843</v>
      </c>
      <c r="I46" s="59">
        <f t="shared" si="7"/>
        <v>1196</v>
      </c>
      <c r="J46" s="40">
        <f t="shared" si="8"/>
        <v>5016.7224080267561</v>
      </c>
      <c r="K46" s="39">
        <f t="shared" si="9"/>
        <v>6664.709921505797</v>
      </c>
      <c r="L46" s="59">
        <f t="shared" si="10"/>
        <v>900</v>
      </c>
      <c r="M46" s="40">
        <f t="shared" si="11"/>
        <v>6666.666666666667</v>
      </c>
      <c r="N46" s="39">
        <f t="shared" si="12"/>
        <v>8311.7687450352078</v>
      </c>
      <c r="O46" s="59">
        <f t="shared" si="13"/>
        <v>722</v>
      </c>
      <c r="P46" s="40">
        <f t="shared" si="14"/>
        <v>8310.2493074792237</v>
      </c>
    </row>
    <row r="47" spans="1:16">
      <c r="A47" s="62">
        <v>43</v>
      </c>
      <c r="B47" s="39">
        <f t="shared" si="1"/>
        <v>1762.3901013827369</v>
      </c>
      <c r="C47" s="59">
        <f t="shared" si="0"/>
        <v>3404</v>
      </c>
      <c r="D47" s="40">
        <f t="shared" si="2"/>
        <v>1762.6321974148061</v>
      </c>
      <c r="E47" s="39">
        <f t="shared" si="3"/>
        <v>3448.6646111866585</v>
      </c>
      <c r="F47" s="59">
        <f t="shared" si="4"/>
        <v>1740</v>
      </c>
      <c r="G47" s="40">
        <f t="shared" si="5"/>
        <v>3448.2758620689656</v>
      </c>
      <c r="H47" s="39">
        <f t="shared" si="6"/>
        <v>5134.9391209905798</v>
      </c>
      <c r="I47" s="59">
        <f t="shared" si="7"/>
        <v>1168</v>
      </c>
      <c r="J47" s="40">
        <f t="shared" si="8"/>
        <v>5136.9863013698632</v>
      </c>
      <c r="K47" s="39">
        <f t="shared" si="9"/>
        <v>6821.213630794502</v>
      </c>
      <c r="L47" s="59">
        <f t="shared" si="10"/>
        <v>880</v>
      </c>
      <c r="M47" s="40">
        <f t="shared" si="11"/>
        <v>6818.181818181818</v>
      </c>
      <c r="N47" s="39">
        <f t="shared" si="12"/>
        <v>8507.4881405984233</v>
      </c>
      <c r="O47" s="59">
        <f t="shared" si="13"/>
        <v>705</v>
      </c>
      <c r="P47" s="40">
        <f t="shared" si="14"/>
        <v>8510.6382978723395</v>
      </c>
    </row>
    <row r="48" spans="1:16">
      <c r="A48" s="62">
        <v>44</v>
      </c>
      <c r="B48" s="39">
        <f t="shared" si="1"/>
        <v>1801.2467518479125</v>
      </c>
      <c r="C48" s="59">
        <f t="shared" si="0"/>
        <v>3331</v>
      </c>
      <c r="D48" s="40">
        <f t="shared" si="2"/>
        <v>1801.2608826178325</v>
      </c>
      <c r="E48" s="39">
        <f t="shared" si="3"/>
        <v>3526.7369479263439</v>
      </c>
      <c r="F48" s="59">
        <f t="shared" si="4"/>
        <v>1701</v>
      </c>
      <c r="G48" s="40">
        <f t="shared" si="5"/>
        <v>3527.3368606701938</v>
      </c>
      <c r="H48" s="39">
        <f t="shared" si="6"/>
        <v>5252.2271440047743</v>
      </c>
      <c r="I48" s="59">
        <f t="shared" si="7"/>
        <v>1142</v>
      </c>
      <c r="J48" s="40">
        <f t="shared" si="8"/>
        <v>5253.9404553415061</v>
      </c>
      <c r="K48" s="39">
        <f t="shared" si="9"/>
        <v>6977.7173400832062</v>
      </c>
      <c r="L48" s="59">
        <f t="shared" si="10"/>
        <v>860</v>
      </c>
      <c r="M48" s="40">
        <f t="shared" si="11"/>
        <v>6976.7441860465115</v>
      </c>
      <c r="N48" s="39">
        <f t="shared" si="12"/>
        <v>8703.2075361616389</v>
      </c>
      <c r="O48" s="59">
        <f t="shared" si="13"/>
        <v>689</v>
      </c>
      <c r="P48" s="40">
        <f t="shared" si="14"/>
        <v>8708.2728592162548</v>
      </c>
    </row>
    <row r="49" spans="1:16">
      <c r="A49" s="62">
        <v>45</v>
      </c>
      <c r="B49" s="39">
        <f t="shared" si="1"/>
        <v>1840.1034023130883</v>
      </c>
      <c r="C49" s="59">
        <f t="shared" si="0"/>
        <v>3261</v>
      </c>
      <c r="D49" s="40">
        <f t="shared" si="2"/>
        <v>1839.9264029438823</v>
      </c>
      <c r="E49" s="39">
        <f t="shared" si="3"/>
        <v>3604.8092846660293</v>
      </c>
      <c r="F49" s="59">
        <f t="shared" si="4"/>
        <v>1664</v>
      </c>
      <c r="G49" s="40">
        <f t="shared" si="5"/>
        <v>3605.7692307692309</v>
      </c>
      <c r="H49" s="39">
        <f t="shared" si="6"/>
        <v>5369.5151670189707</v>
      </c>
      <c r="I49" s="59">
        <f t="shared" si="7"/>
        <v>1117</v>
      </c>
      <c r="J49" s="40">
        <f t="shared" si="8"/>
        <v>5371.5308863025966</v>
      </c>
      <c r="K49" s="39">
        <f t="shared" si="9"/>
        <v>7134.2210493719122</v>
      </c>
      <c r="L49" s="59">
        <f t="shared" si="10"/>
        <v>841</v>
      </c>
      <c r="M49" s="40">
        <f t="shared" si="11"/>
        <v>7134.3638525564802</v>
      </c>
      <c r="N49" s="39">
        <f t="shared" si="12"/>
        <v>8898.9269317248527</v>
      </c>
      <c r="O49" s="59">
        <f t="shared" si="13"/>
        <v>674</v>
      </c>
      <c r="P49" s="40">
        <f t="shared" si="14"/>
        <v>8902.077151335312</v>
      </c>
    </row>
    <row r="50" spans="1:16">
      <c r="A50" s="62">
        <v>46</v>
      </c>
      <c r="B50" s="39">
        <f t="shared" si="1"/>
        <v>1878.9600527782641</v>
      </c>
      <c r="C50" s="59">
        <f t="shared" si="0"/>
        <v>3193</v>
      </c>
      <c r="D50" s="40">
        <f t="shared" si="2"/>
        <v>1879.1105543376136</v>
      </c>
      <c r="E50" s="39">
        <f t="shared" si="3"/>
        <v>3682.8816214057151</v>
      </c>
      <c r="F50" s="59">
        <f t="shared" si="4"/>
        <v>1629</v>
      </c>
      <c r="G50" s="40">
        <f t="shared" si="5"/>
        <v>3683.2412523020257</v>
      </c>
      <c r="H50" s="39">
        <f t="shared" si="6"/>
        <v>5486.8031900331653</v>
      </c>
      <c r="I50" s="59">
        <f t="shared" si="7"/>
        <v>1094</v>
      </c>
      <c r="J50" s="40">
        <f t="shared" si="8"/>
        <v>5484.4606946983549</v>
      </c>
      <c r="K50" s="39">
        <f t="shared" si="9"/>
        <v>7290.7247586606172</v>
      </c>
      <c r="L50" s="59">
        <f t="shared" si="10"/>
        <v>823</v>
      </c>
      <c r="M50" s="40">
        <f t="shared" si="11"/>
        <v>7290.4009720534632</v>
      </c>
      <c r="N50" s="39">
        <f t="shared" si="12"/>
        <v>9094.6463272880683</v>
      </c>
      <c r="O50" s="59">
        <f t="shared" si="13"/>
        <v>660</v>
      </c>
      <c r="P50" s="40">
        <f t="shared" si="14"/>
        <v>9090.9090909090901</v>
      </c>
    </row>
    <row r="51" spans="1:16">
      <c r="A51" s="62">
        <v>47</v>
      </c>
      <c r="B51" s="39">
        <f t="shared" si="1"/>
        <v>1917.8167032434399</v>
      </c>
      <c r="C51" s="59">
        <f t="shared" si="0"/>
        <v>3129</v>
      </c>
      <c r="D51" s="40">
        <f t="shared" si="2"/>
        <v>1917.5455417066155</v>
      </c>
      <c r="E51" s="39">
        <f t="shared" si="3"/>
        <v>3760.9539581454005</v>
      </c>
      <c r="F51" s="59">
        <f t="shared" si="4"/>
        <v>1595</v>
      </c>
      <c r="G51" s="40">
        <f t="shared" si="5"/>
        <v>3761.7554858934168</v>
      </c>
      <c r="H51" s="39">
        <f t="shared" si="6"/>
        <v>5604.0912130473607</v>
      </c>
      <c r="I51" s="59">
        <f t="shared" si="7"/>
        <v>1071</v>
      </c>
      <c r="J51" s="40">
        <f t="shared" si="8"/>
        <v>5602.2408963585431</v>
      </c>
      <c r="K51" s="39">
        <f t="shared" si="9"/>
        <v>7447.2284679493223</v>
      </c>
      <c r="L51" s="59">
        <f t="shared" si="10"/>
        <v>806</v>
      </c>
      <c r="M51" s="40">
        <f t="shared" si="11"/>
        <v>7444.1687344913153</v>
      </c>
      <c r="N51" s="39">
        <f t="shared" si="12"/>
        <v>9290.3657228512839</v>
      </c>
      <c r="O51" s="59">
        <f t="shared" si="13"/>
        <v>646</v>
      </c>
      <c r="P51" s="40">
        <f t="shared" si="14"/>
        <v>9287.9256965944278</v>
      </c>
    </row>
    <row r="52" spans="1:16">
      <c r="A52" s="62">
        <v>48</v>
      </c>
      <c r="B52" s="39">
        <f t="shared" si="1"/>
        <v>1956.6733537086157</v>
      </c>
      <c r="C52" s="59">
        <f t="shared" si="0"/>
        <v>3066</v>
      </c>
      <c r="D52" s="40">
        <f t="shared" si="2"/>
        <v>1956.9471624266146</v>
      </c>
      <c r="E52" s="39">
        <f t="shared" si="3"/>
        <v>3839.0262948850864</v>
      </c>
      <c r="F52" s="59">
        <f t="shared" si="4"/>
        <v>1563</v>
      </c>
      <c r="G52" s="40">
        <f t="shared" si="5"/>
        <v>3838.7715930902114</v>
      </c>
      <c r="H52" s="39">
        <f t="shared" si="6"/>
        <v>5721.3792360615571</v>
      </c>
      <c r="I52" s="59">
        <f t="shared" si="7"/>
        <v>1049</v>
      </c>
      <c r="J52" s="40">
        <f t="shared" si="8"/>
        <v>5719.7330791229742</v>
      </c>
      <c r="K52" s="39">
        <f t="shared" si="9"/>
        <v>7603.7321772380274</v>
      </c>
      <c r="L52" s="59">
        <f t="shared" si="10"/>
        <v>789</v>
      </c>
      <c r="M52" s="40">
        <f t="shared" si="11"/>
        <v>7604.5627376425855</v>
      </c>
      <c r="N52" s="39">
        <f t="shared" si="12"/>
        <v>9486.0851184144976</v>
      </c>
      <c r="O52" s="59">
        <f t="shared" si="13"/>
        <v>633</v>
      </c>
      <c r="P52" s="40">
        <f t="shared" si="14"/>
        <v>9478.6729857819901</v>
      </c>
    </row>
    <row r="53" spans="1:16">
      <c r="A53" s="62">
        <v>49</v>
      </c>
      <c r="B53" s="39">
        <f t="shared" si="1"/>
        <v>1995.5300041737914</v>
      </c>
      <c r="C53" s="59">
        <f t="shared" si="0"/>
        <v>3007</v>
      </c>
      <c r="D53" s="40">
        <f t="shared" si="2"/>
        <v>1995.3441968739608</v>
      </c>
      <c r="E53" s="39">
        <f t="shared" si="3"/>
        <v>3917.0986316247722</v>
      </c>
      <c r="F53" s="59">
        <f t="shared" si="4"/>
        <v>1532</v>
      </c>
      <c r="G53" s="40">
        <f t="shared" si="5"/>
        <v>3916.4490861618797</v>
      </c>
      <c r="H53" s="39">
        <f t="shared" si="6"/>
        <v>5838.6672590757516</v>
      </c>
      <c r="I53" s="59">
        <f t="shared" si="7"/>
        <v>1028</v>
      </c>
      <c r="J53" s="40">
        <f t="shared" si="8"/>
        <v>5836.5758754863809</v>
      </c>
      <c r="K53" s="39">
        <f t="shared" si="9"/>
        <v>7760.2358865267333</v>
      </c>
      <c r="L53" s="59">
        <f t="shared" si="10"/>
        <v>773</v>
      </c>
      <c r="M53" s="40">
        <f t="shared" si="11"/>
        <v>7761.9663648124188</v>
      </c>
      <c r="N53" s="39">
        <f t="shared" si="12"/>
        <v>9681.8045139777132</v>
      </c>
      <c r="O53" s="59">
        <f t="shared" si="13"/>
        <v>620</v>
      </c>
      <c r="P53" s="40">
        <f t="shared" si="14"/>
        <v>9677.4193548387102</v>
      </c>
    </row>
    <row r="54" spans="1:16">
      <c r="A54" s="62">
        <v>50</v>
      </c>
      <c r="B54" s="39">
        <f t="shared" si="1"/>
        <v>2034.3866546389672</v>
      </c>
      <c r="C54" s="59">
        <f t="shared" si="0"/>
        <v>2949</v>
      </c>
      <c r="D54" s="40">
        <f t="shared" si="2"/>
        <v>2034.587995930824</v>
      </c>
      <c r="E54" s="39">
        <f t="shared" si="3"/>
        <v>3995.1709683644576</v>
      </c>
      <c r="F54" s="59">
        <f t="shared" si="4"/>
        <v>1502</v>
      </c>
      <c r="G54" s="40">
        <f t="shared" si="5"/>
        <v>3994.6737683089214</v>
      </c>
      <c r="H54" s="39">
        <f t="shared" si="6"/>
        <v>5955.9552820899471</v>
      </c>
      <c r="I54" s="59">
        <f t="shared" si="7"/>
        <v>1007</v>
      </c>
      <c r="J54" s="40">
        <f t="shared" si="8"/>
        <v>5958.2919563058585</v>
      </c>
      <c r="K54" s="39">
        <f t="shared" si="9"/>
        <v>7916.7395958154384</v>
      </c>
      <c r="L54" s="59">
        <f t="shared" si="10"/>
        <v>758</v>
      </c>
      <c r="M54" s="40">
        <f t="shared" si="11"/>
        <v>7915.5672823219002</v>
      </c>
      <c r="N54" s="39">
        <f t="shared" si="12"/>
        <v>9877.5239095409288</v>
      </c>
      <c r="O54" s="59">
        <f t="shared" si="13"/>
        <v>607</v>
      </c>
      <c r="P54" s="40">
        <f t="shared" si="14"/>
        <v>9884.6787479406921</v>
      </c>
    </row>
    <row r="55" spans="1:16">
      <c r="A55" s="62">
        <v>51</v>
      </c>
      <c r="B55" s="39">
        <f t="shared" si="1"/>
        <v>2073.243305104143</v>
      </c>
      <c r="C55" s="59">
        <f t="shared" si="0"/>
        <v>2894</v>
      </c>
      <c r="D55" s="40">
        <f t="shared" si="2"/>
        <v>2073.2550103662752</v>
      </c>
      <c r="E55" s="39">
        <f t="shared" si="3"/>
        <v>4073.2433051041435</v>
      </c>
      <c r="F55" s="59">
        <f t="shared" si="4"/>
        <v>1473</v>
      </c>
      <c r="G55" s="40">
        <f t="shared" si="5"/>
        <v>4073.3197556008145</v>
      </c>
      <c r="H55" s="39">
        <f t="shared" si="6"/>
        <v>6073.2433051041426</v>
      </c>
      <c r="I55" s="59">
        <f t="shared" si="7"/>
        <v>988</v>
      </c>
      <c r="J55" s="40">
        <f t="shared" si="8"/>
        <v>6072.8744939271255</v>
      </c>
      <c r="K55" s="39">
        <f t="shared" si="9"/>
        <v>8073.2433051041435</v>
      </c>
      <c r="L55" s="59">
        <f t="shared" si="10"/>
        <v>743</v>
      </c>
      <c r="M55" s="40">
        <f t="shared" si="11"/>
        <v>8075.3701211305515</v>
      </c>
      <c r="N55" s="39">
        <f t="shared" si="12"/>
        <v>10073.243305104143</v>
      </c>
      <c r="O55" s="59">
        <f t="shared" si="13"/>
        <v>596</v>
      </c>
      <c r="P55" s="40">
        <f t="shared" si="14"/>
        <v>10067.114093959732</v>
      </c>
    </row>
    <row r="56" spans="1:16">
      <c r="A56" s="62">
        <v>52</v>
      </c>
      <c r="B56" s="39">
        <f t="shared" si="1"/>
        <v>2112.0999555693188</v>
      </c>
      <c r="C56" s="59">
        <f t="shared" si="0"/>
        <v>2841</v>
      </c>
      <c r="D56" s="40">
        <f t="shared" si="2"/>
        <v>2111.9324181626189</v>
      </c>
      <c r="E56" s="39">
        <f t="shared" si="3"/>
        <v>4151.3156418438293</v>
      </c>
      <c r="F56" s="59">
        <f t="shared" si="4"/>
        <v>1445</v>
      </c>
      <c r="G56" s="40">
        <f t="shared" si="5"/>
        <v>4152.249134948097</v>
      </c>
      <c r="H56" s="39">
        <f t="shared" si="6"/>
        <v>6190.531328118338</v>
      </c>
      <c r="I56" s="59">
        <f t="shared" si="7"/>
        <v>969</v>
      </c>
      <c r="J56" s="40">
        <f t="shared" si="8"/>
        <v>6191.9504643962846</v>
      </c>
      <c r="K56" s="39">
        <f t="shared" si="9"/>
        <v>8229.7470143928495</v>
      </c>
      <c r="L56" s="59">
        <f t="shared" si="10"/>
        <v>729</v>
      </c>
      <c r="M56" s="40">
        <f t="shared" si="11"/>
        <v>8230.4526748971202</v>
      </c>
      <c r="N56" s="39">
        <f t="shared" si="12"/>
        <v>10268.962700667358</v>
      </c>
      <c r="O56" s="59">
        <f t="shared" si="13"/>
        <v>584</v>
      </c>
      <c r="P56" s="40">
        <f t="shared" si="14"/>
        <v>10273.972602739726</v>
      </c>
    </row>
    <row r="57" spans="1:16">
      <c r="A57" s="62">
        <v>53</v>
      </c>
      <c r="B57" s="39">
        <f t="shared" si="1"/>
        <v>2150.9566060344946</v>
      </c>
      <c r="C57" s="59">
        <f t="shared" si="0"/>
        <v>2789</v>
      </c>
      <c r="D57" s="40">
        <f t="shared" si="2"/>
        <v>2151.3087128002867</v>
      </c>
      <c r="E57" s="39">
        <f t="shared" si="3"/>
        <v>4229.3879785835143</v>
      </c>
      <c r="F57" s="59">
        <f t="shared" si="4"/>
        <v>1419</v>
      </c>
      <c r="G57" s="40">
        <f t="shared" si="5"/>
        <v>4228.3298097251582</v>
      </c>
      <c r="H57" s="39">
        <f t="shared" si="6"/>
        <v>6307.8193511325335</v>
      </c>
      <c r="I57" s="59">
        <f t="shared" si="7"/>
        <v>951</v>
      </c>
      <c r="J57" s="40">
        <f t="shared" si="8"/>
        <v>6309.1482649842274</v>
      </c>
      <c r="K57" s="39">
        <f t="shared" si="9"/>
        <v>8386.2507236815527</v>
      </c>
      <c r="L57" s="59">
        <f t="shared" si="10"/>
        <v>715</v>
      </c>
      <c r="M57" s="40">
        <f t="shared" si="11"/>
        <v>8391.6083916083917</v>
      </c>
      <c r="N57" s="39">
        <f t="shared" si="12"/>
        <v>10464.682096230572</v>
      </c>
      <c r="O57" s="59">
        <f t="shared" si="13"/>
        <v>573</v>
      </c>
      <c r="P57" s="40">
        <f t="shared" si="14"/>
        <v>10471.204188481675</v>
      </c>
    </row>
    <row r="58" spans="1:16">
      <c r="A58" s="62">
        <v>54</v>
      </c>
      <c r="B58" s="39">
        <f t="shared" si="1"/>
        <v>2189.8132564996704</v>
      </c>
      <c r="C58" s="59">
        <f t="shared" si="0"/>
        <v>2740</v>
      </c>
      <c r="D58" s="40">
        <f t="shared" si="2"/>
        <v>2189.7810218978102</v>
      </c>
      <c r="E58" s="39">
        <f t="shared" si="3"/>
        <v>4307.4603153232001</v>
      </c>
      <c r="F58" s="59">
        <f t="shared" si="4"/>
        <v>1393</v>
      </c>
      <c r="G58" s="40">
        <f t="shared" si="5"/>
        <v>4307.250538406317</v>
      </c>
      <c r="H58" s="39">
        <f t="shared" si="6"/>
        <v>6425.1073741467289</v>
      </c>
      <c r="I58" s="59">
        <f t="shared" si="7"/>
        <v>934</v>
      </c>
      <c r="J58" s="40">
        <f t="shared" si="8"/>
        <v>6423.982869379015</v>
      </c>
      <c r="K58" s="39">
        <f t="shared" si="9"/>
        <v>8542.7544329702596</v>
      </c>
      <c r="L58" s="59">
        <f t="shared" si="10"/>
        <v>702</v>
      </c>
      <c r="M58" s="40">
        <f t="shared" si="11"/>
        <v>8547.0085470085469</v>
      </c>
      <c r="N58" s="39">
        <f t="shared" si="12"/>
        <v>10660.401491793789</v>
      </c>
      <c r="O58" s="59">
        <f t="shared" si="13"/>
        <v>563</v>
      </c>
      <c r="P58" s="40">
        <f t="shared" si="14"/>
        <v>10657.193605683837</v>
      </c>
    </row>
    <row r="59" spans="1:16">
      <c r="A59" s="62">
        <v>55</v>
      </c>
      <c r="B59" s="39">
        <f t="shared" si="1"/>
        <v>2228.6699069648462</v>
      </c>
      <c r="C59" s="59">
        <f t="shared" si="0"/>
        <v>2692</v>
      </c>
      <c r="D59" s="40">
        <f t="shared" si="2"/>
        <v>2228.8261515601785</v>
      </c>
      <c r="E59" s="39">
        <f t="shared" si="3"/>
        <v>4385.5326520628851</v>
      </c>
      <c r="F59" s="59">
        <f t="shared" si="4"/>
        <v>1368</v>
      </c>
      <c r="G59" s="40">
        <f t="shared" si="5"/>
        <v>4385.9649122807014</v>
      </c>
      <c r="H59" s="39">
        <f t="shared" si="6"/>
        <v>6542.3953971609235</v>
      </c>
      <c r="I59" s="59">
        <f t="shared" si="7"/>
        <v>917</v>
      </c>
      <c r="J59" s="40">
        <f t="shared" si="8"/>
        <v>6543.0752453653213</v>
      </c>
      <c r="K59" s="39">
        <f t="shared" si="9"/>
        <v>8699.2581422589647</v>
      </c>
      <c r="L59" s="59">
        <f t="shared" si="10"/>
        <v>690</v>
      </c>
      <c r="M59" s="40">
        <f t="shared" si="11"/>
        <v>8695.652173913044</v>
      </c>
      <c r="N59" s="39">
        <f t="shared" si="12"/>
        <v>10856.120887357005</v>
      </c>
      <c r="O59" s="59">
        <f t="shared" si="13"/>
        <v>553</v>
      </c>
      <c r="P59" s="40">
        <f t="shared" si="14"/>
        <v>10849.909584086799</v>
      </c>
    </row>
    <row r="60" spans="1:16">
      <c r="A60" s="62">
        <v>56</v>
      </c>
      <c r="B60" s="39">
        <f t="shared" si="1"/>
        <v>2267.5265574300215</v>
      </c>
      <c r="C60" s="59">
        <f t="shared" si="0"/>
        <v>2646</v>
      </c>
      <c r="D60" s="40">
        <f t="shared" si="2"/>
        <v>2267.5736961451248</v>
      </c>
      <c r="E60" s="39">
        <f t="shared" si="3"/>
        <v>4463.6049888025709</v>
      </c>
      <c r="F60" s="59">
        <f t="shared" si="4"/>
        <v>1344</v>
      </c>
      <c r="G60" s="40">
        <f t="shared" si="5"/>
        <v>4464.2857142857147</v>
      </c>
      <c r="H60" s="39">
        <f t="shared" si="6"/>
        <v>6659.6834201751199</v>
      </c>
      <c r="I60" s="59">
        <f t="shared" si="7"/>
        <v>901</v>
      </c>
      <c r="J60" s="40">
        <f t="shared" si="8"/>
        <v>6659.2674805771367</v>
      </c>
      <c r="K60" s="39">
        <f t="shared" si="9"/>
        <v>8855.7618515476679</v>
      </c>
      <c r="L60" s="59">
        <f t="shared" si="10"/>
        <v>678</v>
      </c>
      <c r="M60" s="40">
        <f t="shared" si="11"/>
        <v>8849.5575221238942</v>
      </c>
      <c r="N60" s="39">
        <f t="shared" si="12"/>
        <v>11051.840282920219</v>
      </c>
      <c r="O60" s="59">
        <f t="shared" si="13"/>
        <v>543</v>
      </c>
      <c r="P60" s="40">
        <f t="shared" si="14"/>
        <v>11049.723756906078</v>
      </c>
    </row>
    <row r="61" spans="1:16">
      <c r="A61" s="62">
        <v>57</v>
      </c>
      <c r="B61" s="39">
        <f t="shared" si="1"/>
        <v>2306.3832078951978</v>
      </c>
      <c r="C61" s="59">
        <f t="shared" si="0"/>
        <v>2601</v>
      </c>
      <c r="D61" s="40">
        <f t="shared" si="2"/>
        <v>2306.8050749711651</v>
      </c>
      <c r="E61" s="39">
        <f t="shared" si="3"/>
        <v>4541.6773255422568</v>
      </c>
      <c r="F61" s="59">
        <f t="shared" si="4"/>
        <v>1321</v>
      </c>
      <c r="G61" s="40">
        <f t="shared" si="5"/>
        <v>4542.0136260408781</v>
      </c>
      <c r="H61" s="39">
        <f t="shared" si="6"/>
        <v>6776.9714431893153</v>
      </c>
      <c r="I61" s="59">
        <f t="shared" si="7"/>
        <v>885</v>
      </c>
      <c r="J61" s="40">
        <f t="shared" si="8"/>
        <v>6779.6610169491523</v>
      </c>
      <c r="K61" s="39">
        <f t="shared" si="9"/>
        <v>9012.2655608363748</v>
      </c>
      <c r="L61" s="59">
        <f t="shared" si="10"/>
        <v>666</v>
      </c>
      <c r="M61" s="40">
        <f t="shared" si="11"/>
        <v>9009.0090090090089</v>
      </c>
      <c r="N61" s="39">
        <f t="shared" si="12"/>
        <v>11247.559678483434</v>
      </c>
      <c r="O61" s="59">
        <f t="shared" si="13"/>
        <v>533</v>
      </c>
      <c r="P61" s="40">
        <f t="shared" si="14"/>
        <v>11257.03564727955</v>
      </c>
    </row>
    <row r="62" spans="1:16">
      <c r="A62" s="62">
        <v>58</v>
      </c>
      <c r="B62" s="39">
        <f t="shared" si="1"/>
        <v>2345.2398583603731</v>
      </c>
      <c r="C62" s="59">
        <f t="shared" si="0"/>
        <v>2558</v>
      </c>
      <c r="D62" s="40">
        <f t="shared" si="2"/>
        <v>2345.5824863174357</v>
      </c>
      <c r="E62" s="39">
        <f t="shared" si="3"/>
        <v>4619.7496622819417</v>
      </c>
      <c r="F62" s="59">
        <f t="shared" si="4"/>
        <v>1299</v>
      </c>
      <c r="G62" s="40">
        <f t="shared" si="5"/>
        <v>4618.9376443418014</v>
      </c>
      <c r="H62" s="39">
        <f t="shared" si="6"/>
        <v>6894.2594662035099</v>
      </c>
      <c r="I62" s="59">
        <f t="shared" si="7"/>
        <v>870</v>
      </c>
      <c r="J62" s="40">
        <f t="shared" si="8"/>
        <v>6896.5517241379312</v>
      </c>
      <c r="K62" s="39">
        <f t="shared" si="9"/>
        <v>9168.7692701250799</v>
      </c>
      <c r="L62" s="59">
        <f t="shared" si="10"/>
        <v>654</v>
      </c>
      <c r="M62" s="40">
        <f t="shared" si="11"/>
        <v>9174.3119266055037</v>
      </c>
      <c r="N62" s="39">
        <f t="shared" si="12"/>
        <v>11443.27907404665</v>
      </c>
      <c r="O62" s="59">
        <f t="shared" si="13"/>
        <v>524</v>
      </c>
      <c r="P62" s="40">
        <f t="shared" si="14"/>
        <v>11450.381679389313</v>
      </c>
    </row>
    <row r="63" spans="1:16">
      <c r="A63" s="62">
        <v>59</v>
      </c>
      <c r="B63" s="39">
        <f t="shared" si="1"/>
        <v>2384.0965088255493</v>
      </c>
      <c r="C63" s="59">
        <f t="shared" si="0"/>
        <v>2517</v>
      </c>
      <c r="D63" s="40">
        <f t="shared" si="2"/>
        <v>2383.7902264600716</v>
      </c>
      <c r="E63" s="39">
        <f t="shared" si="3"/>
        <v>4697.8219990216276</v>
      </c>
      <c r="F63" s="59">
        <f t="shared" si="4"/>
        <v>1277</v>
      </c>
      <c r="G63" s="40">
        <f t="shared" si="5"/>
        <v>4698.5121378230224</v>
      </c>
      <c r="H63" s="39">
        <f t="shared" si="6"/>
        <v>7011.5474892177053</v>
      </c>
      <c r="I63" s="59">
        <f t="shared" si="7"/>
        <v>856</v>
      </c>
      <c r="J63" s="40">
        <f t="shared" si="8"/>
        <v>7009.3457943925232</v>
      </c>
      <c r="K63" s="39">
        <f t="shared" si="9"/>
        <v>9325.2729794137849</v>
      </c>
      <c r="L63" s="59">
        <f t="shared" si="10"/>
        <v>643</v>
      </c>
      <c r="M63" s="40">
        <f t="shared" si="11"/>
        <v>9331.2597200622076</v>
      </c>
      <c r="N63" s="39">
        <f t="shared" si="12"/>
        <v>11638.998469609864</v>
      </c>
      <c r="O63" s="59">
        <f t="shared" si="13"/>
        <v>516</v>
      </c>
      <c r="P63" s="40">
        <f t="shared" si="14"/>
        <v>11627.906976744185</v>
      </c>
    </row>
    <row r="64" spans="1:16">
      <c r="A64" s="62">
        <v>60</v>
      </c>
      <c r="B64" s="39">
        <f t="shared" si="1"/>
        <v>2422.9531592907247</v>
      </c>
      <c r="C64" s="59">
        <f t="shared" si="0"/>
        <v>2476</v>
      </c>
      <c r="D64" s="40">
        <f t="shared" si="2"/>
        <v>2423.2633279483039</v>
      </c>
      <c r="E64" s="39">
        <f t="shared" si="3"/>
        <v>4775.8943357613134</v>
      </c>
      <c r="F64" s="59">
        <f t="shared" si="4"/>
        <v>1256</v>
      </c>
      <c r="G64" s="40">
        <f t="shared" si="5"/>
        <v>4777.0700636942674</v>
      </c>
      <c r="H64" s="39">
        <f t="shared" si="6"/>
        <v>7128.8355122319008</v>
      </c>
      <c r="I64" s="59">
        <f t="shared" si="7"/>
        <v>842</v>
      </c>
      <c r="J64" s="40">
        <f t="shared" si="8"/>
        <v>7125.8907363420431</v>
      </c>
      <c r="K64" s="39">
        <f t="shared" si="9"/>
        <v>9481.77668870249</v>
      </c>
      <c r="L64" s="59">
        <f t="shared" si="10"/>
        <v>633</v>
      </c>
      <c r="M64" s="40">
        <f t="shared" si="11"/>
        <v>9478.6729857819901</v>
      </c>
      <c r="N64" s="39">
        <f t="shared" si="12"/>
        <v>11834.717865173079</v>
      </c>
      <c r="O64" s="59">
        <f t="shared" si="13"/>
        <v>507</v>
      </c>
      <c r="P64" s="40">
        <f t="shared" si="14"/>
        <v>11834.31952662722</v>
      </c>
    </row>
    <row r="65" spans="1:16">
      <c r="A65" s="62">
        <v>61</v>
      </c>
      <c r="B65" s="39">
        <f t="shared" si="1"/>
        <v>2461.8098097559009</v>
      </c>
      <c r="C65" s="59">
        <f t="shared" si="0"/>
        <v>2437</v>
      </c>
      <c r="D65" s="40">
        <f t="shared" si="2"/>
        <v>2462.0434961017645</v>
      </c>
      <c r="E65" s="39">
        <f t="shared" si="3"/>
        <v>4853.9666725009993</v>
      </c>
      <c r="F65" s="59">
        <f t="shared" si="4"/>
        <v>1236</v>
      </c>
      <c r="G65" s="40">
        <f t="shared" si="5"/>
        <v>4854.3689320388348</v>
      </c>
      <c r="H65" s="39">
        <f t="shared" si="6"/>
        <v>7246.1235352460963</v>
      </c>
      <c r="I65" s="59">
        <f t="shared" si="7"/>
        <v>828</v>
      </c>
      <c r="J65" s="40">
        <f t="shared" si="8"/>
        <v>7246.376811594203</v>
      </c>
      <c r="K65" s="39">
        <f t="shared" si="9"/>
        <v>9638.2803979911951</v>
      </c>
      <c r="L65" s="59">
        <f t="shared" si="10"/>
        <v>623</v>
      </c>
      <c r="M65" s="40">
        <f t="shared" si="11"/>
        <v>9630.8186195826638</v>
      </c>
      <c r="N65" s="39">
        <f t="shared" si="12"/>
        <v>12030.437260736293</v>
      </c>
      <c r="O65" s="59">
        <f t="shared" si="13"/>
        <v>499</v>
      </c>
      <c r="P65" s="40">
        <f t="shared" si="14"/>
        <v>12024.048096192384</v>
      </c>
    </row>
    <row r="66" spans="1:16">
      <c r="A66" s="62">
        <v>62</v>
      </c>
      <c r="B66" s="39">
        <f t="shared" si="1"/>
        <v>2500.6664602210762</v>
      </c>
      <c r="C66" s="59">
        <f t="shared" si="0"/>
        <v>2399</v>
      </c>
      <c r="D66" s="40">
        <f t="shared" si="2"/>
        <v>2501.0421008753647</v>
      </c>
      <c r="E66" s="39">
        <f t="shared" si="3"/>
        <v>4932.0390092406842</v>
      </c>
      <c r="F66" s="59">
        <f t="shared" si="4"/>
        <v>1217</v>
      </c>
      <c r="G66" s="40">
        <f t="shared" si="5"/>
        <v>4930.1561216105174</v>
      </c>
      <c r="H66" s="39">
        <f t="shared" si="6"/>
        <v>7363.4115582602917</v>
      </c>
      <c r="I66" s="59">
        <f t="shared" si="7"/>
        <v>815</v>
      </c>
      <c r="J66" s="40">
        <f t="shared" si="8"/>
        <v>7361.9631901840494</v>
      </c>
      <c r="K66" s="39">
        <f t="shared" si="9"/>
        <v>9794.7841072799001</v>
      </c>
      <c r="L66" s="59">
        <f t="shared" si="10"/>
        <v>613</v>
      </c>
      <c r="M66" s="40">
        <f t="shared" si="11"/>
        <v>9787.9282218597073</v>
      </c>
      <c r="N66" s="39">
        <f t="shared" si="12"/>
        <v>12226.156656299509</v>
      </c>
      <c r="O66" s="59">
        <f t="shared" si="13"/>
        <v>491</v>
      </c>
      <c r="P66" s="40">
        <f t="shared" si="14"/>
        <v>12219.959266802443</v>
      </c>
    </row>
    <row r="67" spans="1:16">
      <c r="A67" s="62">
        <v>63</v>
      </c>
      <c r="B67" s="39">
        <f t="shared" si="1"/>
        <v>2539.5231106862525</v>
      </c>
      <c r="C67" s="59">
        <f t="shared" si="0"/>
        <v>2363</v>
      </c>
      <c r="D67" s="40">
        <f t="shared" si="2"/>
        <v>2539.1451544646634</v>
      </c>
      <c r="E67" s="39">
        <f t="shared" si="3"/>
        <v>5010.1113459803701</v>
      </c>
      <c r="F67" s="59">
        <f t="shared" si="4"/>
        <v>1198</v>
      </c>
      <c r="G67" s="40">
        <f t="shared" si="5"/>
        <v>5008.3472454090152</v>
      </c>
      <c r="H67" s="39">
        <f t="shared" si="6"/>
        <v>7480.6995812744863</v>
      </c>
      <c r="I67" s="59">
        <f t="shared" si="7"/>
        <v>802</v>
      </c>
      <c r="J67" s="40">
        <f t="shared" si="8"/>
        <v>7481.2967581047378</v>
      </c>
      <c r="K67" s="39">
        <f t="shared" si="9"/>
        <v>9951.287816568607</v>
      </c>
      <c r="L67" s="59">
        <f t="shared" si="10"/>
        <v>603</v>
      </c>
      <c r="M67" s="40">
        <f t="shared" si="11"/>
        <v>9950.2487562189053</v>
      </c>
      <c r="N67" s="39">
        <f t="shared" si="12"/>
        <v>12421.876051862724</v>
      </c>
      <c r="O67" s="59">
        <f t="shared" si="13"/>
        <v>483</v>
      </c>
      <c r="P67" s="40">
        <f t="shared" si="14"/>
        <v>12422.360248447205</v>
      </c>
    </row>
    <row r="68" spans="1:16">
      <c r="A68" s="62">
        <v>64</v>
      </c>
      <c r="B68" s="39">
        <f t="shared" si="1"/>
        <v>2578.3797611514278</v>
      </c>
      <c r="C68" s="59">
        <f t="shared" ref="C68:C131" si="15">ROUND(6000000/B68,0)</f>
        <v>2327</v>
      </c>
      <c r="D68" s="40">
        <f t="shared" si="2"/>
        <v>2578.4271594327461</v>
      </c>
      <c r="E68" s="39">
        <f t="shared" si="3"/>
        <v>5088.1836827200559</v>
      </c>
      <c r="F68" s="59">
        <f t="shared" ref="F68:F131" si="16">ROUND(6000000/E68,0)</f>
        <v>1179</v>
      </c>
      <c r="G68" s="40">
        <f t="shared" si="5"/>
        <v>5089.0585241730278</v>
      </c>
      <c r="H68" s="39">
        <f t="shared" si="6"/>
        <v>7597.9876042886826</v>
      </c>
      <c r="I68" s="59">
        <f t="shared" ref="I68:I131" si="17">ROUND(6000000/H68,0)</f>
        <v>790</v>
      </c>
      <c r="J68" s="40">
        <f t="shared" si="8"/>
        <v>7594.9367088607596</v>
      </c>
      <c r="K68" s="39">
        <f t="shared" si="9"/>
        <v>10107.79152585731</v>
      </c>
      <c r="L68" s="59">
        <f t="shared" ref="L68:L131" si="18">ROUND(6000000/K68,0)</f>
        <v>594</v>
      </c>
      <c r="M68" s="40">
        <f t="shared" si="11"/>
        <v>10101.010101010101</v>
      </c>
      <c r="N68" s="39">
        <f t="shared" si="12"/>
        <v>12617.595447425938</v>
      </c>
      <c r="O68" s="59">
        <f t="shared" ref="O68:O131" si="19">ROUND(6000000/N68,0)</f>
        <v>476</v>
      </c>
      <c r="P68" s="40">
        <f t="shared" si="14"/>
        <v>12605.042016806723</v>
      </c>
    </row>
    <row r="69" spans="1:16">
      <c r="A69" s="62">
        <v>65</v>
      </c>
      <c r="B69" s="39">
        <f t="shared" ref="B69:B132" si="20">(B$2/255)*($A69)+(255-$A69)*6000000/(65535*255)</f>
        <v>2617.2364116166036</v>
      </c>
      <c r="C69" s="59">
        <f t="shared" si="15"/>
        <v>2292</v>
      </c>
      <c r="D69" s="40">
        <f t="shared" ref="D69:D132" si="21">6000000/C69</f>
        <v>2617.8010471204188</v>
      </c>
      <c r="E69" s="39">
        <f t="shared" ref="E69:E132" si="22">(E$2/255)*($A69)+(255-$A69)*6000000/(65535*255)</f>
        <v>5166.2560194597409</v>
      </c>
      <c r="F69" s="59">
        <f t="shared" si="16"/>
        <v>1161</v>
      </c>
      <c r="G69" s="40">
        <f t="shared" ref="G69:G132" si="23">6000000/F69</f>
        <v>5167.9586563307494</v>
      </c>
      <c r="H69" s="39">
        <f t="shared" ref="H69:H132" si="24">(H$2/255)*($A69)+(255-$A69)*6000000/(65535*255)</f>
        <v>7715.2756273028781</v>
      </c>
      <c r="I69" s="59">
        <f t="shared" si="17"/>
        <v>778</v>
      </c>
      <c r="J69" s="40">
        <f t="shared" ref="J69:J132" si="25">6000000/I69</f>
        <v>7712.0822622107971</v>
      </c>
      <c r="K69" s="39">
        <f t="shared" ref="K69:K132" si="26">(K$2/255)*($A69)+(255-$A69)*6000000/(65535*255)</f>
        <v>10264.295235146015</v>
      </c>
      <c r="L69" s="59">
        <f t="shared" si="18"/>
        <v>585</v>
      </c>
      <c r="M69" s="40">
        <f t="shared" ref="M69:M132" si="27">6000000/L69</f>
        <v>10256.410256410256</v>
      </c>
      <c r="N69" s="39">
        <f t="shared" ref="N69:N132" si="28">(N$2/255)*($A69)+(255-$A69)*6000000/(65535*255)</f>
        <v>12813.314842989153</v>
      </c>
      <c r="O69" s="59">
        <f t="shared" si="19"/>
        <v>468</v>
      </c>
      <c r="P69" s="40">
        <f t="shared" ref="P69:P132" si="29">6000000/O69</f>
        <v>12820.51282051282</v>
      </c>
    </row>
    <row r="70" spans="1:16">
      <c r="A70" s="62">
        <v>66</v>
      </c>
      <c r="B70" s="39">
        <f t="shared" si="20"/>
        <v>2656.0930620817794</v>
      </c>
      <c r="C70" s="59">
        <f t="shared" si="15"/>
        <v>2259</v>
      </c>
      <c r="D70" s="40">
        <f t="shared" si="21"/>
        <v>2656.0424966799469</v>
      </c>
      <c r="E70" s="39">
        <f t="shared" si="22"/>
        <v>5244.3283561994267</v>
      </c>
      <c r="F70" s="59">
        <f t="shared" si="16"/>
        <v>1144</v>
      </c>
      <c r="G70" s="40">
        <f t="shared" si="23"/>
        <v>5244.7552447552443</v>
      </c>
      <c r="H70" s="39">
        <f t="shared" si="24"/>
        <v>7832.5636503170726</v>
      </c>
      <c r="I70" s="59">
        <f t="shared" si="17"/>
        <v>766</v>
      </c>
      <c r="J70" s="40">
        <f t="shared" si="25"/>
        <v>7832.8981723237594</v>
      </c>
      <c r="K70" s="39">
        <f t="shared" si="26"/>
        <v>10420.798944434722</v>
      </c>
      <c r="L70" s="59">
        <f t="shared" si="18"/>
        <v>576</v>
      </c>
      <c r="M70" s="40">
        <f t="shared" si="27"/>
        <v>10416.666666666666</v>
      </c>
      <c r="N70" s="39">
        <f t="shared" si="28"/>
        <v>13009.034238552369</v>
      </c>
      <c r="O70" s="59">
        <f t="shared" si="19"/>
        <v>461</v>
      </c>
      <c r="P70" s="40">
        <f t="shared" si="29"/>
        <v>13015.184381778741</v>
      </c>
    </row>
    <row r="71" spans="1:16">
      <c r="A71" s="62">
        <v>67</v>
      </c>
      <c r="B71" s="39">
        <f t="shared" si="20"/>
        <v>2694.9497125469552</v>
      </c>
      <c r="C71" s="59">
        <f t="shared" si="15"/>
        <v>2226</v>
      </c>
      <c r="D71" s="40">
        <f t="shared" si="21"/>
        <v>2695.4177897574123</v>
      </c>
      <c r="E71" s="39">
        <f t="shared" si="22"/>
        <v>5322.4006929391126</v>
      </c>
      <c r="F71" s="59">
        <f t="shared" si="16"/>
        <v>1127</v>
      </c>
      <c r="G71" s="40">
        <f t="shared" si="23"/>
        <v>5323.8686779059453</v>
      </c>
      <c r="H71" s="39">
        <f t="shared" si="24"/>
        <v>7949.8516733312681</v>
      </c>
      <c r="I71" s="59">
        <f t="shared" si="17"/>
        <v>755</v>
      </c>
      <c r="J71" s="40">
        <f t="shared" si="25"/>
        <v>7947.0198675496686</v>
      </c>
      <c r="K71" s="39">
        <f t="shared" si="26"/>
        <v>10577.302653723425</v>
      </c>
      <c r="L71" s="59">
        <f t="shared" si="18"/>
        <v>567</v>
      </c>
      <c r="M71" s="40">
        <f t="shared" si="27"/>
        <v>10582.010582010582</v>
      </c>
      <c r="N71" s="39">
        <f t="shared" si="28"/>
        <v>13204.753634115583</v>
      </c>
      <c r="O71" s="59">
        <f t="shared" si="19"/>
        <v>454</v>
      </c>
      <c r="P71" s="40">
        <f t="shared" si="29"/>
        <v>13215.859030837004</v>
      </c>
    </row>
    <row r="72" spans="1:16">
      <c r="A72" s="62">
        <v>68</v>
      </c>
      <c r="B72" s="39">
        <f t="shared" si="20"/>
        <v>2733.8063630121314</v>
      </c>
      <c r="C72" s="59">
        <f t="shared" si="15"/>
        <v>2195</v>
      </c>
      <c r="D72" s="40">
        <f t="shared" si="21"/>
        <v>2733.4851936218679</v>
      </c>
      <c r="E72" s="39">
        <f t="shared" si="22"/>
        <v>5400.4730296787984</v>
      </c>
      <c r="F72" s="59">
        <f t="shared" si="16"/>
        <v>1111</v>
      </c>
      <c r="G72" s="40">
        <f t="shared" si="23"/>
        <v>5400.5400540054006</v>
      </c>
      <c r="H72" s="39">
        <f t="shared" si="24"/>
        <v>8067.1396963454645</v>
      </c>
      <c r="I72" s="59">
        <f t="shared" si="17"/>
        <v>744</v>
      </c>
      <c r="J72" s="40">
        <f t="shared" si="25"/>
        <v>8064.5161290322585</v>
      </c>
      <c r="K72" s="39">
        <f t="shared" si="26"/>
        <v>10733.806363012132</v>
      </c>
      <c r="L72" s="59">
        <f t="shared" si="18"/>
        <v>559</v>
      </c>
      <c r="M72" s="40">
        <f t="shared" si="27"/>
        <v>10733.452593917711</v>
      </c>
      <c r="N72" s="39">
        <f t="shared" si="28"/>
        <v>13400.473029678798</v>
      </c>
      <c r="O72" s="59">
        <f t="shared" si="19"/>
        <v>448</v>
      </c>
      <c r="P72" s="40">
        <f t="shared" si="29"/>
        <v>13392.857142857143</v>
      </c>
    </row>
    <row r="73" spans="1:16">
      <c r="A73" s="62">
        <v>69</v>
      </c>
      <c r="B73" s="39">
        <f t="shared" si="20"/>
        <v>2772.6630134773068</v>
      </c>
      <c r="C73" s="59">
        <f t="shared" si="15"/>
        <v>2164</v>
      </c>
      <c r="D73" s="40">
        <f t="shared" si="21"/>
        <v>2772.6432532347503</v>
      </c>
      <c r="E73" s="39">
        <f t="shared" si="22"/>
        <v>5478.5453664184834</v>
      </c>
      <c r="F73" s="59">
        <f t="shared" si="16"/>
        <v>1095</v>
      </c>
      <c r="G73" s="40">
        <f t="shared" si="23"/>
        <v>5479.4520547945203</v>
      </c>
      <c r="H73" s="39">
        <f t="shared" si="24"/>
        <v>8184.427719359659</v>
      </c>
      <c r="I73" s="59">
        <f t="shared" si="17"/>
        <v>733</v>
      </c>
      <c r="J73" s="40">
        <f t="shared" si="25"/>
        <v>8185.5388813096861</v>
      </c>
      <c r="K73" s="39">
        <f t="shared" si="26"/>
        <v>10890.310072300837</v>
      </c>
      <c r="L73" s="59">
        <f t="shared" si="18"/>
        <v>551</v>
      </c>
      <c r="M73" s="40">
        <f t="shared" si="27"/>
        <v>10889.29219600726</v>
      </c>
      <c r="N73" s="39">
        <f t="shared" si="28"/>
        <v>13596.192425242014</v>
      </c>
      <c r="O73" s="59">
        <f t="shared" si="19"/>
        <v>441</v>
      </c>
      <c r="P73" s="40">
        <f t="shared" si="29"/>
        <v>13605.442176870749</v>
      </c>
    </row>
    <row r="74" spans="1:16">
      <c r="A74" s="62">
        <v>70</v>
      </c>
      <c r="B74" s="39">
        <f t="shared" si="20"/>
        <v>2811.519663942483</v>
      </c>
      <c r="C74" s="59">
        <f t="shared" si="15"/>
        <v>2134</v>
      </c>
      <c r="D74" s="40">
        <f t="shared" si="21"/>
        <v>2811.6213683223991</v>
      </c>
      <c r="E74" s="39">
        <f t="shared" si="22"/>
        <v>5556.6177031581692</v>
      </c>
      <c r="F74" s="59">
        <f t="shared" si="16"/>
        <v>1080</v>
      </c>
      <c r="G74" s="40">
        <f t="shared" si="23"/>
        <v>5555.5555555555557</v>
      </c>
      <c r="H74" s="39">
        <f t="shared" si="24"/>
        <v>8301.7157423738536</v>
      </c>
      <c r="I74" s="59">
        <f t="shared" si="17"/>
        <v>723</v>
      </c>
      <c r="J74" s="40">
        <f t="shared" si="25"/>
        <v>8298.7551867219918</v>
      </c>
      <c r="K74" s="39">
        <f t="shared" si="26"/>
        <v>11046.813781589542</v>
      </c>
      <c r="L74" s="59">
        <f t="shared" si="18"/>
        <v>543</v>
      </c>
      <c r="M74" s="40">
        <f t="shared" si="27"/>
        <v>11049.723756906078</v>
      </c>
      <c r="N74" s="39">
        <f t="shared" si="28"/>
        <v>13791.911820805228</v>
      </c>
      <c r="O74" s="59">
        <f t="shared" si="19"/>
        <v>435</v>
      </c>
      <c r="P74" s="40">
        <f t="shared" si="29"/>
        <v>13793.103448275862</v>
      </c>
    </row>
    <row r="75" spans="1:16">
      <c r="A75" s="62">
        <v>71</v>
      </c>
      <c r="B75" s="39">
        <f t="shared" si="20"/>
        <v>2850.3763144076584</v>
      </c>
      <c r="C75" s="59">
        <f t="shared" si="15"/>
        <v>2105</v>
      </c>
      <c r="D75" s="40">
        <f t="shared" si="21"/>
        <v>2850.3562945368171</v>
      </c>
      <c r="E75" s="39">
        <f t="shared" si="22"/>
        <v>5634.6900398978551</v>
      </c>
      <c r="F75" s="59">
        <f t="shared" si="16"/>
        <v>1065</v>
      </c>
      <c r="G75" s="40">
        <f t="shared" si="23"/>
        <v>5633.8028169014087</v>
      </c>
      <c r="H75" s="39">
        <f t="shared" si="24"/>
        <v>8419.0037653880499</v>
      </c>
      <c r="I75" s="59">
        <f t="shared" si="17"/>
        <v>713</v>
      </c>
      <c r="J75" s="40">
        <f t="shared" si="25"/>
        <v>8415.1472650771393</v>
      </c>
      <c r="K75" s="39">
        <f t="shared" si="26"/>
        <v>11203.317490878248</v>
      </c>
      <c r="L75" s="59">
        <f t="shared" si="18"/>
        <v>536</v>
      </c>
      <c r="M75" s="40">
        <f t="shared" si="27"/>
        <v>11194.029850746268</v>
      </c>
      <c r="N75" s="39">
        <f t="shared" si="28"/>
        <v>13987.631216368443</v>
      </c>
      <c r="O75" s="59">
        <f t="shared" si="19"/>
        <v>429</v>
      </c>
      <c r="P75" s="40">
        <f t="shared" si="29"/>
        <v>13986.013986013986</v>
      </c>
    </row>
    <row r="76" spans="1:16">
      <c r="A76" s="62">
        <v>72</v>
      </c>
      <c r="B76" s="39">
        <f t="shared" si="20"/>
        <v>2889.2329648728346</v>
      </c>
      <c r="C76" s="59">
        <f t="shared" si="15"/>
        <v>2077</v>
      </c>
      <c r="D76" s="40">
        <f t="shared" si="21"/>
        <v>2888.7818969667792</v>
      </c>
      <c r="E76" s="39">
        <f t="shared" si="22"/>
        <v>5712.7623766375409</v>
      </c>
      <c r="F76" s="59">
        <f t="shared" si="16"/>
        <v>1050</v>
      </c>
      <c r="G76" s="40">
        <f t="shared" si="23"/>
        <v>5714.2857142857147</v>
      </c>
      <c r="H76" s="39">
        <f t="shared" si="24"/>
        <v>8536.2917884022445</v>
      </c>
      <c r="I76" s="59">
        <f t="shared" si="17"/>
        <v>703</v>
      </c>
      <c r="J76" s="40">
        <f t="shared" si="25"/>
        <v>8534.8506401137984</v>
      </c>
      <c r="K76" s="39">
        <f t="shared" si="26"/>
        <v>11359.821200166953</v>
      </c>
      <c r="L76" s="59">
        <f t="shared" si="18"/>
        <v>528</v>
      </c>
      <c r="M76" s="40">
        <f t="shared" si="27"/>
        <v>11363.636363636364</v>
      </c>
      <c r="N76" s="39">
        <f t="shared" si="28"/>
        <v>14183.350611931657</v>
      </c>
      <c r="O76" s="59">
        <f t="shared" si="19"/>
        <v>423</v>
      </c>
      <c r="P76" s="40">
        <f t="shared" si="29"/>
        <v>14184.397163120568</v>
      </c>
    </row>
    <row r="77" spans="1:16">
      <c r="A77" s="62">
        <v>73</v>
      </c>
      <c r="B77" s="39">
        <f t="shared" si="20"/>
        <v>2928.0896153380099</v>
      </c>
      <c r="C77" s="59">
        <f t="shared" si="15"/>
        <v>2049</v>
      </c>
      <c r="D77" s="40">
        <f t="shared" si="21"/>
        <v>2928.2576866764275</v>
      </c>
      <c r="E77" s="39">
        <f t="shared" si="22"/>
        <v>5790.8347133772259</v>
      </c>
      <c r="F77" s="59">
        <f t="shared" si="16"/>
        <v>1036</v>
      </c>
      <c r="G77" s="40">
        <f t="shared" si="23"/>
        <v>5791.5057915057914</v>
      </c>
      <c r="H77" s="39">
        <f t="shared" si="24"/>
        <v>8653.5798114164409</v>
      </c>
      <c r="I77" s="59">
        <f t="shared" si="17"/>
        <v>693</v>
      </c>
      <c r="J77" s="40">
        <f t="shared" si="25"/>
        <v>8658.0086580086572</v>
      </c>
      <c r="K77" s="39">
        <f t="shared" si="26"/>
        <v>11516.324909455658</v>
      </c>
      <c r="L77" s="59">
        <f t="shared" si="18"/>
        <v>521</v>
      </c>
      <c r="M77" s="40">
        <f t="shared" si="27"/>
        <v>11516.314779270633</v>
      </c>
      <c r="N77" s="39">
        <f t="shared" si="28"/>
        <v>14379.070007494873</v>
      </c>
      <c r="O77" s="59">
        <f t="shared" si="19"/>
        <v>417</v>
      </c>
      <c r="P77" s="40">
        <f t="shared" si="29"/>
        <v>14388.489208633093</v>
      </c>
    </row>
    <row r="78" spans="1:16">
      <c r="A78" s="62">
        <v>74</v>
      </c>
      <c r="B78" s="39">
        <f t="shared" si="20"/>
        <v>2966.9462658031857</v>
      </c>
      <c r="C78" s="59">
        <f t="shared" si="15"/>
        <v>2022</v>
      </c>
      <c r="D78" s="40">
        <f t="shared" si="21"/>
        <v>2967.359050445104</v>
      </c>
      <c r="E78" s="39">
        <f t="shared" si="22"/>
        <v>5868.9070501169108</v>
      </c>
      <c r="F78" s="59">
        <f t="shared" si="16"/>
        <v>1022</v>
      </c>
      <c r="G78" s="40">
        <f t="shared" si="23"/>
        <v>5870.841487279843</v>
      </c>
      <c r="H78" s="39">
        <f t="shared" si="24"/>
        <v>8770.8678344306372</v>
      </c>
      <c r="I78" s="59">
        <f t="shared" si="17"/>
        <v>684</v>
      </c>
      <c r="J78" s="40">
        <f t="shared" si="25"/>
        <v>8771.9298245614027</v>
      </c>
      <c r="K78" s="39">
        <f t="shared" si="26"/>
        <v>11672.828618744363</v>
      </c>
      <c r="L78" s="59">
        <f t="shared" si="18"/>
        <v>514</v>
      </c>
      <c r="M78" s="40">
        <f t="shared" si="27"/>
        <v>11673.151750972762</v>
      </c>
      <c r="N78" s="39">
        <f t="shared" si="28"/>
        <v>14574.789403058088</v>
      </c>
      <c r="O78" s="59">
        <f t="shared" si="19"/>
        <v>412</v>
      </c>
      <c r="P78" s="40">
        <f t="shared" si="29"/>
        <v>14563.106796116504</v>
      </c>
    </row>
    <row r="79" spans="1:16">
      <c r="A79" s="62">
        <v>75</v>
      </c>
      <c r="B79" s="39">
        <f t="shared" si="20"/>
        <v>3005.8029162683615</v>
      </c>
      <c r="C79" s="59">
        <f t="shared" si="15"/>
        <v>1996</v>
      </c>
      <c r="D79" s="40">
        <f t="shared" si="21"/>
        <v>3006.012024048096</v>
      </c>
      <c r="E79" s="39">
        <f t="shared" si="22"/>
        <v>5946.9793868565976</v>
      </c>
      <c r="F79" s="59">
        <f t="shared" si="16"/>
        <v>1009</v>
      </c>
      <c r="G79" s="40">
        <f t="shared" si="23"/>
        <v>5946.4816650148659</v>
      </c>
      <c r="H79" s="39">
        <f t="shared" si="24"/>
        <v>8888.1558574448318</v>
      </c>
      <c r="I79" s="59">
        <f t="shared" si="17"/>
        <v>675</v>
      </c>
      <c r="J79" s="40">
        <f t="shared" si="25"/>
        <v>8888.8888888888887</v>
      </c>
      <c r="K79" s="39">
        <f t="shared" si="26"/>
        <v>11829.332328033068</v>
      </c>
      <c r="L79" s="59">
        <f t="shared" si="18"/>
        <v>507</v>
      </c>
      <c r="M79" s="40">
        <f t="shared" si="27"/>
        <v>11834.31952662722</v>
      </c>
      <c r="N79" s="39">
        <f t="shared" si="28"/>
        <v>14770.508798621304</v>
      </c>
      <c r="O79" s="59">
        <f t="shared" si="19"/>
        <v>406</v>
      </c>
      <c r="P79" s="40">
        <f t="shared" si="29"/>
        <v>14778.32512315271</v>
      </c>
    </row>
    <row r="80" spans="1:16">
      <c r="A80" s="62">
        <v>76</v>
      </c>
      <c r="B80" s="39">
        <f t="shared" si="20"/>
        <v>3044.6595667335373</v>
      </c>
      <c r="C80" s="59">
        <f t="shared" si="15"/>
        <v>1971</v>
      </c>
      <c r="D80" s="40">
        <f t="shared" si="21"/>
        <v>3044.1400304414001</v>
      </c>
      <c r="E80" s="39">
        <f t="shared" si="22"/>
        <v>6025.0517235962825</v>
      </c>
      <c r="F80" s="59">
        <f t="shared" si="16"/>
        <v>996</v>
      </c>
      <c r="G80" s="40">
        <f t="shared" si="23"/>
        <v>6024.0963855421687</v>
      </c>
      <c r="H80" s="39">
        <f t="shared" si="24"/>
        <v>9005.4438804590263</v>
      </c>
      <c r="I80" s="59">
        <f t="shared" si="17"/>
        <v>666</v>
      </c>
      <c r="J80" s="40">
        <f t="shared" si="25"/>
        <v>9009.0090090090089</v>
      </c>
      <c r="K80" s="39">
        <f t="shared" si="26"/>
        <v>11985.836037321773</v>
      </c>
      <c r="L80" s="59">
        <f t="shared" si="18"/>
        <v>501</v>
      </c>
      <c r="M80" s="40">
        <f t="shared" si="27"/>
        <v>11976.047904191617</v>
      </c>
      <c r="N80" s="39">
        <f t="shared" si="28"/>
        <v>14966.228194184519</v>
      </c>
      <c r="O80" s="59">
        <f t="shared" si="19"/>
        <v>401</v>
      </c>
      <c r="P80" s="40">
        <f t="shared" si="29"/>
        <v>14962.593516209476</v>
      </c>
    </row>
    <row r="81" spans="1:16">
      <c r="A81" s="62">
        <v>77</v>
      </c>
      <c r="B81" s="39">
        <f t="shared" si="20"/>
        <v>3083.5162171987131</v>
      </c>
      <c r="C81" s="59">
        <f t="shared" si="15"/>
        <v>1946</v>
      </c>
      <c r="D81" s="40">
        <f t="shared" si="21"/>
        <v>3083.2476875642342</v>
      </c>
      <c r="E81" s="39">
        <f t="shared" si="22"/>
        <v>6103.1240603359684</v>
      </c>
      <c r="F81" s="59">
        <f t="shared" si="16"/>
        <v>983</v>
      </c>
      <c r="G81" s="40">
        <f t="shared" si="23"/>
        <v>6103.7639877924721</v>
      </c>
      <c r="H81" s="39">
        <f t="shared" si="24"/>
        <v>9122.7319034732227</v>
      </c>
      <c r="I81" s="59">
        <f t="shared" si="17"/>
        <v>658</v>
      </c>
      <c r="J81" s="40">
        <f t="shared" si="25"/>
        <v>9118.5410334346507</v>
      </c>
      <c r="K81" s="39">
        <f t="shared" si="26"/>
        <v>12142.33974661048</v>
      </c>
      <c r="L81" s="59">
        <f t="shared" si="18"/>
        <v>494</v>
      </c>
      <c r="M81" s="40">
        <f t="shared" si="27"/>
        <v>12145.748987854251</v>
      </c>
      <c r="N81" s="39">
        <f t="shared" si="28"/>
        <v>15161.947589747735</v>
      </c>
      <c r="O81" s="59">
        <f t="shared" si="19"/>
        <v>396</v>
      </c>
      <c r="P81" s="40">
        <f t="shared" si="29"/>
        <v>15151.515151515152</v>
      </c>
    </row>
    <row r="82" spans="1:16">
      <c r="A82" s="62">
        <v>78</v>
      </c>
      <c r="B82" s="39">
        <f t="shared" si="20"/>
        <v>3122.3728676638889</v>
      </c>
      <c r="C82" s="59">
        <f t="shared" si="15"/>
        <v>1922</v>
      </c>
      <c r="D82" s="40">
        <f t="shared" si="21"/>
        <v>3121.7481789802291</v>
      </c>
      <c r="E82" s="39">
        <f t="shared" si="22"/>
        <v>6181.1963970756533</v>
      </c>
      <c r="F82" s="59">
        <f t="shared" si="16"/>
        <v>971</v>
      </c>
      <c r="G82" s="40">
        <f t="shared" si="23"/>
        <v>6179.1967044284247</v>
      </c>
      <c r="H82" s="39">
        <f t="shared" si="24"/>
        <v>9240.0199264874173</v>
      </c>
      <c r="I82" s="59">
        <f t="shared" si="17"/>
        <v>649</v>
      </c>
      <c r="J82" s="40">
        <f t="shared" si="25"/>
        <v>9244.9922958397528</v>
      </c>
      <c r="K82" s="39">
        <f t="shared" si="26"/>
        <v>12298.843455899183</v>
      </c>
      <c r="L82" s="59">
        <f t="shared" si="18"/>
        <v>488</v>
      </c>
      <c r="M82" s="40">
        <f t="shared" si="27"/>
        <v>12295.081967213115</v>
      </c>
      <c r="N82" s="39">
        <f t="shared" si="28"/>
        <v>15357.666985310949</v>
      </c>
      <c r="O82" s="59">
        <f t="shared" si="19"/>
        <v>391</v>
      </c>
      <c r="P82" s="40">
        <f t="shared" si="29"/>
        <v>15345.268542199488</v>
      </c>
    </row>
    <row r="83" spans="1:16">
      <c r="A83" s="62">
        <v>79</v>
      </c>
      <c r="B83" s="39">
        <f t="shared" si="20"/>
        <v>3161.2295181290647</v>
      </c>
      <c r="C83" s="59">
        <f t="shared" si="15"/>
        <v>1898</v>
      </c>
      <c r="D83" s="40">
        <f t="shared" si="21"/>
        <v>3161.222339304531</v>
      </c>
      <c r="E83" s="39">
        <f t="shared" si="22"/>
        <v>6259.2687338153401</v>
      </c>
      <c r="F83" s="59">
        <f t="shared" si="16"/>
        <v>959</v>
      </c>
      <c r="G83" s="40">
        <f t="shared" si="23"/>
        <v>6256.5172054223149</v>
      </c>
      <c r="H83" s="39">
        <f t="shared" si="24"/>
        <v>9357.3079495016136</v>
      </c>
      <c r="I83" s="59">
        <f t="shared" si="17"/>
        <v>641</v>
      </c>
      <c r="J83" s="40">
        <f t="shared" si="25"/>
        <v>9360.3744149765989</v>
      </c>
      <c r="K83" s="39">
        <f t="shared" si="26"/>
        <v>12455.34716518789</v>
      </c>
      <c r="L83" s="59">
        <f t="shared" si="18"/>
        <v>482</v>
      </c>
      <c r="M83" s="40">
        <f t="shared" si="27"/>
        <v>12448.132780082988</v>
      </c>
      <c r="N83" s="39">
        <f t="shared" si="28"/>
        <v>15553.386380874164</v>
      </c>
      <c r="O83" s="59">
        <f t="shared" si="19"/>
        <v>386</v>
      </c>
      <c r="P83" s="40">
        <f t="shared" si="29"/>
        <v>15544.041450777202</v>
      </c>
    </row>
    <row r="84" spans="1:16">
      <c r="A84" s="62">
        <v>80</v>
      </c>
      <c r="B84" s="39">
        <f t="shared" si="20"/>
        <v>3200.0861685942405</v>
      </c>
      <c r="C84" s="59">
        <f t="shared" si="15"/>
        <v>1875</v>
      </c>
      <c r="D84" s="40">
        <f t="shared" si="21"/>
        <v>3200</v>
      </c>
      <c r="E84" s="39">
        <f t="shared" si="22"/>
        <v>6337.341070555025</v>
      </c>
      <c r="F84" s="59">
        <f t="shared" si="16"/>
        <v>947</v>
      </c>
      <c r="G84" s="40">
        <f t="shared" si="23"/>
        <v>6335.7972544878567</v>
      </c>
      <c r="H84" s="39">
        <f t="shared" si="24"/>
        <v>9474.5959725158082</v>
      </c>
      <c r="I84" s="59">
        <f t="shared" si="17"/>
        <v>633</v>
      </c>
      <c r="J84" s="40">
        <f t="shared" si="25"/>
        <v>9478.6729857819901</v>
      </c>
      <c r="K84" s="39">
        <f t="shared" si="26"/>
        <v>12611.850874476593</v>
      </c>
      <c r="L84" s="59">
        <f t="shared" si="18"/>
        <v>476</v>
      </c>
      <c r="M84" s="40">
        <f t="shared" si="27"/>
        <v>12605.042016806723</v>
      </c>
      <c r="N84" s="39">
        <f t="shared" si="28"/>
        <v>15749.105776437378</v>
      </c>
      <c r="O84" s="59">
        <f t="shared" si="19"/>
        <v>381</v>
      </c>
      <c r="P84" s="40">
        <f t="shared" si="29"/>
        <v>15748.031496062993</v>
      </c>
    </row>
    <row r="85" spans="1:16">
      <c r="A85" s="62">
        <v>81</v>
      </c>
      <c r="B85" s="39">
        <f t="shared" si="20"/>
        <v>3238.9428190594158</v>
      </c>
      <c r="C85" s="59">
        <f t="shared" si="15"/>
        <v>1852</v>
      </c>
      <c r="D85" s="40">
        <f t="shared" si="21"/>
        <v>3239.7408207343415</v>
      </c>
      <c r="E85" s="39">
        <f t="shared" si="22"/>
        <v>6415.4134072947099</v>
      </c>
      <c r="F85" s="59">
        <f t="shared" si="16"/>
        <v>935</v>
      </c>
      <c r="G85" s="40">
        <f t="shared" si="23"/>
        <v>6417.1122994652405</v>
      </c>
      <c r="H85" s="39">
        <f t="shared" si="24"/>
        <v>9591.8839955300027</v>
      </c>
      <c r="I85" s="59">
        <f t="shared" si="17"/>
        <v>626</v>
      </c>
      <c r="J85" s="40">
        <f t="shared" si="25"/>
        <v>9584.6645367412148</v>
      </c>
      <c r="K85" s="39">
        <f t="shared" si="26"/>
        <v>12768.354583765298</v>
      </c>
      <c r="L85" s="59">
        <f t="shared" si="18"/>
        <v>470</v>
      </c>
      <c r="M85" s="40">
        <f t="shared" si="27"/>
        <v>12765.95744680851</v>
      </c>
      <c r="N85" s="39">
        <f t="shared" si="28"/>
        <v>15944.825172000594</v>
      </c>
      <c r="O85" s="59">
        <f t="shared" si="19"/>
        <v>376</v>
      </c>
      <c r="P85" s="40">
        <f t="shared" si="29"/>
        <v>15957.446808510638</v>
      </c>
    </row>
    <row r="86" spans="1:16">
      <c r="A86" s="62">
        <v>82</v>
      </c>
      <c r="B86" s="39">
        <f t="shared" si="20"/>
        <v>3277.799469524592</v>
      </c>
      <c r="C86" s="59">
        <f t="shared" si="15"/>
        <v>1830</v>
      </c>
      <c r="D86" s="40">
        <f t="shared" si="21"/>
        <v>3278.688524590164</v>
      </c>
      <c r="E86" s="39">
        <f t="shared" si="22"/>
        <v>6493.4857440343958</v>
      </c>
      <c r="F86" s="59">
        <f t="shared" si="16"/>
        <v>924</v>
      </c>
      <c r="G86" s="40">
        <f t="shared" si="23"/>
        <v>6493.5064935064938</v>
      </c>
      <c r="H86" s="39">
        <f t="shared" si="24"/>
        <v>9709.1720185441991</v>
      </c>
      <c r="I86" s="59">
        <f t="shared" si="17"/>
        <v>618</v>
      </c>
      <c r="J86" s="40">
        <f t="shared" si="25"/>
        <v>9708.7378640776697</v>
      </c>
      <c r="K86" s="39">
        <f t="shared" si="26"/>
        <v>12924.858293054005</v>
      </c>
      <c r="L86" s="59">
        <f t="shared" si="18"/>
        <v>464</v>
      </c>
      <c r="M86" s="40">
        <f t="shared" si="27"/>
        <v>12931.034482758621</v>
      </c>
      <c r="N86" s="39">
        <f t="shared" si="28"/>
        <v>16140.544567563809</v>
      </c>
      <c r="O86" s="59">
        <f t="shared" si="19"/>
        <v>372</v>
      </c>
      <c r="P86" s="40">
        <f t="shared" si="29"/>
        <v>16129.032258064517</v>
      </c>
    </row>
    <row r="87" spans="1:16">
      <c r="A87" s="62">
        <v>83</v>
      </c>
      <c r="B87" s="39">
        <f t="shared" si="20"/>
        <v>3316.6561199897674</v>
      </c>
      <c r="C87" s="59">
        <f t="shared" si="15"/>
        <v>1809</v>
      </c>
      <c r="D87" s="40">
        <f t="shared" si="21"/>
        <v>3316.7495854063018</v>
      </c>
      <c r="E87" s="39">
        <f t="shared" si="22"/>
        <v>6571.5580807740816</v>
      </c>
      <c r="F87" s="59">
        <f t="shared" si="16"/>
        <v>913</v>
      </c>
      <c r="G87" s="40">
        <f t="shared" si="23"/>
        <v>6571.7415115005479</v>
      </c>
      <c r="H87" s="39">
        <f t="shared" si="24"/>
        <v>9826.4600415583936</v>
      </c>
      <c r="I87" s="59">
        <f t="shared" si="17"/>
        <v>611</v>
      </c>
      <c r="J87" s="40">
        <f t="shared" si="25"/>
        <v>9819.9672667757768</v>
      </c>
      <c r="K87" s="39">
        <f t="shared" si="26"/>
        <v>13081.362002342708</v>
      </c>
      <c r="L87" s="59">
        <f t="shared" si="18"/>
        <v>459</v>
      </c>
      <c r="M87" s="40">
        <f t="shared" si="27"/>
        <v>13071.895424836601</v>
      </c>
      <c r="N87" s="39">
        <f t="shared" si="28"/>
        <v>16336.263963127023</v>
      </c>
      <c r="O87" s="59">
        <f t="shared" si="19"/>
        <v>367</v>
      </c>
      <c r="P87" s="40">
        <f t="shared" si="29"/>
        <v>16348.773841961853</v>
      </c>
    </row>
    <row r="88" spans="1:16">
      <c r="A88" s="62">
        <v>84</v>
      </c>
      <c r="B88" s="39">
        <f t="shared" si="20"/>
        <v>3355.5127704549436</v>
      </c>
      <c r="C88" s="59">
        <f t="shared" si="15"/>
        <v>1788</v>
      </c>
      <c r="D88" s="40">
        <f t="shared" si="21"/>
        <v>3355.7046979865772</v>
      </c>
      <c r="E88" s="39">
        <f t="shared" si="22"/>
        <v>6649.6304175137675</v>
      </c>
      <c r="F88" s="59">
        <f t="shared" si="16"/>
        <v>902</v>
      </c>
      <c r="G88" s="40">
        <f t="shared" si="23"/>
        <v>6651.8847006651886</v>
      </c>
      <c r="H88" s="39">
        <f t="shared" si="24"/>
        <v>9943.74806457259</v>
      </c>
      <c r="I88" s="59">
        <f t="shared" si="17"/>
        <v>603</v>
      </c>
      <c r="J88" s="40">
        <f t="shared" si="25"/>
        <v>9950.2487562189053</v>
      </c>
      <c r="K88" s="39">
        <f t="shared" si="26"/>
        <v>13237.865711631415</v>
      </c>
      <c r="L88" s="59">
        <f t="shared" si="18"/>
        <v>453</v>
      </c>
      <c r="M88" s="40">
        <f t="shared" si="27"/>
        <v>13245.033112582782</v>
      </c>
      <c r="N88" s="39">
        <f t="shared" si="28"/>
        <v>16531.983358690239</v>
      </c>
      <c r="O88" s="59">
        <f t="shared" si="19"/>
        <v>363</v>
      </c>
      <c r="P88" s="40">
        <f t="shared" si="29"/>
        <v>16528.92561983471</v>
      </c>
    </row>
    <row r="89" spans="1:16">
      <c r="A89" s="62">
        <v>85</v>
      </c>
      <c r="B89" s="39">
        <f t="shared" si="20"/>
        <v>3394.369420920119</v>
      </c>
      <c r="C89" s="59">
        <f t="shared" si="15"/>
        <v>1768</v>
      </c>
      <c r="D89" s="40">
        <f t="shared" si="21"/>
        <v>3393.6651583710409</v>
      </c>
      <c r="E89" s="39">
        <f t="shared" si="22"/>
        <v>6727.7027542534524</v>
      </c>
      <c r="F89" s="59">
        <f t="shared" si="16"/>
        <v>892</v>
      </c>
      <c r="G89" s="40">
        <f t="shared" si="23"/>
        <v>6726.4573991031393</v>
      </c>
      <c r="H89" s="39">
        <f t="shared" si="24"/>
        <v>10061.036087586786</v>
      </c>
      <c r="I89" s="59">
        <f t="shared" si="17"/>
        <v>596</v>
      </c>
      <c r="J89" s="40">
        <f t="shared" si="25"/>
        <v>10067.114093959732</v>
      </c>
      <c r="K89" s="39">
        <f t="shared" si="26"/>
        <v>13394.36942092012</v>
      </c>
      <c r="L89" s="59">
        <f t="shared" si="18"/>
        <v>448</v>
      </c>
      <c r="M89" s="40">
        <f t="shared" si="27"/>
        <v>13392.857142857143</v>
      </c>
      <c r="N89" s="39">
        <f t="shared" si="28"/>
        <v>16727.702754253452</v>
      </c>
      <c r="O89" s="59">
        <f t="shared" si="19"/>
        <v>359</v>
      </c>
      <c r="P89" s="40">
        <f t="shared" si="29"/>
        <v>16713.091922005569</v>
      </c>
    </row>
    <row r="90" spans="1:16">
      <c r="A90" s="62">
        <v>86</v>
      </c>
      <c r="B90" s="39">
        <f t="shared" si="20"/>
        <v>3433.2260713852952</v>
      </c>
      <c r="C90" s="59">
        <f t="shared" si="15"/>
        <v>1748</v>
      </c>
      <c r="D90" s="40">
        <f t="shared" si="21"/>
        <v>3432.4942791762014</v>
      </c>
      <c r="E90" s="39">
        <f t="shared" si="22"/>
        <v>6805.7750909931383</v>
      </c>
      <c r="F90" s="59">
        <f t="shared" si="16"/>
        <v>882</v>
      </c>
      <c r="G90" s="40">
        <f t="shared" si="23"/>
        <v>6802.7210884353744</v>
      </c>
      <c r="H90" s="39">
        <f t="shared" si="24"/>
        <v>10178.324110600981</v>
      </c>
      <c r="I90" s="59">
        <f t="shared" si="17"/>
        <v>589</v>
      </c>
      <c r="J90" s="40">
        <f t="shared" si="25"/>
        <v>10186.757215619695</v>
      </c>
      <c r="K90" s="39">
        <f t="shared" si="26"/>
        <v>13550.873130208825</v>
      </c>
      <c r="L90" s="59">
        <f t="shared" si="18"/>
        <v>443</v>
      </c>
      <c r="M90" s="40">
        <f t="shared" si="27"/>
        <v>13544.018058690745</v>
      </c>
      <c r="N90" s="39">
        <f t="shared" si="28"/>
        <v>16923.42214981667</v>
      </c>
      <c r="O90" s="59">
        <f t="shared" si="19"/>
        <v>355</v>
      </c>
      <c r="P90" s="40">
        <f t="shared" si="29"/>
        <v>16901.408450704224</v>
      </c>
    </row>
    <row r="91" spans="1:16">
      <c r="A91" s="62">
        <v>87</v>
      </c>
      <c r="B91" s="39">
        <f t="shared" si="20"/>
        <v>3472.082721850471</v>
      </c>
      <c r="C91" s="59">
        <f t="shared" si="15"/>
        <v>1728</v>
      </c>
      <c r="D91" s="40">
        <f t="shared" si="21"/>
        <v>3472.2222222222222</v>
      </c>
      <c r="E91" s="39">
        <f t="shared" si="22"/>
        <v>6883.8474277328241</v>
      </c>
      <c r="F91" s="59">
        <f t="shared" si="16"/>
        <v>872</v>
      </c>
      <c r="G91" s="40">
        <f t="shared" si="23"/>
        <v>6880.7339449541287</v>
      </c>
      <c r="H91" s="39">
        <f t="shared" si="24"/>
        <v>10295.612133615175</v>
      </c>
      <c r="I91" s="59">
        <f t="shared" si="17"/>
        <v>583</v>
      </c>
      <c r="J91" s="40">
        <f t="shared" si="25"/>
        <v>10291.595197255574</v>
      </c>
      <c r="K91" s="39">
        <f t="shared" si="26"/>
        <v>13707.37683949753</v>
      </c>
      <c r="L91" s="59">
        <f t="shared" si="18"/>
        <v>438</v>
      </c>
      <c r="M91" s="40">
        <f t="shared" si="27"/>
        <v>13698.630136986301</v>
      </c>
      <c r="N91" s="39">
        <f t="shared" si="28"/>
        <v>17119.141545379884</v>
      </c>
      <c r="O91" s="59">
        <f t="shared" si="19"/>
        <v>350</v>
      </c>
      <c r="P91" s="40">
        <f t="shared" si="29"/>
        <v>17142.857142857141</v>
      </c>
    </row>
    <row r="92" spans="1:16">
      <c r="A92" s="62">
        <v>88</v>
      </c>
      <c r="B92" s="39">
        <f t="shared" si="20"/>
        <v>3510.9393723156463</v>
      </c>
      <c r="C92" s="59">
        <f t="shared" si="15"/>
        <v>1709</v>
      </c>
      <c r="D92" s="40">
        <f t="shared" si="21"/>
        <v>3510.8250438853129</v>
      </c>
      <c r="E92" s="39">
        <f t="shared" si="22"/>
        <v>6961.9197644725091</v>
      </c>
      <c r="F92" s="59">
        <f t="shared" si="16"/>
        <v>862</v>
      </c>
      <c r="G92" s="40">
        <f t="shared" si="23"/>
        <v>6960.5568445475637</v>
      </c>
      <c r="H92" s="39">
        <f t="shared" si="24"/>
        <v>10412.900156629372</v>
      </c>
      <c r="I92" s="59">
        <f t="shared" si="17"/>
        <v>576</v>
      </c>
      <c r="J92" s="40">
        <f t="shared" si="25"/>
        <v>10416.666666666666</v>
      </c>
      <c r="K92" s="39">
        <f t="shared" si="26"/>
        <v>13863.880548786236</v>
      </c>
      <c r="L92" s="59">
        <f t="shared" si="18"/>
        <v>433</v>
      </c>
      <c r="M92" s="40">
        <f t="shared" si="27"/>
        <v>13856.812933025403</v>
      </c>
      <c r="N92" s="39">
        <f t="shared" si="28"/>
        <v>17314.860940943097</v>
      </c>
      <c r="O92" s="59">
        <f t="shared" si="19"/>
        <v>347</v>
      </c>
      <c r="P92" s="40">
        <f t="shared" si="29"/>
        <v>17291.06628242075</v>
      </c>
    </row>
    <row r="93" spans="1:16">
      <c r="A93" s="62">
        <v>89</v>
      </c>
      <c r="B93" s="39">
        <f t="shared" si="20"/>
        <v>3549.7960227808226</v>
      </c>
      <c r="C93" s="59">
        <f t="shared" si="15"/>
        <v>1690</v>
      </c>
      <c r="D93" s="40">
        <f t="shared" si="21"/>
        <v>3550.2958579881656</v>
      </c>
      <c r="E93" s="39">
        <f t="shared" si="22"/>
        <v>7039.9921012121949</v>
      </c>
      <c r="F93" s="59">
        <f t="shared" si="16"/>
        <v>852</v>
      </c>
      <c r="G93" s="40">
        <f t="shared" si="23"/>
        <v>7042.2535211267605</v>
      </c>
      <c r="H93" s="39">
        <f t="shared" si="24"/>
        <v>10530.188179643566</v>
      </c>
      <c r="I93" s="59">
        <f t="shared" si="17"/>
        <v>570</v>
      </c>
      <c r="J93" s="40">
        <f t="shared" si="25"/>
        <v>10526.315789473685</v>
      </c>
      <c r="K93" s="39">
        <f t="shared" si="26"/>
        <v>14020.384258074941</v>
      </c>
      <c r="L93" s="59">
        <f t="shared" si="18"/>
        <v>428</v>
      </c>
      <c r="M93" s="40">
        <f t="shared" si="27"/>
        <v>14018.691588785046</v>
      </c>
      <c r="N93" s="39">
        <f t="shared" si="28"/>
        <v>17510.580336506315</v>
      </c>
      <c r="O93" s="59">
        <f t="shared" si="19"/>
        <v>343</v>
      </c>
      <c r="P93" s="40">
        <f t="shared" si="29"/>
        <v>17492.71137026239</v>
      </c>
    </row>
    <row r="94" spans="1:16">
      <c r="A94" s="62">
        <v>90</v>
      </c>
      <c r="B94" s="39">
        <f t="shared" si="20"/>
        <v>3588.6526732459979</v>
      </c>
      <c r="C94" s="59">
        <f t="shared" si="15"/>
        <v>1672</v>
      </c>
      <c r="D94" s="40">
        <f t="shared" si="21"/>
        <v>3588.5167464114834</v>
      </c>
      <c r="E94" s="39">
        <f t="shared" si="22"/>
        <v>7118.0644379518808</v>
      </c>
      <c r="F94" s="59">
        <f t="shared" si="16"/>
        <v>843</v>
      </c>
      <c r="G94" s="40">
        <f t="shared" si="23"/>
        <v>7117.4377224199288</v>
      </c>
      <c r="H94" s="39">
        <f t="shared" si="24"/>
        <v>10647.476202657763</v>
      </c>
      <c r="I94" s="59">
        <f t="shared" si="17"/>
        <v>564</v>
      </c>
      <c r="J94" s="40">
        <f t="shared" si="25"/>
        <v>10638.297872340425</v>
      </c>
      <c r="K94" s="39">
        <f t="shared" si="26"/>
        <v>14176.887967363646</v>
      </c>
      <c r="L94" s="59">
        <f t="shared" si="18"/>
        <v>423</v>
      </c>
      <c r="M94" s="40">
        <f t="shared" si="27"/>
        <v>14184.397163120568</v>
      </c>
      <c r="N94" s="39">
        <f t="shared" si="28"/>
        <v>17706.299732069529</v>
      </c>
      <c r="O94" s="59">
        <f t="shared" si="19"/>
        <v>339</v>
      </c>
      <c r="P94" s="40">
        <f t="shared" si="29"/>
        <v>17699.115044247788</v>
      </c>
    </row>
    <row r="95" spans="1:16">
      <c r="A95" s="62">
        <v>91</v>
      </c>
      <c r="B95" s="39">
        <f t="shared" si="20"/>
        <v>3627.5093237111741</v>
      </c>
      <c r="C95" s="59">
        <f t="shared" si="15"/>
        <v>1654</v>
      </c>
      <c r="D95" s="40">
        <f t="shared" si="21"/>
        <v>3627.5695284159615</v>
      </c>
      <c r="E95" s="39">
        <f t="shared" si="22"/>
        <v>7196.1367746915666</v>
      </c>
      <c r="F95" s="59">
        <f t="shared" si="16"/>
        <v>834</v>
      </c>
      <c r="G95" s="40">
        <f t="shared" si="23"/>
        <v>7194.2446043165464</v>
      </c>
      <c r="H95" s="39">
        <f t="shared" si="24"/>
        <v>10764.764225671957</v>
      </c>
      <c r="I95" s="59">
        <f t="shared" si="17"/>
        <v>557</v>
      </c>
      <c r="J95" s="40">
        <f t="shared" si="25"/>
        <v>10771.992818671455</v>
      </c>
      <c r="K95" s="39">
        <f t="shared" si="26"/>
        <v>14333.391676652351</v>
      </c>
      <c r="L95" s="59">
        <f t="shared" si="18"/>
        <v>419</v>
      </c>
      <c r="M95" s="40">
        <f t="shared" si="27"/>
        <v>14319.80906921241</v>
      </c>
      <c r="N95" s="39">
        <f t="shared" si="28"/>
        <v>17902.019127632742</v>
      </c>
      <c r="O95" s="59">
        <f t="shared" si="19"/>
        <v>335</v>
      </c>
      <c r="P95" s="40">
        <f t="shared" si="29"/>
        <v>17910.447761194031</v>
      </c>
    </row>
    <row r="96" spans="1:16">
      <c r="A96" s="62">
        <v>92</v>
      </c>
      <c r="B96" s="39">
        <f t="shared" si="20"/>
        <v>3666.3659741763495</v>
      </c>
      <c r="C96" s="59">
        <f t="shared" si="15"/>
        <v>1636</v>
      </c>
      <c r="D96" s="40">
        <f t="shared" si="21"/>
        <v>3667.4816625916869</v>
      </c>
      <c r="E96" s="39">
        <f t="shared" si="22"/>
        <v>7274.2091114312516</v>
      </c>
      <c r="F96" s="59">
        <f t="shared" si="16"/>
        <v>825</v>
      </c>
      <c r="G96" s="40">
        <f t="shared" si="23"/>
        <v>7272.727272727273</v>
      </c>
      <c r="H96" s="39">
        <f t="shared" si="24"/>
        <v>10882.052248686152</v>
      </c>
      <c r="I96" s="59">
        <f t="shared" si="17"/>
        <v>551</v>
      </c>
      <c r="J96" s="40">
        <f t="shared" si="25"/>
        <v>10889.29219600726</v>
      </c>
      <c r="K96" s="39">
        <f t="shared" si="26"/>
        <v>14489.895385941056</v>
      </c>
      <c r="L96" s="59">
        <f t="shared" si="18"/>
        <v>414</v>
      </c>
      <c r="M96" s="40">
        <f t="shared" si="27"/>
        <v>14492.753623188406</v>
      </c>
      <c r="N96" s="39">
        <f t="shared" si="28"/>
        <v>18097.73852319596</v>
      </c>
      <c r="O96" s="59">
        <f t="shared" si="19"/>
        <v>332</v>
      </c>
      <c r="P96" s="40">
        <f t="shared" si="29"/>
        <v>18072.289156626506</v>
      </c>
    </row>
    <row r="97" spans="1:16">
      <c r="A97" s="62">
        <v>93</v>
      </c>
      <c r="B97" s="39">
        <f t="shared" si="20"/>
        <v>3705.2226246415257</v>
      </c>
      <c r="C97" s="59">
        <f t="shared" si="15"/>
        <v>1619</v>
      </c>
      <c r="D97" s="40">
        <f t="shared" si="21"/>
        <v>3705.9913526868436</v>
      </c>
      <c r="E97" s="39">
        <f t="shared" si="22"/>
        <v>7352.2814481709374</v>
      </c>
      <c r="F97" s="59">
        <f t="shared" si="16"/>
        <v>816</v>
      </c>
      <c r="G97" s="40">
        <f t="shared" si="23"/>
        <v>7352.9411764705883</v>
      </c>
      <c r="H97" s="39">
        <f t="shared" si="24"/>
        <v>10999.340271700348</v>
      </c>
      <c r="I97" s="59">
        <f t="shared" si="17"/>
        <v>545</v>
      </c>
      <c r="J97" s="40">
        <f t="shared" si="25"/>
        <v>11009.174311926605</v>
      </c>
      <c r="K97" s="39">
        <f t="shared" si="26"/>
        <v>14646.399095229763</v>
      </c>
      <c r="L97" s="59">
        <f t="shared" si="18"/>
        <v>410</v>
      </c>
      <c r="M97" s="40">
        <f t="shared" si="27"/>
        <v>14634.146341463415</v>
      </c>
      <c r="N97" s="39">
        <f t="shared" si="28"/>
        <v>18293.457918759173</v>
      </c>
      <c r="O97" s="59">
        <f t="shared" si="19"/>
        <v>328</v>
      </c>
      <c r="P97" s="40">
        <f t="shared" si="29"/>
        <v>18292.682926829268</v>
      </c>
    </row>
    <row r="98" spans="1:16">
      <c r="A98" s="62">
        <v>94</v>
      </c>
      <c r="B98" s="39">
        <f t="shared" si="20"/>
        <v>3744.0792751067011</v>
      </c>
      <c r="C98" s="59">
        <f t="shared" si="15"/>
        <v>1603</v>
      </c>
      <c r="D98" s="40">
        <f t="shared" si="21"/>
        <v>3742.9819089207735</v>
      </c>
      <c r="E98" s="39">
        <f t="shared" si="22"/>
        <v>7430.3537849106233</v>
      </c>
      <c r="F98" s="59">
        <f t="shared" si="16"/>
        <v>807</v>
      </c>
      <c r="G98" s="40">
        <f t="shared" si="23"/>
        <v>7434.9442379182155</v>
      </c>
      <c r="H98" s="39">
        <f t="shared" si="24"/>
        <v>11116.628294714543</v>
      </c>
      <c r="I98" s="59">
        <f t="shared" si="17"/>
        <v>540</v>
      </c>
      <c r="J98" s="40">
        <f t="shared" si="25"/>
        <v>11111.111111111111</v>
      </c>
      <c r="K98" s="39">
        <f t="shared" si="26"/>
        <v>14802.902804518466</v>
      </c>
      <c r="L98" s="59">
        <f t="shared" si="18"/>
        <v>405</v>
      </c>
      <c r="M98" s="40">
        <f t="shared" si="27"/>
        <v>14814.814814814816</v>
      </c>
      <c r="N98" s="39">
        <f t="shared" si="28"/>
        <v>18489.177314322387</v>
      </c>
      <c r="O98" s="59">
        <f t="shared" si="19"/>
        <v>325</v>
      </c>
      <c r="P98" s="40">
        <f t="shared" si="29"/>
        <v>18461.538461538461</v>
      </c>
    </row>
    <row r="99" spans="1:16">
      <c r="A99" s="62">
        <v>95</v>
      </c>
      <c r="B99" s="39">
        <f t="shared" si="20"/>
        <v>3782.9359255718773</v>
      </c>
      <c r="C99" s="59">
        <f t="shared" si="15"/>
        <v>1586</v>
      </c>
      <c r="D99" s="40">
        <f t="shared" si="21"/>
        <v>3783.1021437578815</v>
      </c>
      <c r="E99" s="39">
        <f t="shared" si="22"/>
        <v>7508.4261216503091</v>
      </c>
      <c r="F99" s="59">
        <f t="shared" si="16"/>
        <v>799</v>
      </c>
      <c r="G99" s="40">
        <f t="shared" si="23"/>
        <v>7509.3867334167708</v>
      </c>
      <c r="H99" s="39">
        <f t="shared" si="24"/>
        <v>11233.916317728739</v>
      </c>
      <c r="I99" s="59">
        <f t="shared" si="17"/>
        <v>534</v>
      </c>
      <c r="J99" s="40">
        <f t="shared" si="25"/>
        <v>11235.955056179775</v>
      </c>
      <c r="K99" s="39">
        <f t="shared" si="26"/>
        <v>14959.406513807173</v>
      </c>
      <c r="L99" s="59">
        <f t="shared" si="18"/>
        <v>401</v>
      </c>
      <c r="M99" s="40">
        <f t="shared" si="27"/>
        <v>14962.593516209476</v>
      </c>
      <c r="N99" s="39">
        <f t="shared" si="28"/>
        <v>18684.896709885601</v>
      </c>
      <c r="O99" s="59">
        <f t="shared" si="19"/>
        <v>321</v>
      </c>
      <c r="P99" s="40">
        <f t="shared" si="29"/>
        <v>18691.58878504673</v>
      </c>
    </row>
    <row r="100" spans="1:16">
      <c r="A100" s="62">
        <v>96</v>
      </c>
      <c r="B100" s="39">
        <f t="shared" si="20"/>
        <v>3821.7925760370526</v>
      </c>
      <c r="C100" s="59">
        <f t="shared" si="15"/>
        <v>1570</v>
      </c>
      <c r="D100" s="40">
        <f t="shared" si="21"/>
        <v>3821.6560509554142</v>
      </c>
      <c r="E100" s="39">
        <f t="shared" si="22"/>
        <v>7586.4984583899941</v>
      </c>
      <c r="F100" s="59">
        <f t="shared" si="16"/>
        <v>791</v>
      </c>
      <c r="G100" s="40">
        <f t="shared" si="23"/>
        <v>7585.3350189633375</v>
      </c>
      <c r="H100" s="39">
        <f t="shared" si="24"/>
        <v>11351.204340742936</v>
      </c>
      <c r="I100" s="59">
        <f t="shared" si="17"/>
        <v>529</v>
      </c>
      <c r="J100" s="40">
        <f t="shared" si="25"/>
        <v>11342.155009451795</v>
      </c>
      <c r="K100" s="39">
        <f t="shared" si="26"/>
        <v>15115.910223095878</v>
      </c>
      <c r="L100" s="59">
        <f t="shared" si="18"/>
        <v>397</v>
      </c>
      <c r="M100" s="40">
        <f t="shared" si="27"/>
        <v>15113.350125944584</v>
      </c>
      <c r="N100" s="39">
        <f t="shared" si="28"/>
        <v>18880.616105448818</v>
      </c>
      <c r="O100" s="59">
        <f t="shared" si="19"/>
        <v>318</v>
      </c>
      <c r="P100" s="40">
        <f t="shared" si="29"/>
        <v>18867.924528301886</v>
      </c>
    </row>
    <row r="101" spans="1:16">
      <c r="A101" s="62">
        <v>97</v>
      </c>
      <c r="B101" s="39">
        <f t="shared" si="20"/>
        <v>3860.6492265022284</v>
      </c>
      <c r="C101" s="59">
        <f t="shared" si="15"/>
        <v>1554</v>
      </c>
      <c r="D101" s="40">
        <f t="shared" si="21"/>
        <v>3861.0038610038609</v>
      </c>
      <c r="E101" s="39">
        <f t="shared" si="22"/>
        <v>7664.570795129679</v>
      </c>
      <c r="F101" s="59">
        <f t="shared" si="16"/>
        <v>783</v>
      </c>
      <c r="G101" s="40">
        <f t="shared" si="23"/>
        <v>7662.8352490421457</v>
      </c>
      <c r="H101" s="39">
        <f t="shared" si="24"/>
        <v>11468.49236375713</v>
      </c>
      <c r="I101" s="59">
        <f t="shared" si="17"/>
        <v>523</v>
      </c>
      <c r="J101" s="40">
        <f t="shared" si="25"/>
        <v>11472.27533460803</v>
      </c>
      <c r="K101" s="39">
        <f t="shared" si="26"/>
        <v>15272.413932384581</v>
      </c>
      <c r="L101" s="59">
        <f t="shared" si="18"/>
        <v>393</v>
      </c>
      <c r="M101" s="40">
        <f t="shared" si="27"/>
        <v>15267.175572519083</v>
      </c>
      <c r="N101" s="39">
        <f t="shared" si="28"/>
        <v>19076.335501012032</v>
      </c>
      <c r="O101" s="59">
        <f t="shared" si="19"/>
        <v>315</v>
      </c>
      <c r="P101" s="40">
        <f t="shared" si="29"/>
        <v>19047.619047619046</v>
      </c>
    </row>
    <row r="102" spans="1:16">
      <c r="A102" s="62">
        <v>98</v>
      </c>
      <c r="B102" s="39">
        <f t="shared" si="20"/>
        <v>3899.5058769674042</v>
      </c>
      <c r="C102" s="59">
        <f t="shared" si="15"/>
        <v>1539</v>
      </c>
      <c r="D102" s="40">
        <f t="shared" si="21"/>
        <v>3898.6354775828459</v>
      </c>
      <c r="E102" s="39">
        <f t="shared" si="22"/>
        <v>7742.6431318693658</v>
      </c>
      <c r="F102" s="59">
        <f t="shared" si="16"/>
        <v>775</v>
      </c>
      <c r="G102" s="40">
        <f t="shared" si="23"/>
        <v>7741.9354838709678</v>
      </c>
      <c r="H102" s="39">
        <f t="shared" si="24"/>
        <v>11585.780386771325</v>
      </c>
      <c r="I102" s="59">
        <f t="shared" si="17"/>
        <v>518</v>
      </c>
      <c r="J102" s="40">
        <f t="shared" si="25"/>
        <v>11583.011583011583</v>
      </c>
      <c r="K102" s="39">
        <f t="shared" si="26"/>
        <v>15428.917641673288</v>
      </c>
      <c r="L102" s="59">
        <f t="shared" si="18"/>
        <v>389</v>
      </c>
      <c r="M102" s="40">
        <f t="shared" si="27"/>
        <v>15424.164524421594</v>
      </c>
      <c r="N102" s="39">
        <f t="shared" si="28"/>
        <v>19272.054896575246</v>
      </c>
      <c r="O102" s="59">
        <f t="shared" si="19"/>
        <v>311</v>
      </c>
      <c r="P102" s="40">
        <f t="shared" si="29"/>
        <v>19292.604501607719</v>
      </c>
    </row>
    <row r="103" spans="1:16">
      <c r="A103" s="62">
        <v>99</v>
      </c>
      <c r="B103" s="39">
        <f t="shared" si="20"/>
        <v>3938.36252743258</v>
      </c>
      <c r="C103" s="59">
        <f t="shared" si="15"/>
        <v>1523</v>
      </c>
      <c r="D103" s="40">
        <f t="shared" si="21"/>
        <v>3939.5929087327645</v>
      </c>
      <c r="E103" s="39">
        <f t="shared" si="22"/>
        <v>7820.7154686090507</v>
      </c>
      <c r="F103" s="59">
        <f t="shared" si="16"/>
        <v>767</v>
      </c>
      <c r="G103" s="40">
        <f t="shared" si="23"/>
        <v>7822.6857887874839</v>
      </c>
      <c r="H103" s="39">
        <f t="shared" si="24"/>
        <v>11703.068409785519</v>
      </c>
      <c r="I103" s="59">
        <f t="shared" si="17"/>
        <v>513</v>
      </c>
      <c r="J103" s="40">
        <f t="shared" si="25"/>
        <v>11695.906432748538</v>
      </c>
      <c r="K103" s="39">
        <f t="shared" si="26"/>
        <v>15585.421350961991</v>
      </c>
      <c r="L103" s="59">
        <f t="shared" si="18"/>
        <v>385</v>
      </c>
      <c r="M103" s="40">
        <f t="shared" si="27"/>
        <v>15584.415584415585</v>
      </c>
      <c r="N103" s="39">
        <f t="shared" si="28"/>
        <v>19467.774292138463</v>
      </c>
      <c r="O103" s="59">
        <f t="shared" si="19"/>
        <v>308</v>
      </c>
      <c r="P103" s="40">
        <f t="shared" si="29"/>
        <v>19480.519480519481</v>
      </c>
    </row>
    <row r="104" spans="1:16">
      <c r="A104" s="62">
        <v>100</v>
      </c>
      <c r="B104" s="39">
        <f t="shared" si="20"/>
        <v>3977.2191778977558</v>
      </c>
      <c r="C104" s="59">
        <f t="shared" si="15"/>
        <v>1509</v>
      </c>
      <c r="D104" s="40">
        <f t="shared" si="21"/>
        <v>3976.1431411530816</v>
      </c>
      <c r="E104" s="39">
        <f t="shared" si="22"/>
        <v>7898.7878053487366</v>
      </c>
      <c r="F104" s="59">
        <f t="shared" si="16"/>
        <v>760</v>
      </c>
      <c r="G104" s="40">
        <f t="shared" si="23"/>
        <v>7894.7368421052633</v>
      </c>
      <c r="H104" s="39">
        <f t="shared" si="24"/>
        <v>11820.356432799716</v>
      </c>
      <c r="I104" s="59">
        <f t="shared" si="17"/>
        <v>508</v>
      </c>
      <c r="J104" s="40">
        <f t="shared" si="25"/>
        <v>11811.023622047243</v>
      </c>
      <c r="K104" s="39">
        <f t="shared" si="26"/>
        <v>15741.925060250698</v>
      </c>
      <c r="L104" s="59">
        <f t="shared" si="18"/>
        <v>381</v>
      </c>
      <c r="M104" s="40">
        <f t="shared" si="27"/>
        <v>15748.031496062993</v>
      </c>
      <c r="N104" s="39">
        <f t="shared" si="28"/>
        <v>19663.493687701677</v>
      </c>
      <c r="O104" s="59">
        <f t="shared" si="19"/>
        <v>305</v>
      </c>
      <c r="P104" s="40">
        <f t="shared" si="29"/>
        <v>19672.131147540982</v>
      </c>
    </row>
    <row r="105" spans="1:16">
      <c r="A105" s="62">
        <v>101</v>
      </c>
      <c r="B105" s="39">
        <f t="shared" si="20"/>
        <v>4016.0758283629316</v>
      </c>
      <c r="C105" s="59">
        <f t="shared" si="15"/>
        <v>1494</v>
      </c>
      <c r="D105" s="40">
        <f t="shared" si="21"/>
        <v>4016.0642570281125</v>
      </c>
      <c r="E105" s="39">
        <f t="shared" si="22"/>
        <v>7976.8601420884215</v>
      </c>
      <c r="F105" s="59">
        <f t="shared" si="16"/>
        <v>752</v>
      </c>
      <c r="G105" s="40">
        <f t="shared" si="23"/>
        <v>7978.7234042553191</v>
      </c>
      <c r="H105" s="39">
        <f t="shared" si="24"/>
        <v>11937.644455813912</v>
      </c>
      <c r="I105" s="59">
        <f t="shared" si="17"/>
        <v>503</v>
      </c>
      <c r="J105" s="40">
        <f t="shared" si="25"/>
        <v>11928.429423459245</v>
      </c>
      <c r="K105" s="39">
        <f t="shared" si="26"/>
        <v>15898.428769539403</v>
      </c>
      <c r="L105" s="59">
        <f t="shared" si="18"/>
        <v>377</v>
      </c>
      <c r="M105" s="40">
        <f t="shared" si="27"/>
        <v>15915.119363395226</v>
      </c>
      <c r="N105" s="39">
        <f t="shared" si="28"/>
        <v>19859.213083264891</v>
      </c>
      <c r="O105" s="59">
        <f t="shared" si="19"/>
        <v>302</v>
      </c>
      <c r="P105" s="40">
        <f t="shared" si="29"/>
        <v>19867.549668874173</v>
      </c>
    </row>
    <row r="106" spans="1:16">
      <c r="A106" s="62">
        <v>102</v>
      </c>
      <c r="B106" s="39">
        <f t="shared" si="20"/>
        <v>4054.9324788281074</v>
      </c>
      <c r="C106" s="59">
        <f t="shared" si="15"/>
        <v>1480</v>
      </c>
      <c r="D106" s="40">
        <f t="shared" si="21"/>
        <v>4054.0540540540542</v>
      </c>
      <c r="E106" s="39">
        <f t="shared" si="22"/>
        <v>8054.9324788281083</v>
      </c>
      <c r="F106" s="59">
        <f t="shared" si="16"/>
        <v>745</v>
      </c>
      <c r="G106" s="40">
        <f t="shared" si="23"/>
        <v>8053.6912751677855</v>
      </c>
      <c r="H106" s="39">
        <f t="shared" si="24"/>
        <v>12054.932478828106</v>
      </c>
      <c r="I106" s="59">
        <f t="shared" si="17"/>
        <v>498</v>
      </c>
      <c r="J106" s="40">
        <f t="shared" si="25"/>
        <v>12048.192771084337</v>
      </c>
      <c r="K106" s="39">
        <f t="shared" si="26"/>
        <v>16054.932478828108</v>
      </c>
      <c r="L106" s="59">
        <f t="shared" si="18"/>
        <v>374</v>
      </c>
      <c r="M106" s="40">
        <f t="shared" si="27"/>
        <v>16042.780748663101</v>
      </c>
      <c r="N106" s="39">
        <f t="shared" si="28"/>
        <v>20054.932478828108</v>
      </c>
      <c r="O106" s="59">
        <f t="shared" si="19"/>
        <v>299</v>
      </c>
      <c r="P106" s="40">
        <f t="shared" si="29"/>
        <v>20066.889632107024</v>
      </c>
    </row>
    <row r="107" spans="1:16">
      <c r="A107" s="62">
        <v>103</v>
      </c>
      <c r="B107" s="39">
        <f t="shared" si="20"/>
        <v>4093.7891292932832</v>
      </c>
      <c r="C107" s="59">
        <f t="shared" si="15"/>
        <v>1466</v>
      </c>
      <c r="D107" s="40">
        <f t="shared" si="21"/>
        <v>4092.769440654843</v>
      </c>
      <c r="E107" s="39">
        <f t="shared" si="22"/>
        <v>8133.0048155677932</v>
      </c>
      <c r="F107" s="59">
        <f t="shared" si="16"/>
        <v>738</v>
      </c>
      <c r="G107" s="40">
        <f t="shared" si="23"/>
        <v>8130.0813008130081</v>
      </c>
      <c r="H107" s="39">
        <f t="shared" si="24"/>
        <v>12172.220501842301</v>
      </c>
      <c r="I107" s="59">
        <f t="shared" si="17"/>
        <v>493</v>
      </c>
      <c r="J107" s="40">
        <f t="shared" si="25"/>
        <v>12170.385395537525</v>
      </c>
      <c r="K107" s="39">
        <f t="shared" si="26"/>
        <v>16211.436188116813</v>
      </c>
      <c r="L107" s="59">
        <f t="shared" si="18"/>
        <v>370</v>
      </c>
      <c r="M107" s="40">
        <f t="shared" si="27"/>
        <v>16216.216216216217</v>
      </c>
      <c r="N107" s="39">
        <f t="shared" si="28"/>
        <v>20250.651874391322</v>
      </c>
      <c r="O107" s="59">
        <f t="shared" si="19"/>
        <v>296</v>
      </c>
      <c r="P107" s="40">
        <f t="shared" si="29"/>
        <v>20270.27027027027</v>
      </c>
    </row>
    <row r="108" spans="1:16">
      <c r="A108" s="62">
        <v>104</v>
      </c>
      <c r="B108" s="39">
        <f t="shared" si="20"/>
        <v>4132.645779758459</v>
      </c>
      <c r="C108" s="59">
        <f t="shared" si="15"/>
        <v>1452</v>
      </c>
      <c r="D108" s="40">
        <f t="shared" si="21"/>
        <v>4132.2314049586776</v>
      </c>
      <c r="E108" s="39">
        <f t="shared" si="22"/>
        <v>8211.07715230748</v>
      </c>
      <c r="F108" s="59">
        <f t="shared" si="16"/>
        <v>731</v>
      </c>
      <c r="G108" s="40">
        <f t="shared" si="23"/>
        <v>8207.934336525308</v>
      </c>
      <c r="H108" s="39">
        <f t="shared" si="24"/>
        <v>12289.508524856497</v>
      </c>
      <c r="I108" s="59">
        <f t="shared" si="17"/>
        <v>488</v>
      </c>
      <c r="J108" s="40">
        <f t="shared" si="25"/>
        <v>12295.081967213115</v>
      </c>
      <c r="K108" s="39">
        <f t="shared" si="26"/>
        <v>16367.93989740552</v>
      </c>
      <c r="L108" s="59">
        <f t="shared" si="18"/>
        <v>367</v>
      </c>
      <c r="M108" s="40">
        <f t="shared" si="27"/>
        <v>16348.773841961853</v>
      </c>
      <c r="N108" s="39">
        <f t="shared" si="28"/>
        <v>20446.371269954536</v>
      </c>
      <c r="O108" s="59">
        <f t="shared" si="19"/>
        <v>293</v>
      </c>
      <c r="P108" s="40">
        <f t="shared" si="29"/>
        <v>20477.815699658702</v>
      </c>
    </row>
    <row r="109" spans="1:16">
      <c r="A109" s="62">
        <v>105</v>
      </c>
      <c r="B109" s="39">
        <f t="shared" si="20"/>
        <v>4171.5024302236352</v>
      </c>
      <c r="C109" s="59">
        <f t="shared" si="15"/>
        <v>1438</v>
      </c>
      <c r="D109" s="40">
        <f t="shared" si="21"/>
        <v>4172.4617524339365</v>
      </c>
      <c r="E109" s="39">
        <f t="shared" si="22"/>
        <v>8289.149489047164</v>
      </c>
      <c r="F109" s="59">
        <f t="shared" si="16"/>
        <v>724</v>
      </c>
      <c r="G109" s="40">
        <f t="shared" si="23"/>
        <v>8287.2928176795576</v>
      </c>
      <c r="H109" s="39">
        <f t="shared" si="24"/>
        <v>12406.796547870692</v>
      </c>
      <c r="I109" s="59">
        <f t="shared" si="17"/>
        <v>484</v>
      </c>
      <c r="J109" s="40">
        <f t="shared" si="25"/>
        <v>12396.694214876034</v>
      </c>
      <c r="K109" s="39">
        <f t="shared" si="26"/>
        <v>16524.443606694225</v>
      </c>
      <c r="L109" s="59">
        <f t="shared" si="18"/>
        <v>363</v>
      </c>
      <c r="M109" s="40">
        <f t="shared" si="27"/>
        <v>16528.92561983471</v>
      </c>
      <c r="N109" s="39">
        <f t="shared" si="28"/>
        <v>20642.090665517753</v>
      </c>
      <c r="O109" s="59">
        <f t="shared" si="19"/>
        <v>291</v>
      </c>
      <c r="P109" s="40">
        <f t="shared" si="29"/>
        <v>20618.556701030928</v>
      </c>
    </row>
    <row r="110" spans="1:16">
      <c r="A110" s="62">
        <v>106</v>
      </c>
      <c r="B110" s="39">
        <f t="shared" si="20"/>
        <v>4210.3590806888105</v>
      </c>
      <c r="C110" s="59">
        <f t="shared" si="15"/>
        <v>1425</v>
      </c>
      <c r="D110" s="40">
        <f t="shared" si="21"/>
        <v>4210.5263157894733</v>
      </c>
      <c r="E110" s="39">
        <f t="shared" si="22"/>
        <v>8367.2218257868499</v>
      </c>
      <c r="F110" s="59">
        <f t="shared" si="16"/>
        <v>717</v>
      </c>
      <c r="G110" s="40">
        <f t="shared" si="23"/>
        <v>8368.2008368200841</v>
      </c>
      <c r="H110" s="39">
        <f t="shared" si="24"/>
        <v>12524.084570884888</v>
      </c>
      <c r="I110" s="59">
        <f t="shared" si="17"/>
        <v>479</v>
      </c>
      <c r="J110" s="40">
        <f t="shared" si="25"/>
        <v>12526.096033402922</v>
      </c>
      <c r="K110" s="39">
        <f t="shared" si="26"/>
        <v>16680.947315982929</v>
      </c>
      <c r="L110" s="59">
        <f t="shared" si="18"/>
        <v>360</v>
      </c>
      <c r="M110" s="40">
        <f t="shared" si="27"/>
        <v>16666.666666666668</v>
      </c>
      <c r="N110" s="39">
        <f t="shared" si="28"/>
        <v>20837.810061080967</v>
      </c>
      <c r="O110" s="59">
        <f t="shared" si="19"/>
        <v>288</v>
      </c>
      <c r="P110" s="40">
        <f t="shared" si="29"/>
        <v>20833.333333333332</v>
      </c>
    </row>
    <row r="111" spans="1:16">
      <c r="A111" s="62">
        <v>107</v>
      </c>
      <c r="B111" s="39">
        <f t="shared" si="20"/>
        <v>4249.2157311539859</v>
      </c>
      <c r="C111" s="59">
        <f t="shared" si="15"/>
        <v>1412</v>
      </c>
      <c r="D111" s="40">
        <f t="shared" si="21"/>
        <v>4249.2917847025492</v>
      </c>
      <c r="E111" s="39">
        <f t="shared" si="22"/>
        <v>8445.2941625265357</v>
      </c>
      <c r="F111" s="59">
        <f t="shared" si="16"/>
        <v>710</v>
      </c>
      <c r="G111" s="40">
        <f t="shared" si="23"/>
        <v>8450.7042253521122</v>
      </c>
      <c r="H111" s="39">
        <f t="shared" si="24"/>
        <v>12641.372593899085</v>
      </c>
      <c r="I111" s="59">
        <f t="shared" si="17"/>
        <v>475</v>
      </c>
      <c r="J111" s="40">
        <f t="shared" si="25"/>
        <v>12631.578947368422</v>
      </c>
      <c r="K111" s="39">
        <f t="shared" si="26"/>
        <v>16837.451025271632</v>
      </c>
      <c r="L111" s="59">
        <f t="shared" si="18"/>
        <v>356</v>
      </c>
      <c r="M111" s="40">
        <f t="shared" si="27"/>
        <v>16853.932584269663</v>
      </c>
      <c r="N111" s="39">
        <f t="shared" si="28"/>
        <v>21033.529456644184</v>
      </c>
      <c r="O111" s="59">
        <f t="shared" si="19"/>
        <v>285</v>
      </c>
      <c r="P111" s="40">
        <f t="shared" si="29"/>
        <v>21052.63157894737</v>
      </c>
    </row>
    <row r="112" spans="1:16">
      <c r="A112" s="62">
        <v>108</v>
      </c>
      <c r="B112" s="39">
        <f t="shared" si="20"/>
        <v>4288.0723816191621</v>
      </c>
      <c r="C112" s="59">
        <f t="shared" si="15"/>
        <v>1399</v>
      </c>
      <c r="D112" s="40">
        <f t="shared" si="21"/>
        <v>4288.7776983559688</v>
      </c>
      <c r="E112" s="39">
        <f t="shared" si="22"/>
        <v>8523.3664992662216</v>
      </c>
      <c r="F112" s="59">
        <f t="shared" si="16"/>
        <v>704</v>
      </c>
      <c r="G112" s="40">
        <f t="shared" si="23"/>
        <v>8522.7272727272721</v>
      </c>
      <c r="H112" s="39">
        <f t="shared" si="24"/>
        <v>12758.660616913279</v>
      </c>
      <c r="I112" s="59">
        <f t="shared" si="17"/>
        <v>470</v>
      </c>
      <c r="J112" s="40">
        <f t="shared" si="25"/>
        <v>12765.95744680851</v>
      </c>
      <c r="K112" s="39">
        <f t="shared" si="26"/>
        <v>16993.954734560342</v>
      </c>
      <c r="L112" s="59">
        <f t="shared" si="18"/>
        <v>353</v>
      </c>
      <c r="M112" s="40">
        <f t="shared" si="27"/>
        <v>16997.167138810197</v>
      </c>
      <c r="N112" s="39">
        <f t="shared" si="28"/>
        <v>21229.248852207402</v>
      </c>
      <c r="O112" s="59">
        <f t="shared" si="19"/>
        <v>283</v>
      </c>
      <c r="P112" s="40">
        <f t="shared" si="29"/>
        <v>21201.413427561838</v>
      </c>
    </row>
    <row r="113" spans="1:16">
      <c r="A113" s="62">
        <v>109</v>
      </c>
      <c r="B113" s="39">
        <f t="shared" si="20"/>
        <v>4326.9290320843384</v>
      </c>
      <c r="C113" s="59">
        <f t="shared" si="15"/>
        <v>1387</v>
      </c>
      <c r="D113" s="40">
        <f t="shared" si="21"/>
        <v>4325.8832011535687</v>
      </c>
      <c r="E113" s="39">
        <f t="shared" si="22"/>
        <v>8601.4388360059074</v>
      </c>
      <c r="F113" s="59">
        <f t="shared" si="16"/>
        <v>698</v>
      </c>
      <c r="G113" s="40">
        <f t="shared" si="23"/>
        <v>8595.9885386819478</v>
      </c>
      <c r="H113" s="39">
        <f t="shared" si="24"/>
        <v>12875.948639927474</v>
      </c>
      <c r="I113" s="59">
        <f t="shared" si="17"/>
        <v>466</v>
      </c>
      <c r="J113" s="40">
        <f t="shared" si="25"/>
        <v>12875.536480686695</v>
      </c>
      <c r="K113" s="39">
        <f t="shared" si="26"/>
        <v>17150.458443849046</v>
      </c>
      <c r="L113" s="59">
        <f t="shared" si="18"/>
        <v>350</v>
      </c>
      <c r="M113" s="40">
        <f t="shared" si="27"/>
        <v>17142.857142857141</v>
      </c>
      <c r="N113" s="39">
        <f t="shared" si="28"/>
        <v>21424.968247770616</v>
      </c>
      <c r="O113" s="59">
        <f t="shared" si="19"/>
        <v>280</v>
      </c>
      <c r="P113" s="40">
        <f t="shared" si="29"/>
        <v>21428.571428571428</v>
      </c>
    </row>
    <row r="114" spans="1:16">
      <c r="A114" s="62">
        <v>110</v>
      </c>
      <c r="B114" s="39">
        <f t="shared" si="20"/>
        <v>4365.7856825495137</v>
      </c>
      <c r="C114" s="59">
        <f t="shared" si="15"/>
        <v>1374</v>
      </c>
      <c r="D114" s="40">
        <f t="shared" si="21"/>
        <v>4366.812227074236</v>
      </c>
      <c r="E114" s="39">
        <f t="shared" si="22"/>
        <v>8679.5111727455915</v>
      </c>
      <c r="F114" s="59">
        <f t="shared" si="16"/>
        <v>691</v>
      </c>
      <c r="G114" s="40">
        <f t="shared" si="23"/>
        <v>8683.0680173661367</v>
      </c>
      <c r="H114" s="39">
        <f t="shared" si="24"/>
        <v>12993.236662941668</v>
      </c>
      <c r="I114" s="59">
        <f t="shared" si="17"/>
        <v>462</v>
      </c>
      <c r="J114" s="40">
        <f t="shared" si="25"/>
        <v>12987.012987012988</v>
      </c>
      <c r="K114" s="39">
        <f t="shared" si="26"/>
        <v>17306.962153137749</v>
      </c>
      <c r="L114" s="59">
        <f t="shared" si="18"/>
        <v>347</v>
      </c>
      <c r="M114" s="40">
        <f t="shared" si="27"/>
        <v>17291.06628242075</v>
      </c>
      <c r="N114" s="39">
        <f t="shared" si="28"/>
        <v>21620.687643333829</v>
      </c>
      <c r="O114" s="59">
        <f t="shared" si="19"/>
        <v>278</v>
      </c>
      <c r="P114" s="40">
        <f t="shared" si="29"/>
        <v>21582.733812949642</v>
      </c>
    </row>
    <row r="115" spans="1:16">
      <c r="A115" s="62">
        <v>111</v>
      </c>
      <c r="B115" s="39">
        <f t="shared" si="20"/>
        <v>4404.642333014689</v>
      </c>
      <c r="C115" s="59">
        <f t="shared" si="15"/>
        <v>1362</v>
      </c>
      <c r="D115" s="40">
        <f t="shared" si="21"/>
        <v>4405.2863436123343</v>
      </c>
      <c r="E115" s="39">
        <f t="shared" si="22"/>
        <v>8757.5835094852773</v>
      </c>
      <c r="F115" s="59">
        <f t="shared" si="16"/>
        <v>685</v>
      </c>
      <c r="G115" s="40">
        <f t="shared" si="23"/>
        <v>8759.1240875912408</v>
      </c>
      <c r="H115" s="39">
        <f t="shared" si="24"/>
        <v>13110.524685955865</v>
      </c>
      <c r="I115" s="59">
        <f t="shared" si="17"/>
        <v>458</v>
      </c>
      <c r="J115" s="40">
        <f t="shared" si="25"/>
        <v>13100.436681222707</v>
      </c>
      <c r="K115" s="39">
        <f t="shared" si="26"/>
        <v>17463.465862426456</v>
      </c>
      <c r="L115" s="59">
        <f t="shared" si="18"/>
        <v>344</v>
      </c>
      <c r="M115" s="40">
        <f t="shared" si="27"/>
        <v>17441.860465116279</v>
      </c>
      <c r="N115" s="39">
        <f t="shared" si="28"/>
        <v>21816.407038897047</v>
      </c>
      <c r="O115" s="59">
        <f t="shared" si="19"/>
        <v>275</v>
      </c>
      <c r="P115" s="40">
        <f t="shared" si="29"/>
        <v>21818.18181818182</v>
      </c>
    </row>
    <row r="116" spans="1:16">
      <c r="A116" s="62">
        <v>112</v>
      </c>
      <c r="B116" s="39">
        <f t="shared" si="20"/>
        <v>4443.4989834798644</v>
      </c>
      <c r="C116" s="59">
        <f t="shared" si="15"/>
        <v>1350</v>
      </c>
      <c r="D116" s="40">
        <f t="shared" si="21"/>
        <v>4444.4444444444443</v>
      </c>
      <c r="E116" s="39">
        <f t="shared" si="22"/>
        <v>8835.6558462249632</v>
      </c>
      <c r="F116" s="59">
        <f t="shared" si="16"/>
        <v>679</v>
      </c>
      <c r="G116" s="40">
        <f t="shared" si="23"/>
        <v>8836.5243004418262</v>
      </c>
      <c r="H116" s="39">
        <f t="shared" si="24"/>
        <v>13227.812708970061</v>
      </c>
      <c r="I116" s="59">
        <f t="shared" si="17"/>
        <v>454</v>
      </c>
      <c r="J116" s="40">
        <f t="shared" si="25"/>
        <v>13215.859030837004</v>
      </c>
      <c r="K116" s="39">
        <f t="shared" si="26"/>
        <v>17619.969571715159</v>
      </c>
      <c r="L116" s="59">
        <f t="shared" si="18"/>
        <v>341</v>
      </c>
      <c r="M116" s="40">
        <f t="shared" si="27"/>
        <v>17595.307917888564</v>
      </c>
      <c r="N116" s="39">
        <f t="shared" si="28"/>
        <v>22012.12643446026</v>
      </c>
      <c r="O116" s="59">
        <f t="shared" si="19"/>
        <v>273</v>
      </c>
      <c r="P116" s="40">
        <f t="shared" si="29"/>
        <v>21978.021978021978</v>
      </c>
    </row>
    <row r="117" spans="1:16">
      <c r="A117" s="62">
        <v>113</v>
      </c>
      <c r="B117" s="39">
        <f t="shared" si="20"/>
        <v>4482.3556339450415</v>
      </c>
      <c r="C117" s="59">
        <f t="shared" si="15"/>
        <v>1339</v>
      </c>
      <c r="D117" s="40">
        <f t="shared" si="21"/>
        <v>4480.9559372666172</v>
      </c>
      <c r="E117" s="39">
        <f t="shared" si="22"/>
        <v>8913.728182964649</v>
      </c>
      <c r="F117" s="59">
        <f t="shared" si="16"/>
        <v>673</v>
      </c>
      <c r="G117" s="40">
        <f t="shared" si="23"/>
        <v>8915.3046062407138</v>
      </c>
      <c r="H117" s="39">
        <f t="shared" si="24"/>
        <v>13345.100731984256</v>
      </c>
      <c r="I117" s="59">
        <f t="shared" si="17"/>
        <v>450</v>
      </c>
      <c r="J117" s="40">
        <f t="shared" si="25"/>
        <v>13333.333333333334</v>
      </c>
      <c r="K117" s="39">
        <f t="shared" si="26"/>
        <v>17776.473281003866</v>
      </c>
      <c r="L117" s="59">
        <f t="shared" si="18"/>
        <v>338</v>
      </c>
      <c r="M117" s="40">
        <f t="shared" si="27"/>
        <v>17751.479289940828</v>
      </c>
      <c r="N117" s="39">
        <f t="shared" si="28"/>
        <v>22207.845830023474</v>
      </c>
      <c r="O117" s="59">
        <f t="shared" si="19"/>
        <v>270</v>
      </c>
      <c r="P117" s="40">
        <f t="shared" si="29"/>
        <v>22222.222222222223</v>
      </c>
    </row>
    <row r="118" spans="1:16">
      <c r="A118" s="62">
        <v>114</v>
      </c>
      <c r="B118" s="39">
        <f t="shared" si="20"/>
        <v>4521.2122844102169</v>
      </c>
      <c r="C118" s="59">
        <f t="shared" si="15"/>
        <v>1327</v>
      </c>
      <c r="D118" s="40">
        <f t="shared" si="21"/>
        <v>4521.4770158251695</v>
      </c>
      <c r="E118" s="39">
        <f t="shared" si="22"/>
        <v>8991.8005197043349</v>
      </c>
      <c r="F118" s="59">
        <f t="shared" si="16"/>
        <v>667</v>
      </c>
      <c r="G118" s="40">
        <f t="shared" si="23"/>
        <v>8995.5022488755621</v>
      </c>
      <c r="H118" s="39">
        <f t="shared" si="24"/>
        <v>13462.388754998452</v>
      </c>
      <c r="I118" s="59">
        <f t="shared" si="17"/>
        <v>446</v>
      </c>
      <c r="J118" s="40">
        <f t="shared" si="25"/>
        <v>13452.914798206279</v>
      </c>
      <c r="K118" s="39">
        <f t="shared" si="26"/>
        <v>17932.976990292569</v>
      </c>
      <c r="L118" s="59">
        <f t="shared" si="18"/>
        <v>335</v>
      </c>
      <c r="M118" s="40">
        <f t="shared" si="27"/>
        <v>17910.447761194031</v>
      </c>
      <c r="N118" s="39">
        <f t="shared" si="28"/>
        <v>22403.565225586688</v>
      </c>
      <c r="O118" s="59">
        <f t="shared" si="19"/>
        <v>268</v>
      </c>
      <c r="P118" s="40">
        <f t="shared" si="29"/>
        <v>22388.059701492537</v>
      </c>
    </row>
    <row r="119" spans="1:16">
      <c r="A119" s="62">
        <v>115</v>
      </c>
      <c r="B119" s="39">
        <f t="shared" si="20"/>
        <v>4560.0689348753922</v>
      </c>
      <c r="C119" s="59">
        <f t="shared" si="15"/>
        <v>1316</v>
      </c>
      <c r="D119" s="40">
        <f t="shared" si="21"/>
        <v>4559.2705167173253</v>
      </c>
      <c r="E119" s="39">
        <f t="shared" si="22"/>
        <v>9069.8728564440207</v>
      </c>
      <c r="F119" s="59">
        <f t="shared" si="16"/>
        <v>662</v>
      </c>
      <c r="G119" s="40">
        <f t="shared" si="23"/>
        <v>9063.4441087613286</v>
      </c>
      <c r="H119" s="39">
        <f t="shared" si="24"/>
        <v>13579.676778012647</v>
      </c>
      <c r="I119" s="59">
        <f t="shared" si="17"/>
        <v>442</v>
      </c>
      <c r="J119" s="40">
        <f t="shared" si="25"/>
        <v>13574.660633484164</v>
      </c>
      <c r="K119" s="39">
        <f t="shared" si="26"/>
        <v>18089.480699581276</v>
      </c>
      <c r="L119" s="59">
        <f t="shared" si="18"/>
        <v>332</v>
      </c>
      <c r="M119" s="40">
        <f t="shared" si="27"/>
        <v>18072.289156626506</v>
      </c>
      <c r="N119" s="39">
        <f t="shared" si="28"/>
        <v>22599.284621149905</v>
      </c>
      <c r="O119" s="59">
        <f t="shared" si="19"/>
        <v>265</v>
      </c>
      <c r="P119" s="40">
        <f t="shared" si="29"/>
        <v>22641.509433962263</v>
      </c>
    </row>
    <row r="120" spans="1:16">
      <c r="A120" s="62">
        <v>116</v>
      </c>
      <c r="B120" s="39">
        <f t="shared" si="20"/>
        <v>4598.9255853405675</v>
      </c>
      <c r="C120" s="59">
        <f t="shared" si="15"/>
        <v>1305</v>
      </c>
      <c r="D120" s="40">
        <f t="shared" si="21"/>
        <v>4597.7011494252874</v>
      </c>
      <c r="E120" s="39">
        <f t="shared" si="22"/>
        <v>9147.9451931837048</v>
      </c>
      <c r="F120" s="59">
        <f t="shared" si="16"/>
        <v>656</v>
      </c>
      <c r="G120" s="40">
        <f t="shared" si="23"/>
        <v>9146.3414634146338</v>
      </c>
      <c r="H120" s="39">
        <f t="shared" si="24"/>
        <v>13696.964801026841</v>
      </c>
      <c r="I120" s="59">
        <f t="shared" si="17"/>
        <v>438</v>
      </c>
      <c r="J120" s="40">
        <f t="shared" si="25"/>
        <v>13698.630136986301</v>
      </c>
      <c r="K120" s="39">
        <f t="shared" si="26"/>
        <v>18245.984408869979</v>
      </c>
      <c r="L120" s="59">
        <f t="shared" si="18"/>
        <v>329</v>
      </c>
      <c r="M120" s="40">
        <f t="shared" si="27"/>
        <v>18237.082066869301</v>
      </c>
      <c r="N120" s="39">
        <f t="shared" si="28"/>
        <v>22795.004016713119</v>
      </c>
      <c r="O120" s="59">
        <f t="shared" si="19"/>
        <v>263</v>
      </c>
      <c r="P120" s="40">
        <f t="shared" si="29"/>
        <v>22813.688212927758</v>
      </c>
    </row>
    <row r="121" spans="1:16">
      <c r="A121" s="62">
        <v>117</v>
      </c>
      <c r="B121" s="39">
        <f t="shared" si="20"/>
        <v>4637.7822358057447</v>
      </c>
      <c r="C121" s="59">
        <f t="shared" si="15"/>
        <v>1294</v>
      </c>
      <c r="D121" s="40">
        <f t="shared" si="21"/>
        <v>4636.7851622874805</v>
      </c>
      <c r="E121" s="39">
        <f t="shared" si="22"/>
        <v>9226.0175299233924</v>
      </c>
      <c r="F121" s="59">
        <f t="shared" si="16"/>
        <v>650</v>
      </c>
      <c r="G121" s="40">
        <f t="shared" si="23"/>
        <v>9230.7692307692305</v>
      </c>
      <c r="H121" s="39">
        <f t="shared" si="24"/>
        <v>13814.252824041037</v>
      </c>
      <c r="I121" s="59">
        <f t="shared" si="17"/>
        <v>434</v>
      </c>
      <c r="J121" s="40">
        <f t="shared" si="25"/>
        <v>13824.884792626728</v>
      </c>
      <c r="K121" s="39">
        <f t="shared" si="26"/>
        <v>18402.488118158686</v>
      </c>
      <c r="L121" s="59">
        <f t="shared" si="18"/>
        <v>326</v>
      </c>
      <c r="M121" s="40">
        <f t="shared" si="27"/>
        <v>18404.907975460123</v>
      </c>
      <c r="N121" s="39">
        <f t="shared" si="28"/>
        <v>22990.723412276333</v>
      </c>
      <c r="O121" s="59">
        <f t="shared" si="19"/>
        <v>261</v>
      </c>
      <c r="P121" s="40">
        <f t="shared" si="29"/>
        <v>22988.505747126437</v>
      </c>
    </row>
    <row r="122" spans="1:16">
      <c r="A122" s="62">
        <v>118</v>
      </c>
      <c r="B122" s="39">
        <f t="shared" si="20"/>
        <v>4676.63888627092</v>
      </c>
      <c r="C122" s="59">
        <f t="shared" si="15"/>
        <v>1283</v>
      </c>
      <c r="D122" s="40">
        <f t="shared" si="21"/>
        <v>4676.5393608729537</v>
      </c>
      <c r="E122" s="39">
        <f t="shared" si="22"/>
        <v>9304.0898666630765</v>
      </c>
      <c r="F122" s="59">
        <f t="shared" si="16"/>
        <v>645</v>
      </c>
      <c r="G122" s="40">
        <f t="shared" si="23"/>
        <v>9302.3255813953492</v>
      </c>
      <c r="H122" s="39">
        <f t="shared" si="24"/>
        <v>13931.540847055232</v>
      </c>
      <c r="I122" s="59">
        <f t="shared" si="17"/>
        <v>431</v>
      </c>
      <c r="J122" s="40">
        <f t="shared" si="25"/>
        <v>13921.113689095127</v>
      </c>
      <c r="K122" s="39">
        <f t="shared" si="26"/>
        <v>18558.991827447393</v>
      </c>
      <c r="L122" s="59">
        <f t="shared" si="18"/>
        <v>323</v>
      </c>
      <c r="M122" s="40">
        <f t="shared" si="27"/>
        <v>18575.851393188856</v>
      </c>
      <c r="N122" s="39">
        <f t="shared" si="28"/>
        <v>23186.44280783955</v>
      </c>
      <c r="O122" s="59">
        <f t="shared" si="19"/>
        <v>259</v>
      </c>
      <c r="P122" s="40">
        <f t="shared" si="29"/>
        <v>23166.023166023166</v>
      </c>
    </row>
    <row r="123" spans="1:16">
      <c r="A123" s="62">
        <v>119</v>
      </c>
      <c r="B123" s="39">
        <f t="shared" si="20"/>
        <v>4715.4955367360953</v>
      </c>
      <c r="C123" s="59">
        <f t="shared" si="15"/>
        <v>1272</v>
      </c>
      <c r="D123" s="40">
        <f t="shared" si="21"/>
        <v>4716.9811320754716</v>
      </c>
      <c r="E123" s="39">
        <f t="shared" si="22"/>
        <v>9382.1622034027623</v>
      </c>
      <c r="F123" s="59">
        <f t="shared" si="16"/>
        <v>640</v>
      </c>
      <c r="G123" s="40">
        <f t="shared" si="23"/>
        <v>9375</v>
      </c>
      <c r="H123" s="39">
        <f t="shared" si="24"/>
        <v>14048.828870069428</v>
      </c>
      <c r="I123" s="59">
        <f t="shared" si="17"/>
        <v>427</v>
      </c>
      <c r="J123" s="40">
        <f t="shared" si="25"/>
        <v>14051.52224824356</v>
      </c>
      <c r="K123" s="39">
        <f t="shared" si="26"/>
        <v>18715.495536736096</v>
      </c>
      <c r="L123" s="59">
        <f t="shared" si="18"/>
        <v>321</v>
      </c>
      <c r="M123" s="40">
        <f t="shared" si="27"/>
        <v>18691.58878504673</v>
      </c>
      <c r="N123" s="39">
        <f t="shared" si="28"/>
        <v>23382.162203402764</v>
      </c>
      <c r="O123" s="59">
        <f t="shared" si="19"/>
        <v>257</v>
      </c>
      <c r="P123" s="40">
        <f t="shared" si="29"/>
        <v>23346.303501945524</v>
      </c>
    </row>
    <row r="124" spans="1:16">
      <c r="A124" s="62">
        <v>120</v>
      </c>
      <c r="B124" s="39">
        <f t="shared" si="20"/>
        <v>4754.3521872012707</v>
      </c>
      <c r="C124" s="59">
        <f t="shared" si="15"/>
        <v>1262</v>
      </c>
      <c r="D124" s="40">
        <f t="shared" si="21"/>
        <v>4754.3581616481779</v>
      </c>
      <c r="E124" s="39">
        <f t="shared" si="22"/>
        <v>9460.2345401424482</v>
      </c>
      <c r="F124" s="59">
        <f t="shared" si="16"/>
        <v>634</v>
      </c>
      <c r="G124" s="40">
        <f t="shared" si="23"/>
        <v>9463.7223974763401</v>
      </c>
      <c r="H124" s="39">
        <f t="shared" si="24"/>
        <v>14166.116893083623</v>
      </c>
      <c r="I124" s="59">
        <f t="shared" si="17"/>
        <v>424</v>
      </c>
      <c r="J124" s="40">
        <f t="shared" si="25"/>
        <v>14150.943396226416</v>
      </c>
      <c r="K124" s="39">
        <f t="shared" si="26"/>
        <v>18871.9992460248</v>
      </c>
      <c r="L124" s="59">
        <f t="shared" si="18"/>
        <v>318</v>
      </c>
      <c r="M124" s="40">
        <f t="shared" si="27"/>
        <v>18867.924528301886</v>
      </c>
      <c r="N124" s="39">
        <f t="shared" si="28"/>
        <v>23577.881598965978</v>
      </c>
      <c r="O124" s="59">
        <f t="shared" si="19"/>
        <v>254</v>
      </c>
      <c r="P124" s="40">
        <f t="shared" si="29"/>
        <v>23622.047244094487</v>
      </c>
    </row>
    <row r="125" spans="1:16">
      <c r="A125" s="62">
        <v>121</v>
      </c>
      <c r="B125" s="39">
        <f t="shared" si="20"/>
        <v>4793.2088376664469</v>
      </c>
      <c r="C125" s="59">
        <f t="shared" si="15"/>
        <v>1252</v>
      </c>
      <c r="D125" s="40">
        <f t="shared" si="21"/>
        <v>4792.3322683706074</v>
      </c>
      <c r="E125" s="39">
        <f t="shared" si="22"/>
        <v>9538.3068768821322</v>
      </c>
      <c r="F125" s="59">
        <f t="shared" si="16"/>
        <v>629</v>
      </c>
      <c r="G125" s="40">
        <f t="shared" si="23"/>
        <v>9538.9507154213043</v>
      </c>
      <c r="H125" s="39">
        <f t="shared" si="24"/>
        <v>14283.404916097817</v>
      </c>
      <c r="I125" s="59">
        <f t="shared" si="17"/>
        <v>420</v>
      </c>
      <c r="J125" s="40">
        <f t="shared" si="25"/>
        <v>14285.714285714286</v>
      </c>
      <c r="K125" s="39">
        <f t="shared" si="26"/>
        <v>19028.502955313506</v>
      </c>
      <c r="L125" s="59">
        <f t="shared" si="18"/>
        <v>315</v>
      </c>
      <c r="M125" s="40">
        <f t="shared" si="27"/>
        <v>19047.619047619046</v>
      </c>
      <c r="N125" s="39">
        <f t="shared" si="28"/>
        <v>23773.600994529195</v>
      </c>
      <c r="O125" s="59">
        <f t="shared" si="19"/>
        <v>252</v>
      </c>
      <c r="P125" s="40">
        <f t="shared" si="29"/>
        <v>23809.523809523809</v>
      </c>
    </row>
    <row r="126" spans="1:16">
      <c r="A126" s="62">
        <v>122</v>
      </c>
      <c r="B126" s="39">
        <f t="shared" si="20"/>
        <v>4832.0654881316232</v>
      </c>
      <c r="C126" s="59">
        <f t="shared" si="15"/>
        <v>1242</v>
      </c>
      <c r="D126" s="40">
        <f t="shared" si="21"/>
        <v>4830.9178743961356</v>
      </c>
      <c r="E126" s="39">
        <f t="shared" si="22"/>
        <v>9616.3792136218199</v>
      </c>
      <c r="F126" s="59">
        <f t="shared" si="16"/>
        <v>624</v>
      </c>
      <c r="G126" s="40">
        <f t="shared" si="23"/>
        <v>9615.3846153846152</v>
      </c>
      <c r="H126" s="39">
        <f t="shared" si="24"/>
        <v>14400.692939112014</v>
      </c>
      <c r="I126" s="59">
        <f t="shared" si="17"/>
        <v>417</v>
      </c>
      <c r="J126" s="40">
        <f t="shared" si="25"/>
        <v>14388.489208633093</v>
      </c>
      <c r="K126" s="39">
        <f t="shared" si="26"/>
        <v>19185.006664602213</v>
      </c>
      <c r="L126" s="59">
        <f t="shared" si="18"/>
        <v>313</v>
      </c>
      <c r="M126" s="40">
        <f t="shared" si="27"/>
        <v>19169.32907348243</v>
      </c>
      <c r="N126" s="39">
        <f t="shared" si="28"/>
        <v>23969.320390092409</v>
      </c>
      <c r="O126" s="59">
        <f t="shared" si="19"/>
        <v>250</v>
      </c>
      <c r="P126" s="40">
        <f t="shared" si="29"/>
        <v>24000</v>
      </c>
    </row>
    <row r="127" spans="1:16">
      <c r="A127" s="62">
        <v>123</v>
      </c>
      <c r="B127" s="39">
        <f t="shared" si="20"/>
        <v>4870.9221385967985</v>
      </c>
      <c r="C127" s="59">
        <f t="shared" si="15"/>
        <v>1232</v>
      </c>
      <c r="D127" s="40">
        <f t="shared" si="21"/>
        <v>4870.1298701298701</v>
      </c>
      <c r="E127" s="39">
        <f t="shared" si="22"/>
        <v>9694.4515503615057</v>
      </c>
      <c r="F127" s="59">
        <f t="shared" si="16"/>
        <v>619</v>
      </c>
      <c r="G127" s="40">
        <f t="shared" si="23"/>
        <v>9693.0533117932155</v>
      </c>
      <c r="H127" s="39">
        <f t="shared" si="24"/>
        <v>14517.98096212621</v>
      </c>
      <c r="I127" s="59">
        <f t="shared" si="17"/>
        <v>413</v>
      </c>
      <c r="J127" s="40">
        <f t="shared" si="25"/>
        <v>14527.845036319613</v>
      </c>
      <c r="K127" s="39">
        <f t="shared" si="26"/>
        <v>19341.510373890917</v>
      </c>
      <c r="L127" s="59">
        <f t="shared" si="18"/>
        <v>310</v>
      </c>
      <c r="M127" s="40">
        <f t="shared" si="27"/>
        <v>19354.83870967742</v>
      </c>
      <c r="N127" s="39">
        <f t="shared" si="28"/>
        <v>24165.039785655623</v>
      </c>
      <c r="O127" s="59">
        <f t="shared" si="19"/>
        <v>248</v>
      </c>
      <c r="P127" s="40">
        <f t="shared" si="29"/>
        <v>24193.548387096773</v>
      </c>
    </row>
    <row r="128" spans="1:16">
      <c r="A128" s="62">
        <v>124</v>
      </c>
      <c r="B128" s="39">
        <f t="shared" si="20"/>
        <v>4909.7787890619747</v>
      </c>
      <c r="C128" s="59">
        <f t="shared" si="15"/>
        <v>1222</v>
      </c>
      <c r="D128" s="40">
        <f t="shared" si="21"/>
        <v>4909.9836333878884</v>
      </c>
      <c r="E128" s="39">
        <f t="shared" si="22"/>
        <v>9772.5238871011898</v>
      </c>
      <c r="F128" s="59">
        <f t="shared" si="16"/>
        <v>614</v>
      </c>
      <c r="G128" s="40">
        <f t="shared" si="23"/>
        <v>9771.98697068404</v>
      </c>
      <c r="H128" s="39">
        <f t="shared" si="24"/>
        <v>14635.268985140405</v>
      </c>
      <c r="I128" s="59">
        <f t="shared" si="17"/>
        <v>410</v>
      </c>
      <c r="J128" s="40">
        <f t="shared" si="25"/>
        <v>14634.146341463415</v>
      </c>
      <c r="K128" s="39">
        <f t="shared" si="26"/>
        <v>19498.014083179623</v>
      </c>
      <c r="L128" s="59">
        <f t="shared" si="18"/>
        <v>308</v>
      </c>
      <c r="M128" s="40">
        <f t="shared" si="27"/>
        <v>19480.519480519481</v>
      </c>
      <c r="N128" s="39">
        <f t="shared" si="28"/>
        <v>24360.75918121884</v>
      </c>
      <c r="O128" s="59">
        <f t="shared" si="19"/>
        <v>246</v>
      </c>
      <c r="P128" s="40">
        <f t="shared" si="29"/>
        <v>24390.243902439026</v>
      </c>
    </row>
    <row r="129" spans="1:16">
      <c r="A129" s="62">
        <v>125</v>
      </c>
      <c r="B129" s="39">
        <f t="shared" si="20"/>
        <v>4948.6354395271501</v>
      </c>
      <c r="C129" s="59">
        <f t="shared" si="15"/>
        <v>1212</v>
      </c>
      <c r="D129" s="40">
        <f t="shared" si="21"/>
        <v>4950.4950495049507</v>
      </c>
      <c r="E129" s="39">
        <f t="shared" si="22"/>
        <v>9850.5962238408756</v>
      </c>
      <c r="F129" s="59">
        <f t="shared" si="16"/>
        <v>609</v>
      </c>
      <c r="G129" s="40">
        <f t="shared" si="23"/>
        <v>9852.2167487684728</v>
      </c>
      <c r="H129" s="39">
        <f t="shared" si="24"/>
        <v>14752.557008154601</v>
      </c>
      <c r="I129" s="59">
        <f t="shared" si="17"/>
        <v>407</v>
      </c>
      <c r="J129" s="40">
        <f t="shared" si="25"/>
        <v>14742.014742014742</v>
      </c>
      <c r="K129" s="39">
        <f t="shared" si="26"/>
        <v>19654.517792468327</v>
      </c>
      <c r="L129" s="59">
        <f t="shared" si="18"/>
        <v>305</v>
      </c>
      <c r="M129" s="40">
        <f t="shared" si="27"/>
        <v>19672.131147540982</v>
      </c>
      <c r="N129" s="39">
        <f t="shared" si="28"/>
        <v>24556.478576782054</v>
      </c>
      <c r="O129" s="59">
        <f t="shared" si="19"/>
        <v>244</v>
      </c>
      <c r="P129" s="40">
        <f t="shared" si="29"/>
        <v>24590.163934426229</v>
      </c>
    </row>
    <row r="130" spans="1:16">
      <c r="A130" s="62">
        <v>126</v>
      </c>
      <c r="B130" s="39">
        <f t="shared" si="20"/>
        <v>4987.4920899923263</v>
      </c>
      <c r="C130" s="59">
        <f t="shared" si="15"/>
        <v>1203</v>
      </c>
      <c r="D130" s="40">
        <f t="shared" si="21"/>
        <v>4987.5311720698255</v>
      </c>
      <c r="E130" s="39">
        <f t="shared" si="22"/>
        <v>9928.6685605805633</v>
      </c>
      <c r="F130" s="59">
        <f t="shared" si="16"/>
        <v>604</v>
      </c>
      <c r="G130" s="40">
        <f t="shared" si="23"/>
        <v>9933.7748344370866</v>
      </c>
      <c r="H130" s="39">
        <f t="shared" si="24"/>
        <v>14869.845031168796</v>
      </c>
      <c r="I130" s="59">
        <f t="shared" si="17"/>
        <v>404</v>
      </c>
      <c r="J130" s="40">
        <f t="shared" si="25"/>
        <v>14851.485148514852</v>
      </c>
      <c r="K130" s="39">
        <f t="shared" si="26"/>
        <v>19811.021501757034</v>
      </c>
      <c r="L130" s="59">
        <f t="shared" si="18"/>
        <v>303</v>
      </c>
      <c r="M130" s="40">
        <f t="shared" si="27"/>
        <v>19801.980198019803</v>
      </c>
      <c r="N130" s="39">
        <f t="shared" si="28"/>
        <v>24752.197972345268</v>
      </c>
      <c r="O130" s="59">
        <f t="shared" si="19"/>
        <v>242</v>
      </c>
      <c r="P130" s="40">
        <f t="shared" si="29"/>
        <v>24793.388429752067</v>
      </c>
    </row>
    <row r="131" spans="1:16">
      <c r="A131" s="62">
        <v>127</v>
      </c>
      <c r="B131" s="39">
        <f t="shared" si="20"/>
        <v>5026.3487404575017</v>
      </c>
      <c r="C131" s="59">
        <f t="shared" si="15"/>
        <v>1194</v>
      </c>
      <c r="D131" s="40">
        <f t="shared" si="21"/>
        <v>5025.1256281407032</v>
      </c>
      <c r="E131" s="39">
        <f t="shared" si="22"/>
        <v>10006.740897320247</v>
      </c>
      <c r="F131" s="59">
        <f t="shared" si="16"/>
        <v>600</v>
      </c>
      <c r="G131" s="40">
        <f t="shared" si="23"/>
        <v>10000</v>
      </c>
      <c r="H131" s="39">
        <f t="shared" si="24"/>
        <v>14987.13305418299</v>
      </c>
      <c r="I131" s="59">
        <f t="shared" si="17"/>
        <v>400</v>
      </c>
      <c r="J131" s="40">
        <f t="shared" si="25"/>
        <v>15000</v>
      </c>
      <c r="K131" s="39">
        <f t="shared" si="26"/>
        <v>19967.52521104574</v>
      </c>
      <c r="L131" s="59">
        <f t="shared" si="18"/>
        <v>300</v>
      </c>
      <c r="M131" s="40">
        <f t="shared" si="27"/>
        <v>20000</v>
      </c>
      <c r="N131" s="39">
        <f t="shared" si="28"/>
        <v>24947.917367908485</v>
      </c>
      <c r="O131" s="59">
        <f t="shared" si="19"/>
        <v>241</v>
      </c>
      <c r="P131" s="40">
        <f t="shared" si="29"/>
        <v>24896.265560165975</v>
      </c>
    </row>
    <row r="132" spans="1:16">
      <c r="A132" s="62">
        <v>128</v>
      </c>
      <c r="B132" s="39">
        <f t="shared" si="20"/>
        <v>5065.2053909226779</v>
      </c>
      <c r="C132" s="59">
        <f t="shared" ref="C132:C195" si="30">ROUND(6000000/B132,0)</f>
        <v>1185</v>
      </c>
      <c r="D132" s="40">
        <f t="shared" si="21"/>
        <v>5063.2911392405067</v>
      </c>
      <c r="E132" s="39">
        <f t="shared" si="22"/>
        <v>10084.813234059933</v>
      </c>
      <c r="F132" s="59">
        <f t="shared" ref="F132:F195" si="31">ROUND(6000000/E132,0)</f>
        <v>595</v>
      </c>
      <c r="G132" s="40">
        <f t="shared" si="23"/>
        <v>10084.033613445377</v>
      </c>
      <c r="H132" s="39">
        <f t="shared" si="24"/>
        <v>15104.421077197187</v>
      </c>
      <c r="I132" s="59">
        <f t="shared" ref="I132:I195" si="32">ROUND(6000000/H132,0)</f>
        <v>397</v>
      </c>
      <c r="J132" s="40">
        <f t="shared" si="25"/>
        <v>15113.350125944584</v>
      </c>
      <c r="K132" s="39">
        <f t="shared" si="26"/>
        <v>20124.028920334444</v>
      </c>
      <c r="L132" s="59">
        <f t="shared" ref="L132:L195" si="33">ROUND(6000000/K132,0)</f>
        <v>298</v>
      </c>
      <c r="M132" s="40">
        <f t="shared" si="27"/>
        <v>20134.228187919463</v>
      </c>
      <c r="N132" s="39">
        <f t="shared" si="28"/>
        <v>25143.636763471699</v>
      </c>
      <c r="O132" s="59">
        <f t="shared" ref="O132:O195" si="34">ROUND(6000000/N132,0)</f>
        <v>239</v>
      </c>
      <c r="P132" s="40">
        <f t="shared" si="29"/>
        <v>25104.602510460252</v>
      </c>
    </row>
    <row r="133" spans="1:16">
      <c r="A133" s="62">
        <v>129</v>
      </c>
      <c r="B133" s="39">
        <f t="shared" ref="B133:B196" si="35">(B$2/255)*($A133)+(255-$A133)*6000000/(65535*255)</f>
        <v>5104.0620413878532</v>
      </c>
      <c r="C133" s="59">
        <f t="shared" si="30"/>
        <v>1176</v>
      </c>
      <c r="D133" s="40">
        <f t="shared" ref="D133:D196" si="36">6000000/C133</f>
        <v>5102.0408163265311</v>
      </c>
      <c r="E133" s="39">
        <f t="shared" ref="E133:E196" si="37">(E$2/255)*($A133)+(255-$A133)*6000000/(65535*255)</f>
        <v>10162.885570799617</v>
      </c>
      <c r="F133" s="59">
        <f t="shared" si="31"/>
        <v>590</v>
      </c>
      <c r="G133" s="40">
        <f t="shared" ref="G133:G196" si="38">6000000/F133</f>
        <v>10169.491525423729</v>
      </c>
      <c r="H133" s="39">
        <f t="shared" ref="H133:H196" si="39">(H$2/255)*($A133)+(255-$A133)*6000000/(65535*255)</f>
        <v>15221.709100211381</v>
      </c>
      <c r="I133" s="59">
        <f t="shared" si="32"/>
        <v>394</v>
      </c>
      <c r="J133" s="40">
        <f t="shared" ref="J133:J196" si="40">6000000/I133</f>
        <v>15228.426395939086</v>
      </c>
      <c r="K133" s="39">
        <f t="shared" ref="K133:K196" si="41">(K$2/255)*($A133)+(255-$A133)*6000000/(65535*255)</f>
        <v>20280.532629623147</v>
      </c>
      <c r="L133" s="59">
        <f t="shared" si="33"/>
        <v>296</v>
      </c>
      <c r="M133" s="40">
        <f t="shared" ref="M133:M196" si="42">6000000/L133</f>
        <v>20270.27027027027</v>
      </c>
      <c r="N133" s="39">
        <f t="shared" ref="N133:N196" si="43">(N$2/255)*($A133)+(255-$A133)*6000000/(65535*255)</f>
        <v>25339.356159034913</v>
      </c>
      <c r="O133" s="59">
        <f t="shared" si="34"/>
        <v>237</v>
      </c>
      <c r="P133" s="40">
        <f t="shared" ref="P133:P196" si="44">6000000/O133</f>
        <v>25316.455696202531</v>
      </c>
    </row>
    <row r="134" spans="1:16">
      <c r="A134" s="62">
        <v>130</v>
      </c>
      <c r="B134" s="39">
        <f t="shared" si="35"/>
        <v>5142.9186918530286</v>
      </c>
      <c r="C134" s="59">
        <f t="shared" si="30"/>
        <v>1167</v>
      </c>
      <c r="D134" s="40">
        <f t="shared" si="36"/>
        <v>5141.3881748071981</v>
      </c>
      <c r="E134" s="39">
        <f t="shared" si="37"/>
        <v>10240.957907539303</v>
      </c>
      <c r="F134" s="59">
        <f t="shared" si="31"/>
        <v>586</v>
      </c>
      <c r="G134" s="40">
        <f t="shared" si="38"/>
        <v>10238.907849829351</v>
      </c>
      <c r="H134" s="39">
        <f t="shared" si="39"/>
        <v>15338.997123225578</v>
      </c>
      <c r="I134" s="59">
        <f t="shared" si="32"/>
        <v>391</v>
      </c>
      <c r="J134" s="40">
        <f t="shared" si="40"/>
        <v>15345.268542199488</v>
      </c>
      <c r="K134" s="39">
        <f t="shared" si="41"/>
        <v>20437.036338911854</v>
      </c>
      <c r="L134" s="59">
        <f t="shared" si="33"/>
        <v>294</v>
      </c>
      <c r="M134" s="40">
        <f t="shared" si="42"/>
        <v>20408.163265306124</v>
      </c>
      <c r="N134" s="39">
        <f t="shared" si="43"/>
        <v>25535.07555459813</v>
      </c>
      <c r="O134" s="59">
        <f t="shared" si="34"/>
        <v>235</v>
      </c>
      <c r="P134" s="40">
        <f t="shared" si="44"/>
        <v>25531.91489361702</v>
      </c>
    </row>
    <row r="135" spans="1:16">
      <c r="A135" s="62">
        <v>131</v>
      </c>
      <c r="B135" s="39">
        <f t="shared" si="35"/>
        <v>5181.7753423182048</v>
      </c>
      <c r="C135" s="59">
        <f t="shared" si="30"/>
        <v>1158</v>
      </c>
      <c r="D135" s="40">
        <f t="shared" si="36"/>
        <v>5181.3471502590673</v>
      </c>
      <c r="E135" s="39">
        <f t="shared" si="37"/>
        <v>10319.030244278991</v>
      </c>
      <c r="F135" s="59">
        <f t="shared" si="31"/>
        <v>581</v>
      </c>
      <c r="G135" s="40">
        <f t="shared" si="38"/>
        <v>10327.022375215147</v>
      </c>
      <c r="H135" s="39">
        <f t="shared" si="39"/>
        <v>15456.285146239772</v>
      </c>
      <c r="I135" s="59">
        <f t="shared" si="32"/>
        <v>388</v>
      </c>
      <c r="J135" s="40">
        <f t="shared" si="40"/>
        <v>15463.917525773197</v>
      </c>
      <c r="K135" s="39">
        <f t="shared" si="41"/>
        <v>20593.540048200561</v>
      </c>
      <c r="L135" s="59">
        <f t="shared" si="33"/>
        <v>291</v>
      </c>
      <c r="M135" s="40">
        <f t="shared" si="42"/>
        <v>20618.556701030928</v>
      </c>
      <c r="N135" s="39">
        <f t="shared" si="43"/>
        <v>25730.794950161344</v>
      </c>
      <c r="O135" s="59">
        <f t="shared" si="34"/>
        <v>233</v>
      </c>
      <c r="P135" s="40">
        <f t="shared" si="44"/>
        <v>25751.072961373389</v>
      </c>
    </row>
    <row r="136" spans="1:16">
      <c r="A136" s="62">
        <v>132</v>
      </c>
      <c r="B136" s="39">
        <f t="shared" si="35"/>
        <v>5220.6319927833811</v>
      </c>
      <c r="C136" s="59">
        <f t="shared" si="30"/>
        <v>1149</v>
      </c>
      <c r="D136" s="40">
        <f t="shared" si="36"/>
        <v>5221.9321148825065</v>
      </c>
      <c r="E136" s="39">
        <f t="shared" si="37"/>
        <v>10397.102581018675</v>
      </c>
      <c r="F136" s="59">
        <f t="shared" si="31"/>
        <v>577</v>
      </c>
      <c r="G136" s="40">
        <f t="shared" si="38"/>
        <v>10398.613518197573</v>
      </c>
      <c r="H136" s="39">
        <f t="shared" si="39"/>
        <v>15573.573169253967</v>
      </c>
      <c r="I136" s="59">
        <f t="shared" si="32"/>
        <v>385</v>
      </c>
      <c r="J136" s="40">
        <f t="shared" si="40"/>
        <v>15584.415584415585</v>
      </c>
      <c r="K136" s="39">
        <f t="shared" si="41"/>
        <v>20750.043757489264</v>
      </c>
      <c r="L136" s="59">
        <f t="shared" si="33"/>
        <v>289</v>
      </c>
      <c r="M136" s="40">
        <f t="shared" si="42"/>
        <v>20761.245674740483</v>
      </c>
      <c r="N136" s="39">
        <f t="shared" si="43"/>
        <v>25926.514345724558</v>
      </c>
      <c r="O136" s="59">
        <f t="shared" si="34"/>
        <v>231</v>
      </c>
      <c r="P136" s="40">
        <f t="shared" si="44"/>
        <v>25974.025974025975</v>
      </c>
    </row>
    <row r="137" spans="1:16">
      <c r="A137" s="62">
        <v>133</v>
      </c>
      <c r="B137" s="39">
        <f t="shared" si="35"/>
        <v>5259.4886432485564</v>
      </c>
      <c r="C137" s="59">
        <f t="shared" si="30"/>
        <v>1141</v>
      </c>
      <c r="D137" s="40">
        <f t="shared" si="36"/>
        <v>5258.5451358457494</v>
      </c>
      <c r="E137" s="39">
        <f t="shared" si="37"/>
        <v>10475.174917758361</v>
      </c>
      <c r="F137" s="59">
        <f t="shared" si="31"/>
        <v>573</v>
      </c>
      <c r="G137" s="40">
        <f t="shared" si="38"/>
        <v>10471.204188481675</v>
      </c>
      <c r="H137" s="39">
        <f t="shared" si="39"/>
        <v>15690.861192268163</v>
      </c>
      <c r="I137" s="59">
        <f t="shared" si="32"/>
        <v>382</v>
      </c>
      <c r="J137" s="40">
        <f t="shared" si="40"/>
        <v>15706.806282722513</v>
      </c>
      <c r="K137" s="39">
        <f t="shared" si="41"/>
        <v>20906.547466777967</v>
      </c>
      <c r="L137" s="59">
        <f t="shared" si="33"/>
        <v>287</v>
      </c>
      <c r="M137" s="40">
        <f t="shared" si="42"/>
        <v>20905.923344947736</v>
      </c>
      <c r="N137" s="39">
        <f t="shared" si="43"/>
        <v>26122.233741287771</v>
      </c>
      <c r="O137" s="59">
        <f t="shared" si="34"/>
        <v>230</v>
      </c>
      <c r="P137" s="40">
        <f t="shared" si="44"/>
        <v>26086.956521739132</v>
      </c>
    </row>
    <row r="138" spans="1:16">
      <c r="A138" s="62">
        <v>134</v>
      </c>
      <c r="B138" s="39">
        <f t="shared" si="35"/>
        <v>5298.3452937137317</v>
      </c>
      <c r="C138" s="59">
        <f t="shared" si="30"/>
        <v>1132</v>
      </c>
      <c r="D138" s="40">
        <f t="shared" si="36"/>
        <v>5300.3533568904595</v>
      </c>
      <c r="E138" s="39">
        <f t="shared" si="37"/>
        <v>10553.247254498046</v>
      </c>
      <c r="F138" s="59">
        <f t="shared" si="31"/>
        <v>569</v>
      </c>
      <c r="G138" s="40">
        <f t="shared" si="38"/>
        <v>10544.815465729349</v>
      </c>
      <c r="H138" s="39">
        <f t="shared" si="39"/>
        <v>15808.149215282359</v>
      </c>
      <c r="I138" s="59">
        <f t="shared" si="32"/>
        <v>380</v>
      </c>
      <c r="J138" s="40">
        <f t="shared" si="40"/>
        <v>15789.473684210527</v>
      </c>
      <c r="K138" s="39">
        <f t="shared" si="41"/>
        <v>21063.051176066674</v>
      </c>
      <c r="L138" s="59">
        <f t="shared" si="33"/>
        <v>285</v>
      </c>
      <c r="M138" s="40">
        <f t="shared" si="42"/>
        <v>21052.63157894737</v>
      </c>
      <c r="N138" s="39">
        <f t="shared" si="43"/>
        <v>26317.953136850989</v>
      </c>
      <c r="O138" s="59">
        <f t="shared" si="34"/>
        <v>228</v>
      </c>
      <c r="P138" s="40">
        <f t="shared" si="44"/>
        <v>26315.78947368421</v>
      </c>
    </row>
    <row r="139" spans="1:16">
      <c r="A139" s="62">
        <v>135</v>
      </c>
      <c r="B139" s="39">
        <f t="shared" si="35"/>
        <v>5337.201944178908</v>
      </c>
      <c r="C139" s="59">
        <f t="shared" si="30"/>
        <v>1124</v>
      </c>
      <c r="D139" s="40">
        <f t="shared" si="36"/>
        <v>5338.0782918149462</v>
      </c>
      <c r="E139" s="39">
        <f t="shared" si="37"/>
        <v>10631.319591237732</v>
      </c>
      <c r="F139" s="59">
        <f t="shared" si="31"/>
        <v>564</v>
      </c>
      <c r="G139" s="40">
        <f t="shared" si="38"/>
        <v>10638.297872340425</v>
      </c>
      <c r="H139" s="39">
        <f t="shared" si="39"/>
        <v>15925.437238296554</v>
      </c>
      <c r="I139" s="59">
        <f t="shared" si="32"/>
        <v>377</v>
      </c>
      <c r="J139" s="40">
        <f t="shared" si="40"/>
        <v>15915.119363395226</v>
      </c>
      <c r="K139" s="39">
        <f t="shared" si="41"/>
        <v>21219.554885355381</v>
      </c>
      <c r="L139" s="59">
        <f t="shared" si="33"/>
        <v>283</v>
      </c>
      <c r="M139" s="40">
        <f t="shared" si="42"/>
        <v>21201.413427561838</v>
      </c>
      <c r="N139" s="39">
        <f t="shared" si="43"/>
        <v>26513.672532414203</v>
      </c>
      <c r="O139" s="59">
        <f t="shared" si="34"/>
        <v>226</v>
      </c>
      <c r="P139" s="40">
        <f t="shared" si="44"/>
        <v>26548.672566371682</v>
      </c>
    </row>
    <row r="140" spans="1:16">
      <c r="A140" s="62">
        <v>136</v>
      </c>
      <c r="B140" s="39">
        <f t="shared" si="35"/>
        <v>5376.0585946440842</v>
      </c>
      <c r="C140" s="59">
        <f t="shared" si="30"/>
        <v>1116</v>
      </c>
      <c r="D140" s="40">
        <f t="shared" si="36"/>
        <v>5376.3440860215051</v>
      </c>
      <c r="E140" s="39">
        <f t="shared" si="37"/>
        <v>10709.391927977418</v>
      </c>
      <c r="F140" s="59">
        <f t="shared" si="31"/>
        <v>560</v>
      </c>
      <c r="G140" s="40">
        <f t="shared" si="38"/>
        <v>10714.285714285714</v>
      </c>
      <c r="H140" s="39">
        <f t="shared" si="39"/>
        <v>16042.72526131075</v>
      </c>
      <c r="I140" s="59">
        <f t="shared" si="32"/>
        <v>374</v>
      </c>
      <c r="J140" s="40">
        <f t="shared" si="40"/>
        <v>16042.780748663101</v>
      </c>
      <c r="K140" s="39">
        <f t="shared" si="41"/>
        <v>21376.058594644084</v>
      </c>
      <c r="L140" s="59">
        <f t="shared" si="33"/>
        <v>281</v>
      </c>
      <c r="M140" s="40">
        <f t="shared" si="42"/>
        <v>21352.313167259785</v>
      </c>
      <c r="N140" s="39">
        <f t="shared" si="43"/>
        <v>26709.391927977416</v>
      </c>
      <c r="O140" s="59">
        <f t="shared" si="34"/>
        <v>225</v>
      </c>
      <c r="P140" s="40">
        <f t="shared" si="44"/>
        <v>26666.666666666668</v>
      </c>
    </row>
    <row r="141" spans="1:16">
      <c r="A141" s="62">
        <v>137</v>
      </c>
      <c r="B141" s="39">
        <f t="shared" si="35"/>
        <v>5414.9152451092596</v>
      </c>
      <c r="C141" s="59">
        <f t="shared" si="30"/>
        <v>1108</v>
      </c>
      <c r="D141" s="40">
        <f t="shared" si="36"/>
        <v>5415.1624548736463</v>
      </c>
      <c r="E141" s="39">
        <f t="shared" si="37"/>
        <v>10787.464264717102</v>
      </c>
      <c r="F141" s="59">
        <f t="shared" si="31"/>
        <v>556</v>
      </c>
      <c r="G141" s="40">
        <f t="shared" si="38"/>
        <v>10791.366906474821</v>
      </c>
      <c r="H141" s="39">
        <f t="shared" si="39"/>
        <v>16160.013284324943</v>
      </c>
      <c r="I141" s="59">
        <f t="shared" si="32"/>
        <v>371</v>
      </c>
      <c r="J141" s="40">
        <f t="shared" si="40"/>
        <v>16172.506738544475</v>
      </c>
      <c r="K141" s="39">
        <f t="shared" si="41"/>
        <v>21532.562303932791</v>
      </c>
      <c r="L141" s="59">
        <f t="shared" si="33"/>
        <v>279</v>
      </c>
      <c r="M141" s="40">
        <f t="shared" si="42"/>
        <v>21505.37634408602</v>
      </c>
      <c r="N141" s="39">
        <f t="shared" si="43"/>
        <v>26905.111323540634</v>
      </c>
      <c r="O141" s="59">
        <f t="shared" si="34"/>
        <v>223</v>
      </c>
      <c r="P141" s="40">
        <f t="shared" si="44"/>
        <v>26905.829596412557</v>
      </c>
    </row>
    <row r="142" spans="1:16">
      <c r="A142" s="62">
        <v>138</v>
      </c>
      <c r="B142" s="39">
        <f t="shared" si="35"/>
        <v>5453.7718955744349</v>
      </c>
      <c r="C142" s="59">
        <f t="shared" si="30"/>
        <v>1100</v>
      </c>
      <c r="D142" s="40">
        <f t="shared" si="36"/>
        <v>5454.545454545455</v>
      </c>
      <c r="E142" s="39">
        <f t="shared" si="37"/>
        <v>10865.536601456788</v>
      </c>
      <c r="F142" s="59">
        <f t="shared" si="31"/>
        <v>552</v>
      </c>
      <c r="G142" s="40">
        <f t="shared" si="38"/>
        <v>10869.565217391304</v>
      </c>
      <c r="H142" s="39">
        <f t="shared" si="39"/>
        <v>16277.301307339139</v>
      </c>
      <c r="I142" s="59">
        <f t="shared" si="32"/>
        <v>369</v>
      </c>
      <c r="J142" s="40">
        <f t="shared" si="40"/>
        <v>16260.162601626016</v>
      </c>
      <c r="K142" s="39">
        <f t="shared" si="41"/>
        <v>21689.066013221494</v>
      </c>
      <c r="L142" s="59">
        <f t="shared" si="33"/>
        <v>277</v>
      </c>
      <c r="M142" s="40">
        <f t="shared" si="42"/>
        <v>21660.649819494585</v>
      </c>
      <c r="N142" s="39">
        <f t="shared" si="43"/>
        <v>27100.830719103848</v>
      </c>
      <c r="O142" s="59">
        <f t="shared" si="34"/>
        <v>221</v>
      </c>
      <c r="P142" s="40">
        <f t="shared" si="44"/>
        <v>27149.321266968327</v>
      </c>
    </row>
    <row r="143" spans="1:16">
      <c r="A143" s="62">
        <v>139</v>
      </c>
      <c r="B143" s="39">
        <f t="shared" si="35"/>
        <v>5492.6285460396102</v>
      </c>
      <c r="C143" s="59">
        <f t="shared" si="30"/>
        <v>1092</v>
      </c>
      <c r="D143" s="40">
        <f t="shared" si="36"/>
        <v>5494.5054945054944</v>
      </c>
      <c r="E143" s="39">
        <f t="shared" si="37"/>
        <v>10943.608938196474</v>
      </c>
      <c r="F143" s="59">
        <f t="shared" si="31"/>
        <v>548</v>
      </c>
      <c r="G143" s="40">
        <f t="shared" si="38"/>
        <v>10948.905109489051</v>
      </c>
      <c r="H143" s="39">
        <f t="shared" si="39"/>
        <v>16394.589330353334</v>
      </c>
      <c r="I143" s="59">
        <f t="shared" si="32"/>
        <v>366</v>
      </c>
      <c r="J143" s="40">
        <f t="shared" si="40"/>
        <v>16393.442622950821</v>
      </c>
      <c r="K143" s="39">
        <f t="shared" si="41"/>
        <v>21845.569722510198</v>
      </c>
      <c r="L143" s="59">
        <f t="shared" si="33"/>
        <v>275</v>
      </c>
      <c r="M143" s="40">
        <f t="shared" si="42"/>
        <v>21818.18181818182</v>
      </c>
      <c r="N143" s="39">
        <f t="shared" si="43"/>
        <v>27296.550114667061</v>
      </c>
      <c r="O143" s="59">
        <f t="shared" si="34"/>
        <v>220</v>
      </c>
      <c r="P143" s="40">
        <f t="shared" si="44"/>
        <v>27272.727272727272</v>
      </c>
    </row>
    <row r="144" spans="1:16">
      <c r="A144" s="62">
        <v>140</v>
      </c>
      <c r="B144" s="39">
        <f t="shared" si="35"/>
        <v>5531.4851965047874</v>
      </c>
      <c r="C144" s="59">
        <f t="shared" si="30"/>
        <v>1085</v>
      </c>
      <c r="D144" s="40">
        <f t="shared" si="36"/>
        <v>5529.9539170506914</v>
      </c>
      <c r="E144" s="39">
        <f t="shared" si="37"/>
        <v>11021.68127493616</v>
      </c>
      <c r="F144" s="59">
        <f t="shared" si="31"/>
        <v>544</v>
      </c>
      <c r="G144" s="40">
        <f t="shared" si="38"/>
        <v>11029.411764705883</v>
      </c>
      <c r="H144" s="39">
        <f t="shared" si="39"/>
        <v>16511.87735336753</v>
      </c>
      <c r="I144" s="59">
        <f t="shared" si="32"/>
        <v>363</v>
      </c>
      <c r="J144" s="40">
        <f t="shared" si="40"/>
        <v>16528.92561983471</v>
      </c>
      <c r="K144" s="39">
        <f t="shared" si="41"/>
        <v>22002.073431798908</v>
      </c>
      <c r="L144" s="59">
        <f t="shared" si="33"/>
        <v>273</v>
      </c>
      <c r="M144" s="40">
        <f t="shared" si="42"/>
        <v>21978.021978021978</v>
      </c>
      <c r="N144" s="39">
        <f t="shared" si="43"/>
        <v>27492.269510230279</v>
      </c>
      <c r="O144" s="59">
        <f t="shared" si="34"/>
        <v>218</v>
      </c>
      <c r="P144" s="40">
        <f t="shared" si="44"/>
        <v>27522.935779816515</v>
      </c>
    </row>
    <row r="145" spans="1:16">
      <c r="A145" s="62">
        <v>141</v>
      </c>
      <c r="B145" s="39">
        <f t="shared" si="35"/>
        <v>5570.3418469699627</v>
      </c>
      <c r="C145" s="59">
        <f t="shared" si="30"/>
        <v>1077</v>
      </c>
      <c r="D145" s="40">
        <f t="shared" si="36"/>
        <v>5571.030640668524</v>
      </c>
      <c r="E145" s="39">
        <f t="shared" si="37"/>
        <v>11099.753611675846</v>
      </c>
      <c r="F145" s="59">
        <f t="shared" si="31"/>
        <v>541</v>
      </c>
      <c r="G145" s="40">
        <f t="shared" si="38"/>
        <v>11090.573012939001</v>
      </c>
      <c r="H145" s="39">
        <f t="shared" si="39"/>
        <v>16629.165376381727</v>
      </c>
      <c r="I145" s="59">
        <f t="shared" si="32"/>
        <v>361</v>
      </c>
      <c r="J145" s="40">
        <f t="shared" si="40"/>
        <v>16620.498614958447</v>
      </c>
      <c r="K145" s="39">
        <f t="shared" si="41"/>
        <v>22158.577141087611</v>
      </c>
      <c r="L145" s="59">
        <f t="shared" si="33"/>
        <v>271</v>
      </c>
      <c r="M145" s="40">
        <f t="shared" si="42"/>
        <v>22140.221402214022</v>
      </c>
      <c r="N145" s="39">
        <f t="shared" si="43"/>
        <v>27687.988905793492</v>
      </c>
      <c r="O145" s="59">
        <f t="shared" si="34"/>
        <v>217</v>
      </c>
      <c r="P145" s="40">
        <f t="shared" si="44"/>
        <v>27649.769585253456</v>
      </c>
    </row>
    <row r="146" spans="1:16">
      <c r="A146" s="62">
        <v>142</v>
      </c>
      <c r="B146" s="39">
        <f t="shared" si="35"/>
        <v>5609.1984974351381</v>
      </c>
      <c r="C146" s="59">
        <f t="shared" si="30"/>
        <v>1070</v>
      </c>
      <c r="D146" s="40">
        <f t="shared" si="36"/>
        <v>5607.4766355140191</v>
      </c>
      <c r="E146" s="39">
        <f t="shared" si="37"/>
        <v>11177.825948415531</v>
      </c>
      <c r="F146" s="59">
        <f t="shared" si="31"/>
        <v>537</v>
      </c>
      <c r="G146" s="40">
        <f t="shared" si="38"/>
        <v>11173.184357541899</v>
      </c>
      <c r="H146" s="39">
        <f t="shared" si="39"/>
        <v>16746.453399395919</v>
      </c>
      <c r="I146" s="59">
        <f t="shared" si="32"/>
        <v>358</v>
      </c>
      <c r="J146" s="40">
        <f t="shared" si="40"/>
        <v>16759.776536312849</v>
      </c>
      <c r="K146" s="39">
        <f t="shared" si="41"/>
        <v>22315.080850376315</v>
      </c>
      <c r="L146" s="59">
        <f t="shared" si="33"/>
        <v>269</v>
      </c>
      <c r="M146" s="40">
        <f t="shared" si="42"/>
        <v>22304.832713754648</v>
      </c>
      <c r="N146" s="39">
        <f t="shared" si="43"/>
        <v>27883.708301356706</v>
      </c>
      <c r="O146" s="59">
        <f t="shared" si="34"/>
        <v>215</v>
      </c>
      <c r="P146" s="40">
        <f t="shared" si="44"/>
        <v>27906.976744186046</v>
      </c>
    </row>
    <row r="147" spans="1:16">
      <c r="A147" s="62">
        <v>143</v>
      </c>
      <c r="B147" s="39">
        <f t="shared" si="35"/>
        <v>5648.0551479003143</v>
      </c>
      <c r="C147" s="59">
        <f t="shared" si="30"/>
        <v>1062</v>
      </c>
      <c r="D147" s="40">
        <f t="shared" si="36"/>
        <v>5649.7175141242942</v>
      </c>
      <c r="E147" s="39">
        <f t="shared" si="37"/>
        <v>11255.898285155215</v>
      </c>
      <c r="F147" s="59">
        <f t="shared" si="31"/>
        <v>533</v>
      </c>
      <c r="G147" s="40">
        <f t="shared" si="38"/>
        <v>11257.03564727955</v>
      </c>
      <c r="H147" s="39">
        <f t="shared" si="39"/>
        <v>16863.741422410119</v>
      </c>
      <c r="I147" s="59">
        <f t="shared" si="32"/>
        <v>356</v>
      </c>
      <c r="J147" s="40">
        <f t="shared" si="40"/>
        <v>16853.932584269663</v>
      </c>
      <c r="K147" s="39">
        <f t="shared" si="41"/>
        <v>22471.584559665022</v>
      </c>
      <c r="L147" s="59">
        <f t="shared" si="33"/>
        <v>267</v>
      </c>
      <c r="M147" s="40">
        <f t="shared" si="42"/>
        <v>22471.91011235955</v>
      </c>
      <c r="N147" s="39">
        <f t="shared" si="43"/>
        <v>28079.427696919924</v>
      </c>
      <c r="O147" s="59">
        <f t="shared" si="34"/>
        <v>214</v>
      </c>
      <c r="P147" s="40">
        <f t="shared" si="44"/>
        <v>28037.383177570093</v>
      </c>
    </row>
    <row r="148" spans="1:16">
      <c r="A148" s="62">
        <v>144</v>
      </c>
      <c r="B148" s="39">
        <f t="shared" si="35"/>
        <v>5686.9117983654905</v>
      </c>
      <c r="C148" s="59">
        <f t="shared" si="30"/>
        <v>1055</v>
      </c>
      <c r="D148" s="40">
        <f t="shared" si="36"/>
        <v>5687.2037914691946</v>
      </c>
      <c r="E148" s="39">
        <f t="shared" si="37"/>
        <v>11333.970621894903</v>
      </c>
      <c r="F148" s="59">
        <f t="shared" si="31"/>
        <v>529</v>
      </c>
      <c r="G148" s="40">
        <f t="shared" si="38"/>
        <v>11342.155009451795</v>
      </c>
      <c r="H148" s="39">
        <f t="shared" si="39"/>
        <v>16981.029445424312</v>
      </c>
      <c r="I148" s="59">
        <f t="shared" si="32"/>
        <v>353</v>
      </c>
      <c r="J148" s="40">
        <f t="shared" si="40"/>
        <v>16997.167138810197</v>
      </c>
      <c r="K148" s="39">
        <f t="shared" si="41"/>
        <v>22628.088268953728</v>
      </c>
      <c r="L148" s="59">
        <f t="shared" si="33"/>
        <v>265</v>
      </c>
      <c r="M148" s="40">
        <f t="shared" si="42"/>
        <v>22641.509433962263</v>
      </c>
      <c r="N148" s="39">
        <f t="shared" si="43"/>
        <v>28275.147092483137</v>
      </c>
      <c r="O148" s="59">
        <f t="shared" si="34"/>
        <v>212</v>
      </c>
      <c r="P148" s="40">
        <f t="shared" si="44"/>
        <v>28301.886792452831</v>
      </c>
    </row>
    <row r="149" spans="1:16">
      <c r="A149" s="62">
        <v>145</v>
      </c>
      <c r="B149" s="39">
        <f t="shared" si="35"/>
        <v>5725.7684488306659</v>
      </c>
      <c r="C149" s="59">
        <f t="shared" si="30"/>
        <v>1048</v>
      </c>
      <c r="D149" s="40">
        <f t="shared" si="36"/>
        <v>5725.1908396946565</v>
      </c>
      <c r="E149" s="39">
        <f t="shared" si="37"/>
        <v>11412.042958634589</v>
      </c>
      <c r="F149" s="59">
        <f t="shared" si="31"/>
        <v>526</v>
      </c>
      <c r="G149" s="40">
        <f t="shared" si="38"/>
        <v>11406.844106463879</v>
      </c>
      <c r="H149" s="39">
        <f t="shared" si="39"/>
        <v>17098.317468438505</v>
      </c>
      <c r="I149" s="59">
        <f t="shared" si="32"/>
        <v>351</v>
      </c>
      <c r="J149" s="40">
        <f t="shared" si="40"/>
        <v>17094.017094017094</v>
      </c>
      <c r="K149" s="39">
        <f t="shared" si="41"/>
        <v>22784.591978242432</v>
      </c>
      <c r="L149" s="59">
        <f t="shared" si="33"/>
        <v>263</v>
      </c>
      <c r="M149" s="40">
        <f t="shared" si="42"/>
        <v>22813.688212927758</v>
      </c>
      <c r="N149" s="39">
        <f t="shared" si="43"/>
        <v>28470.866488046351</v>
      </c>
      <c r="O149" s="59">
        <f t="shared" si="34"/>
        <v>211</v>
      </c>
      <c r="P149" s="40">
        <f t="shared" si="44"/>
        <v>28436.018957345972</v>
      </c>
    </row>
    <row r="150" spans="1:16">
      <c r="A150" s="62">
        <v>146</v>
      </c>
      <c r="B150" s="39">
        <f t="shared" si="35"/>
        <v>5764.6250992958412</v>
      </c>
      <c r="C150" s="59">
        <f t="shared" si="30"/>
        <v>1041</v>
      </c>
      <c r="D150" s="40">
        <f t="shared" si="36"/>
        <v>5763.6887608069164</v>
      </c>
      <c r="E150" s="39">
        <f t="shared" si="37"/>
        <v>11490.115295374273</v>
      </c>
      <c r="F150" s="59">
        <f t="shared" si="31"/>
        <v>522</v>
      </c>
      <c r="G150" s="40">
        <f t="shared" si="38"/>
        <v>11494.252873563219</v>
      </c>
      <c r="H150" s="39">
        <f t="shared" si="39"/>
        <v>17215.605491452705</v>
      </c>
      <c r="I150" s="59">
        <f t="shared" si="32"/>
        <v>349</v>
      </c>
      <c r="J150" s="40">
        <f t="shared" si="40"/>
        <v>17191.977077363896</v>
      </c>
      <c r="K150" s="39">
        <f t="shared" si="41"/>
        <v>22941.095687531139</v>
      </c>
      <c r="L150" s="59">
        <f t="shared" si="33"/>
        <v>262</v>
      </c>
      <c r="M150" s="40">
        <f t="shared" si="42"/>
        <v>22900.763358778626</v>
      </c>
      <c r="N150" s="39">
        <f t="shared" si="43"/>
        <v>28666.585883609569</v>
      </c>
      <c r="O150" s="59">
        <f t="shared" si="34"/>
        <v>209</v>
      </c>
      <c r="P150" s="40">
        <f t="shared" si="44"/>
        <v>28708.133971291867</v>
      </c>
    </row>
    <row r="151" spans="1:16">
      <c r="A151" s="62">
        <v>147</v>
      </c>
      <c r="B151" s="39">
        <f t="shared" si="35"/>
        <v>5803.4817497610175</v>
      </c>
      <c r="C151" s="59">
        <f t="shared" si="30"/>
        <v>1034</v>
      </c>
      <c r="D151" s="40">
        <f t="shared" si="36"/>
        <v>5802.7079303675046</v>
      </c>
      <c r="E151" s="39">
        <f t="shared" si="37"/>
        <v>11568.187632113959</v>
      </c>
      <c r="F151" s="59">
        <f t="shared" si="31"/>
        <v>519</v>
      </c>
      <c r="G151" s="40">
        <f t="shared" si="38"/>
        <v>11560.693641618496</v>
      </c>
      <c r="H151" s="39">
        <f t="shared" si="39"/>
        <v>17332.893514466898</v>
      </c>
      <c r="I151" s="59">
        <f t="shared" si="32"/>
        <v>346</v>
      </c>
      <c r="J151" s="40">
        <f t="shared" si="40"/>
        <v>17341.040462427747</v>
      </c>
      <c r="K151" s="39">
        <f t="shared" si="41"/>
        <v>23097.599396819842</v>
      </c>
      <c r="L151" s="59">
        <f t="shared" si="33"/>
        <v>260</v>
      </c>
      <c r="M151" s="40">
        <f t="shared" si="42"/>
        <v>23076.923076923078</v>
      </c>
      <c r="N151" s="39">
        <f t="shared" si="43"/>
        <v>28862.305279172782</v>
      </c>
      <c r="O151" s="59">
        <f t="shared" si="34"/>
        <v>208</v>
      </c>
      <c r="P151" s="40">
        <f t="shared" si="44"/>
        <v>28846.153846153848</v>
      </c>
    </row>
    <row r="152" spans="1:16">
      <c r="A152" s="62">
        <v>148</v>
      </c>
      <c r="B152" s="39">
        <f t="shared" si="35"/>
        <v>5842.3384002261928</v>
      </c>
      <c r="C152" s="59">
        <f t="shared" si="30"/>
        <v>1027</v>
      </c>
      <c r="D152" s="40">
        <f t="shared" si="36"/>
        <v>5842.2590068159689</v>
      </c>
      <c r="E152" s="39">
        <f t="shared" si="37"/>
        <v>11646.259968853643</v>
      </c>
      <c r="F152" s="59">
        <f t="shared" si="31"/>
        <v>515</v>
      </c>
      <c r="G152" s="40">
        <f t="shared" si="38"/>
        <v>11650.485436893205</v>
      </c>
      <c r="H152" s="39">
        <f t="shared" si="39"/>
        <v>17450.181537481094</v>
      </c>
      <c r="I152" s="59">
        <f t="shared" si="32"/>
        <v>344</v>
      </c>
      <c r="J152" s="40">
        <f t="shared" si="40"/>
        <v>17441.860465116279</v>
      </c>
      <c r="K152" s="39">
        <f t="shared" si="41"/>
        <v>23254.103106108545</v>
      </c>
      <c r="L152" s="59">
        <f t="shared" si="33"/>
        <v>258</v>
      </c>
      <c r="M152" s="40">
        <f t="shared" si="42"/>
        <v>23255.81395348837</v>
      </c>
      <c r="N152" s="39">
        <f t="shared" si="43"/>
        <v>29058.024674735996</v>
      </c>
      <c r="O152" s="59">
        <f t="shared" si="34"/>
        <v>206</v>
      </c>
      <c r="P152" s="40">
        <f t="shared" si="44"/>
        <v>29126.213592233009</v>
      </c>
    </row>
    <row r="153" spans="1:16">
      <c r="A153" s="62">
        <v>149</v>
      </c>
      <c r="B153" s="39">
        <f t="shared" si="35"/>
        <v>5881.195050691369</v>
      </c>
      <c r="C153" s="59">
        <f t="shared" si="30"/>
        <v>1020</v>
      </c>
      <c r="D153" s="40">
        <f t="shared" si="36"/>
        <v>5882.3529411764703</v>
      </c>
      <c r="E153" s="39">
        <f t="shared" si="37"/>
        <v>11724.332305593331</v>
      </c>
      <c r="F153" s="59">
        <f t="shared" si="31"/>
        <v>512</v>
      </c>
      <c r="G153" s="40">
        <f t="shared" si="38"/>
        <v>11718.75</v>
      </c>
      <c r="H153" s="39">
        <f t="shared" si="39"/>
        <v>17567.46956049529</v>
      </c>
      <c r="I153" s="59">
        <f t="shared" si="32"/>
        <v>342</v>
      </c>
      <c r="J153" s="40">
        <f t="shared" si="40"/>
        <v>17543.859649122805</v>
      </c>
      <c r="K153" s="39">
        <f t="shared" si="41"/>
        <v>23410.606815397256</v>
      </c>
      <c r="L153" s="59">
        <f t="shared" si="33"/>
        <v>256</v>
      </c>
      <c r="M153" s="40">
        <f t="shared" si="42"/>
        <v>23437.5</v>
      </c>
      <c r="N153" s="39">
        <f t="shared" si="43"/>
        <v>29253.744070299213</v>
      </c>
      <c r="O153" s="59">
        <f t="shared" si="34"/>
        <v>205</v>
      </c>
      <c r="P153" s="40">
        <f t="shared" si="44"/>
        <v>29268.292682926829</v>
      </c>
    </row>
    <row r="154" spans="1:16">
      <c r="A154" s="62">
        <v>150</v>
      </c>
      <c r="B154" s="39">
        <f t="shared" si="35"/>
        <v>5920.0517011565444</v>
      </c>
      <c r="C154" s="59">
        <f t="shared" si="30"/>
        <v>1014</v>
      </c>
      <c r="D154" s="40">
        <f t="shared" si="36"/>
        <v>5917.1597633136098</v>
      </c>
      <c r="E154" s="39">
        <f t="shared" si="37"/>
        <v>11802.404642333016</v>
      </c>
      <c r="F154" s="59">
        <f t="shared" si="31"/>
        <v>508</v>
      </c>
      <c r="G154" s="40">
        <f t="shared" si="38"/>
        <v>11811.023622047243</v>
      </c>
      <c r="H154" s="39">
        <f t="shared" si="39"/>
        <v>17684.757583509487</v>
      </c>
      <c r="I154" s="59">
        <f t="shared" si="32"/>
        <v>339</v>
      </c>
      <c r="J154" s="40">
        <f t="shared" si="40"/>
        <v>17699.115044247788</v>
      </c>
      <c r="K154" s="39">
        <f t="shared" si="41"/>
        <v>23567.110524685959</v>
      </c>
      <c r="L154" s="59">
        <f t="shared" si="33"/>
        <v>255</v>
      </c>
      <c r="M154" s="40">
        <f t="shared" si="42"/>
        <v>23529.411764705881</v>
      </c>
      <c r="N154" s="39">
        <f t="shared" si="43"/>
        <v>29449.463465862431</v>
      </c>
      <c r="O154" s="59">
        <f t="shared" si="34"/>
        <v>204</v>
      </c>
      <c r="P154" s="40">
        <f t="shared" si="44"/>
        <v>29411.764705882353</v>
      </c>
    </row>
    <row r="155" spans="1:16">
      <c r="A155" s="62">
        <v>151</v>
      </c>
      <c r="B155" s="39">
        <f t="shared" si="35"/>
        <v>5958.9083516217206</v>
      </c>
      <c r="C155" s="59">
        <f t="shared" si="30"/>
        <v>1007</v>
      </c>
      <c r="D155" s="40">
        <f t="shared" si="36"/>
        <v>5958.2919563058585</v>
      </c>
      <c r="E155" s="39">
        <f t="shared" si="37"/>
        <v>11880.4769790727</v>
      </c>
      <c r="F155" s="59">
        <f t="shared" si="31"/>
        <v>505</v>
      </c>
      <c r="G155" s="40">
        <f t="shared" si="38"/>
        <v>11881.18811881188</v>
      </c>
      <c r="H155" s="39">
        <f t="shared" si="39"/>
        <v>17802.045606523679</v>
      </c>
      <c r="I155" s="59">
        <f t="shared" si="32"/>
        <v>337</v>
      </c>
      <c r="J155" s="40">
        <f t="shared" si="40"/>
        <v>17804.154302670624</v>
      </c>
      <c r="K155" s="39">
        <f t="shared" si="41"/>
        <v>23723.614233974662</v>
      </c>
      <c r="L155" s="59">
        <f t="shared" si="33"/>
        <v>253</v>
      </c>
      <c r="M155" s="40">
        <f t="shared" si="42"/>
        <v>23715.415019762844</v>
      </c>
      <c r="N155" s="39">
        <f t="shared" si="43"/>
        <v>29645.182861425645</v>
      </c>
      <c r="O155" s="59">
        <f t="shared" si="34"/>
        <v>202</v>
      </c>
      <c r="P155" s="40">
        <f t="shared" si="44"/>
        <v>29702.970297029704</v>
      </c>
    </row>
    <row r="156" spans="1:16">
      <c r="A156" s="62">
        <v>152</v>
      </c>
      <c r="B156" s="39">
        <f t="shared" si="35"/>
        <v>5997.7650020868959</v>
      </c>
      <c r="C156" s="59">
        <f t="shared" si="30"/>
        <v>1000</v>
      </c>
      <c r="D156" s="40">
        <f t="shared" si="36"/>
        <v>6000</v>
      </c>
      <c r="E156" s="39">
        <f t="shared" si="37"/>
        <v>11958.549315812386</v>
      </c>
      <c r="F156" s="59">
        <f t="shared" si="31"/>
        <v>502</v>
      </c>
      <c r="G156" s="40">
        <f t="shared" si="38"/>
        <v>11952.191235059761</v>
      </c>
      <c r="H156" s="39">
        <f t="shared" si="39"/>
        <v>17919.333629537872</v>
      </c>
      <c r="I156" s="59">
        <f t="shared" si="32"/>
        <v>335</v>
      </c>
      <c r="J156" s="40">
        <f t="shared" si="40"/>
        <v>17910.447761194031</v>
      </c>
      <c r="K156" s="39">
        <f t="shared" si="41"/>
        <v>23880.117943263365</v>
      </c>
      <c r="L156" s="59">
        <f t="shared" si="33"/>
        <v>251</v>
      </c>
      <c r="M156" s="40">
        <f t="shared" si="42"/>
        <v>23904.382470119523</v>
      </c>
      <c r="N156" s="39">
        <f t="shared" si="43"/>
        <v>29840.902256988858</v>
      </c>
      <c r="O156" s="59">
        <f t="shared" si="34"/>
        <v>201</v>
      </c>
      <c r="P156" s="40">
        <f t="shared" si="44"/>
        <v>29850.746268656716</v>
      </c>
    </row>
    <row r="157" spans="1:16">
      <c r="A157" s="62">
        <v>153</v>
      </c>
      <c r="B157" s="39">
        <f t="shared" si="35"/>
        <v>6036.6216525520713</v>
      </c>
      <c r="C157" s="59">
        <f t="shared" si="30"/>
        <v>994</v>
      </c>
      <c r="D157" s="40">
        <f t="shared" si="36"/>
        <v>6036.2173038229375</v>
      </c>
      <c r="E157" s="39">
        <f t="shared" si="37"/>
        <v>12036.621652552072</v>
      </c>
      <c r="F157" s="59">
        <f t="shared" si="31"/>
        <v>498</v>
      </c>
      <c r="G157" s="40">
        <f t="shared" si="38"/>
        <v>12048.192771084337</v>
      </c>
      <c r="H157" s="39">
        <f t="shared" si="39"/>
        <v>18036.621652552072</v>
      </c>
      <c r="I157" s="59">
        <f t="shared" si="32"/>
        <v>333</v>
      </c>
      <c r="J157" s="40">
        <f t="shared" si="40"/>
        <v>18018.018018018018</v>
      </c>
      <c r="K157" s="39">
        <f t="shared" si="41"/>
        <v>24036.621652552072</v>
      </c>
      <c r="L157" s="59">
        <f t="shared" si="33"/>
        <v>250</v>
      </c>
      <c r="M157" s="40">
        <f t="shared" si="42"/>
        <v>24000</v>
      </c>
      <c r="N157" s="39">
        <f t="shared" si="43"/>
        <v>30036.621652552076</v>
      </c>
      <c r="O157" s="59">
        <f t="shared" si="34"/>
        <v>200</v>
      </c>
      <c r="P157" s="40">
        <f t="shared" si="44"/>
        <v>30000</v>
      </c>
    </row>
    <row r="158" spans="1:16">
      <c r="A158" s="62">
        <v>154</v>
      </c>
      <c r="B158" s="39">
        <f t="shared" si="35"/>
        <v>6075.4783030172475</v>
      </c>
      <c r="C158" s="59">
        <f t="shared" si="30"/>
        <v>988</v>
      </c>
      <c r="D158" s="40">
        <f t="shared" si="36"/>
        <v>6072.8744939271255</v>
      </c>
      <c r="E158" s="39">
        <f t="shared" si="37"/>
        <v>12114.693989291758</v>
      </c>
      <c r="F158" s="59">
        <f t="shared" si="31"/>
        <v>495</v>
      </c>
      <c r="G158" s="40">
        <f t="shared" si="38"/>
        <v>12121.212121212122</v>
      </c>
      <c r="H158" s="39">
        <f t="shared" si="39"/>
        <v>18153.909675566265</v>
      </c>
      <c r="I158" s="59">
        <f t="shared" si="32"/>
        <v>331</v>
      </c>
      <c r="J158" s="40">
        <f t="shared" si="40"/>
        <v>18126.888217522657</v>
      </c>
      <c r="K158" s="39">
        <f t="shared" si="41"/>
        <v>24193.125361840779</v>
      </c>
      <c r="L158" s="59">
        <f t="shared" si="33"/>
        <v>248</v>
      </c>
      <c r="M158" s="40">
        <f t="shared" si="42"/>
        <v>24193.548387096773</v>
      </c>
      <c r="N158" s="39">
        <f t="shared" si="43"/>
        <v>30232.34104811529</v>
      </c>
      <c r="O158" s="59">
        <f t="shared" si="34"/>
        <v>198</v>
      </c>
      <c r="P158" s="40">
        <f t="shared" si="44"/>
        <v>30303.030303030304</v>
      </c>
    </row>
    <row r="159" spans="1:16">
      <c r="A159" s="62">
        <v>155</v>
      </c>
      <c r="B159" s="39">
        <f t="shared" si="35"/>
        <v>6114.3349534824238</v>
      </c>
      <c r="C159" s="59">
        <f t="shared" si="30"/>
        <v>981</v>
      </c>
      <c r="D159" s="40">
        <f t="shared" si="36"/>
        <v>6116.2079510703361</v>
      </c>
      <c r="E159" s="39">
        <f t="shared" si="37"/>
        <v>12192.766326031444</v>
      </c>
      <c r="F159" s="59">
        <f t="shared" si="31"/>
        <v>492</v>
      </c>
      <c r="G159" s="40">
        <f t="shared" si="38"/>
        <v>12195.121951219513</v>
      </c>
      <c r="H159" s="39">
        <f t="shared" si="39"/>
        <v>18271.197698580461</v>
      </c>
      <c r="I159" s="59">
        <f t="shared" si="32"/>
        <v>328</v>
      </c>
      <c r="J159" s="40">
        <f t="shared" si="40"/>
        <v>18292.682926829268</v>
      </c>
      <c r="K159" s="39">
        <f t="shared" si="41"/>
        <v>24349.629071129482</v>
      </c>
      <c r="L159" s="59">
        <f t="shared" si="33"/>
        <v>246</v>
      </c>
      <c r="M159" s="40">
        <f t="shared" si="42"/>
        <v>24390.243902439026</v>
      </c>
      <c r="N159" s="39">
        <f t="shared" si="43"/>
        <v>30428.060443678503</v>
      </c>
      <c r="O159" s="59">
        <f t="shared" si="34"/>
        <v>197</v>
      </c>
      <c r="P159" s="40">
        <f t="shared" si="44"/>
        <v>30456.852791878173</v>
      </c>
    </row>
    <row r="160" spans="1:16">
      <c r="A160" s="62">
        <v>156</v>
      </c>
      <c r="B160" s="39">
        <f t="shared" si="35"/>
        <v>6153.1916039475991</v>
      </c>
      <c r="C160" s="59">
        <f t="shared" si="30"/>
        <v>975</v>
      </c>
      <c r="D160" s="40">
        <f t="shared" si="36"/>
        <v>6153.8461538461543</v>
      </c>
      <c r="E160" s="39">
        <f t="shared" si="37"/>
        <v>12270.838662771128</v>
      </c>
      <c r="F160" s="59">
        <f t="shared" si="31"/>
        <v>489</v>
      </c>
      <c r="G160" s="40">
        <f t="shared" si="38"/>
        <v>12269.938650306749</v>
      </c>
      <c r="H160" s="39">
        <f t="shared" si="39"/>
        <v>18388.485721594658</v>
      </c>
      <c r="I160" s="59">
        <f t="shared" si="32"/>
        <v>326</v>
      </c>
      <c r="J160" s="40">
        <f t="shared" si="40"/>
        <v>18404.907975460123</v>
      </c>
      <c r="K160" s="39">
        <f t="shared" si="41"/>
        <v>24506.132780418189</v>
      </c>
      <c r="L160" s="59">
        <f t="shared" si="33"/>
        <v>245</v>
      </c>
      <c r="M160" s="40">
        <f t="shared" si="42"/>
        <v>24489.795918367348</v>
      </c>
      <c r="N160" s="39">
        <f t="shared" si="43"/>
        <v>30623.779839241721</v>
      </c>
      <c r="O160" s="59">
        <f t="shared" si="34"/>
        <v>196</v>
      </c>
      <c r="P160" s="40">
        <f t="shared" si="44"/>
        <v>30612.244897959183</v>
      </c>
    </row>
    <row r="161" spans="1:16">
      <c r="A161" s="62">
        <v>157</v>
      </c>
      <c r="B161" s="39">
        <f t="shared" si="35"/>
        <v>6192.0482544127744</v>
      </c>
      <c r="C161" s="59">
        <f t="shared" si="30"/>
        <v>969</v>
      </c>
      <c r="D161" s="40">
        <f t="shared" si="36"/>
        <v>6191.9504643962846</v>
      </c>
      <c r="E161" s="39">
        <f t="shared" si="37"/>
        <v>12348.910999510814</v>
      </c>
      <c r="F161" s="59">
        <f t="shared" si="31"/>
        <v>486</v>
      </c>
      <c r="G161" s="40">
        <f t="shared" si="38"/>
        <v>12345.679012345679</v>
      </c>
      <c r="H161" s="39">
        <f t="shared" si="39"/>
        <v>18505.77374460885</v>
      </c>
      <c r="I161" s="59">
        <f t="shared" si="32"/>
        <v>324</v>
      </c>
      <c r="J161" s="40">
        <f t="shared" si="40"/>
        <v>18518.518518518518</v>
      </c>
      <c r="K161" s="39">
        <f t="shared" si="41"/>
        <v>24662.636489706892</v>
      </c>
      <c r="L161" s="59">
        <f t="shared" si="33"/>
        <v>243</v>
      </c>
      <c r="M161" s="40">
        <f t="shared" si="42"/>
        <v>24691.358024691359</v>
      </c>
      <c r="N161" s="39">
        <f t="shared" si="43"/>
        <v>30819.499234804935</v>
      </c>
      <c r="O161" s="59">
        <f t="shared" si="34"/>
        <v>195</v>
      </c>
      <c r="P161" s="40">
        <f t="shared" si="44"/>
        <v>30769.23076923077</v>
      </c>
    </row>
    <row r="162" spans="1:16">
      <c r="A162" s="62">
        <v>158</v>
      </c>
      <c r="B162" s="39">
        <f t="shared" si="35"/>
        <v>6230.9049048779507</v>
      </c>
      <c r="C162" s="59">
        <f t="shared" si="30"/>
        <v>963</v>
      </c>
      <c r="D162" s="40">
        <f t="shared" si="36"/>
        <v>6230.529595015576</v>
      </c>
      <c r="E162" s="39">
        <f t="shared" si="37"/>
        <v>12426.983336250501</v>
      </c>
      <c r="F162" s="59">
        <f t="shared" si="31"/>
        <v>483</v>
      </c>
      <c r="G162" s="40">
        <f t="shared" si="38"/>
        <v>12422.360248447205</v>
      </c>
      <c r="H162" s="39">
        <f t="shared" si="39"/>
        <v>18623.061767623047</v>
      </c>
      <c r="I162" s="59">
        <f t="shared" si="32"/>
        <v>322</v>
      </c>
      <c r="J162" s="40">
        <f t="shared" si="40"/>
        <v>18633.540372670806</v>
      </c>
      <c r="K162" s="39">
        <f t="shared" si="41"/>
        <v>24819.140198995599</v>
      </c>
      <c r="L162" s="59">
        <f t="shared" si="33"/>
        <v>242</v>
      </c>
      <c r="M162" s="40">
        <f t="shared" si="42"/>
        <v>24793.388429752067</v>
      </c>
      <c r="N162" s="39">
        <f t="shared" si="43"/>
        <v>31015.218630368148</v>
      </c>
      <c r="O162" s="59">
        <f t="shared" si="34"/>
        <v>193</v>
      </c>
      <c r="P162" s="40">
        <f t="shared" si="44"/>
        <v>31088.082901554404</v>
      </c>
    </row>
    <row r="163" spans="1:16">
      <c r="A163" s="62">
        <v>159</v>
      </c>
      <c r="B163" s="39">
        <f t="shared" si="35"/>
        <v>6269.7615553431269</v>
      </c>
      <c r="C163" s="59">
        <f t="shared" si="30"/>
        <v>957</v>
      </c>
      <c r="D163" s="40">
        <f t="shared" si="36"/>
        <v>6269.5924764890278</v>
      </c>
      <c r="E163" s="39">
        <f t="shared" si="37"/>
        <v>12505.055672990185</v>
      </c>
      <c r="F163" s="59">
        <f t="shared" si="31"/>
        <v>480</v>
      </c>
      <c r="G163" s="40">
        <f t="shared" si="38"/>
        <v>12500</v>
      </c>
      <c r="H163" s="39">
        <f t="shared" si="39"/>
        <v>18740.349790637243</v>
      </c>
      <c r="I163" s="59">
        <f t="shared" si="32"/>
        <v>320</v>
      </c>
      <c r="J163" s="40">
        <f t="shared" si="40"/>
        <v>18750</v>
      </c>
      <c r="K163" s="39">
        <f t="shared" si="41"/>
        <v>24975.643908284306</v>
      </c>
      <c r="L163" s="59">
        <f t="shared" si="33"/>
        <v>240</v>
      </c>
      <c r="M163" s="40">
        <f t="shared" si="42"/>
        <v>25000</v>
      </c>
      <c r="N163" s="39">
        <f t="shared" si="43"/>
        <v>31210.938025931366</v>
      </c>
      <c r="O163" s="59">
        <f t="shared" si="34"/>
        <v>192</v>
      </c>
      <c r="P163" s="40">
        <f t="shared" si="44"/>
        <v>31250</v>
      </c>
    </row>
    <row r="164" spans="1:16">
      <c r="A164" s="62">
        <v>160</v>
      </c>
      <c r="B164" s="39">
        <f t="shared" si="35"/>
        <v>6308.6182058083023</v>
      </c>
      <c r="C164" s="59">
        <f t="shared" si="30"/>
        <v>951</v>
      </c>
      <c r="D164" s="40">
        <f t="shared" si="36"/>
        <v>6309.1482649842274</v>
      </c>
      <c r="E164" s="39">
        <f t="shared" si="37"/>
        <v>12583.128009729871</v>
      </c>
      <c r="F164" s="59">
        <f t="shared" si="31"/>
        <v>477</v>
      </c>
      <c r="G164" s="40">
        <f t="shared" si="38"/>
        <v>12578.616352201258</v>
      </c>
      <c r="H164" s="39">
        <f t="shared" si="39"/>
        <v>18857.63781365144</v>
      </c>
      <c r="I164" s="59">
        <f t="shared" si="32"/>
        <v>318</v>
      </c>
      <c r="J164" s="40">
        <f t="shared" si="40"/>
        <v>18867.924528301886</v>
      </c>
      <c r="K164" s="39">
        <f t="shared" si="41"/>
        <v>25132.147617573009</v>
      </c>
      <c r="L164" s="59">
        <f t="shared" si="33"/>
        <v>239</v>
      </c>
      <c r="M164" s="40">
        <f t="shared" si="42"/>
        <v>25104.602510460252</v>
      </c>
      <c r="N164" s="39">
        <f t="shared" si="43"/>
        <v>31406.657421494579</v>
      </c>
      <c r="O164" s="59">
        <f t="shared" si="34"/>
        <v>191</v>
      </c>
      <c r="P164" s="40">
        <f t="shared" si="44"/>
        <v>31413.612565445026</v>
      </c>
    </row>
    <row r="165" spans="1:16">
      <c r="A165" s="62">
        <v>161</v>
      </c>
      <c r="B165" s="39">
        <f t="shared" si="35"/>
        <v>6347.4748562734776</v>
      </c>
      <c r="C165" s="59">
        <f t="shared" si="30"/>
        <v>945</v>
      </c>
      <c r="D165" s="40">
        <f t="shared" si="36"/>
        <v>6349.2063492063489</v>
      </c>
      <c r="E165" s="39">
        <f t="shared" si="37"/>
        <v>12661.200346469557</v>
      </c>
      <c r="F165" s="59">
        <f t="shared" si="31"/>
        <v>474</v>
      </c>
      <c r="G165" s="40">
        <f t="shared" si="38"/>
        <v>12658.227848101265</v>
      </c>
      <c r="H165" s="39">
        <f t="shared" si="39"/>
        <v>18974.925836665632</v>
      </c>
      <c r="I165" s="59">
        <f t="shared" si="32"/>
        <v>316</v>
      </c>
      <c r="J165" s="40">
        <f t="shared" si="40"/>
        <v>18987.3417721519</v>
      </c>
      <c r="K165" s="39">
        <f t="shared" si="41"/>
        <v>25288.651326861713</v>
      </c>
      <c r="L165" s="59">
        <f t="shared" si="33"/>
        <v>237</v>
      </c>
      <c r="M165" s="40">
        <f t="shared" si="42"/>
        <v>25316.455696202531</v>
      </c>
      <c r="N165" s="39">
        <f t="shared" si="43"/>
        <v>31602.376817057793</v>
      </c>
      <c r="O165" s="59">
        <f t="shared" si="34"/>
        <v>190</v>
      </c>
      <c r="P165" s="40">
        <f t="shared" si="44"/>
        <v>31578.947368421053</v>
      </c>
    </row>
    <row r="166" spans="1:16">
      <c r="A166" s="62">
        <v>162</v>
      </c>
      <c r="B166" s="39">
        <f t="shared" si="35"/>
        <v>6386.3315067386538</v>
      </c>
      <c r="C166" s="59">
        <f t="shared" si="30"/>
        <v>940</v>
      </c>
      <c r="D166" s="40">
        <f t="shared" si="36"/>
        <v>6382.9787234042551</v>
      </c>
      <c r="E166" s="39">
        <f t="shared" si="37"/>
        <v>12739.272683209241</v>
      </c>
      <c r="F166" s="59">
        <f t="shared" si="31"/>
        <v>471</v>
      </c>
      <c r="G166" s="40">
        <f t="shared" si="38"/>
        <v>12738.853503184713</v>
      </c>
      <c r="H166" s="39">
        <f t="shared" si="39"/>
        <v>19092.213859679829</v>
      </c>
      <c r="I166" s="59">
        <f t="shared" si="32"/>
        <v>314</v>
      </c>
      <c r="J166" s="40">
        <f t="shared" si="40"/>
        <v>19108.28025477707</v>
      </c>
      <c r="K166" s="39">
        <f t="shared" si="41"/>
        <v>25445.15503615042</v>
      </c>
      <c r="L166" s="59">
        <f t="shared" si="33"/>
        <v>236</v>
      </c>
      <c r="M166" s="40">
        <f t="shared" si="42"/>
        <v>25423.728813559323</v>
      </c>
      <c r="N166" s="39">
        <f t="shared" si="43"/>
        <v>31798.096212621011</v>
      </c>
      <c r="O166" s="59">
        <f t="shared" si="34"/>
        <v>189</v>
      </c>
      <c r="P166" s="40">
        <f t="shared" si="44"/>
        <v>31746.031746031746</v>
      </c>
    </row>
    <row r="167" spans="1:16">
      <c r="A167" s="62">
        <v>163</v>
      </c>
      <c r="B167" s="39">
        <f t="shared" si="35"/>
        <v>6425.1881572038301</v>
      </c>
      <c r="C167" s="59">
        <f t="shared" si="30"/>
        <v>934</v>
      </c>
      <c r="D167" s="40">
        <f t="shared" si="36"/>
        <v>6423.982869379015</v>
      </c>
      <c r="E167" s="39">
        <f t="shared" si="37"/>
        <v>12817.345019948929</v>
      </c>
      <c r="F167" s="59">
        <f t="shared" si="31"/>
        <v>468</v>
      </c>
      <c r="G167" s="40">
        <f t="shared" si="38"/>
        <v>12820.51282051282</v>
      </c>
      <c r="H167" s="39">
        <f t="shared" si="39"/>
        <v>19209.501882694025</v>
      </c>
      <c r="I167" s="59">
        <f t="shared" si="32"/>
        <v>312</v>
      </c>
      <c r="J167" s="40">
        <f t="shared" si="40"/>
        <v>19230.76923076923</v>
      </c>
      <c r="K167" s="39">
        <f t="shared" si="41"/>
        <v>25601.658745439127</v>
      </c>
      <c r="L167" s="59">
        <f t="shared" si="33"/>
        <v>234</v>
      </c>
      <c r="M167" s="40">
        <f t="shared" si="42"/>
        <v>25641.025641025641</v>
      </c>
      <c r="N167" s="39">
        <f t="shared" si="43"/>
        <v>31993.815608184224</v>
      </c>
      <c r="O167" s="59">
        <f t="shared" si="34"/>
        <v>188</v>
      </c>
      <c r="P167" s="40">
        <f t="shared" si="44"/>
        <v>31914.893617021276</v>
      </c>
    </row>
    <row r="168" spans="1:16">
      <c r="A168" s="62">
        <v>164</v>
      </c>
      <c r="B168" s="39">
        <f t="shared" si="35"/>
        <v>6464.0448076690054</v>
      </c>
      <c r="C168" s="59">
        <f t="shared" si="30"/>
        <v>928</v>
      </c>
      <c r="D168" s="40">
        <f t="shared" si="36"/>
        <v>6465.5172413793107</v>
      </c>
      <c r="E168" s="39">
        <f t="shared" si="37"/>
        <v>12895.417356688615</v>
      </c>
      <c r="F168" s="59">
        <f t="shared" si="31"/>
        <v>465</v>
      </c>
      <c r="G168" s="40">
        <f t="shared" si="38"/>
        <v>12903.225806451614</v>
      </c>
      <c r="H168" s="39">
        <f t="shared" si="39"/>
        <v>19326.789905708218</v>
      </c>
      <c r="I168" s="59">
        <f t="shared" si="32"/>
        <v>310</v>
      </c>
      <c r="J168" s="40">
        <f t="shared" si="40"/>
        <v>19354.83870967742</v>
      </c>
      <c r="K168" s="39">
        <f t="shared" si="41"/>
        <v>25758.16245472783</v>
      </c>
      <c r="L168" s="59">
        <f t="shared" si="33"/>
        <v>233</v>
      </c>
      <c r="M168" s="40">
        <f t="shared" si="42"/>
        <v>25751.072961373389</v>
      </c>
      <c r="N168" s="39">
        <f t="shared" si="43"/>
        <v>32189.535003747438</v>
      </c>
      <c r="O168" s="59">
        <f t="shared" si="34"/>
        <v>186</v>
      </c>
      <c r="P168" s="40">
        <f t="shared" si="44"/>
        <v>32258.064516129034</v>
      </c>
    </row>
    <row r="169" spans="1:16">
      <c r="A169" s="62">
        <v>165</v>
      </c>
      <c r="B169" s="39">
        <f t="shared" si="35"/>
        <v>6502.9014581341808</v>
      </c>
      <c r="C169" s="59">
        <f t="shared" si="30"/>
        <v>923</v>
      </c>
      <c r="D169" s="40">
        <f t="shared" si="36"/>
        <v>6500.5417118093173</v>
      </c>
      <c r="E169" s="39">
        <f t="shared" si="37"/>
        <v>12973.489693428299</v>
      </c>
      <c r="F169" s="59">
        <f t="shared" si="31"/>
        <v>462</v>
      </c>
      <c r="G169" s="40">
        <f t="shared" si="38"/>
        <v>12987.012987012988</v>
      </c>
      <c r="H169" s="39">
        <f t="shared" si="39"/>
        <v>19444.077928722418</v>
      </c>
      <c r="I169" s="59">
        <f t="shared" si="32"/>
        <v>309</v>
      </c>
      <c r="J169" s="40">
        <f t="shared" si="40"/>
        <v>19417.475728155339</v>
      </c>
      <c r="K169" s="39">
        <f t="shared" si="41"/>
        <v>25914.666164016537</v>
      </c>
      <c r="L169" s="59">
        <f t="shared" si="33"/>
        <v>232</v>
      </c>
      <c r="M169" s="40">
        <f t="shared" si="42"/>
        <v>25862.068965517243</v>
      </c>
      <c r="N169" s="39">
        <f t="shared" si="43"/>
        <v>32385.254399310656</v>
      </c>
      <c r="O169" s="59">
        <f t="shared" si="34"/>
        <v>185</v>
      </c>
      <c r="P169" s="40">
        <f t="shared" si="44"/>
        <v>32432.432432432433</v>
      </c>
    </row>
    <row r="170" spans="1:16">
      <c r="A170" s="62">
        <v>166</v>
      </c>
      <c r="B170" s="39">
        <f t="shared" si="35"/>
        <v>6541.758108599357</v>
      </c>
      <c r="C170" s="59">
        <f t="shared" si="30"/>
        <v>917</v>
      </c>
      <c r="D170" s="40">
        <f t="shared" si="36"/>
        <v>6543.0752453653213</v>
      </c>
      <c r="E170" s="39">
        <f t="shared" si="37"/>
        <v>13051.562030167985</v>
      </c>
      <c r="F170" s="59">
        <f t="shared" si="31"/>
        <v>460</v>
      </c>
      <c r="G170" s="40">
        <f t="shared" si="38"/>
        <v>13043.478260869566</v>
      </c>
      <c r="H170" s="39">
        <f t="shared" si="39"/>
        <v>19561.36595173661</v>
      </c>
      <c r="I170" s="59">
        <f t="shared" si="32"/>
        <v>307</v>
      </c>
      <c r="J170" s="40">
        <f t="shared" si="40"/>
        <v>19543.97394136808</v>
      </c>
      <c r="K170" s="39">
        <f t="shared" si="41"/>
        <v>26071.16987330524</v>
      </c>
      <c r="L170" s="59">
        <f t="shared" si="33"/>
        <v>230</v>
      </c>
      <c r="M170" s="40">
        <f t="shared" si="42"/>
        <v>26086.956521739132</v>
      </c>
      <c r="N170" s="39">
        <f t="shared" si="43"/>
        <v>32580.973794873869</v>
      </c>
      <c r="O170" s="59">
        <f t="shared" si="34"/>
        <v>184</v>
      </c>
      <c r="P170" s="40">
        <f t="shared" si="44"/>
        <v>32608.695652173912</v>
      </c>
    </row>
    <row r="171" spans="1:16">
      <c r="A171" s="62">
        <v>167</v>
      </c>
      <c r="B171" s="39">
        <f t="shared" si="35"/>
        <v>6580.6147590645332</v>
      </c>
      <c r="C171" s="59">
        <f t="shared" si="30"/>
        <v>912</v>
      </c>
      <c r="D171" s="40">
        <f t="shared" si="36"/>
        <v>6578.9473684210525</v>
      </c>
      <c r="E171" s="39">
        <f t="shared" si="37"/>
        <v>13129.63436690767</v>
      </c>
      <c r="F171" s="59">
        <f t="shared" si="31"/>
        <v>457</v>
      </c>
      <c r="G171" s="40">
        <f t="shared" si="38"/>
        <v>13129.10284463895</v>
      </c>
      <c r="H171" s="39">
        <f t="shared" si="39"/>
        <v>19678.653974750803</v>
      </c>
      <c r="I171" s="59">
        <f t="shared" si="32"/>
        <v>305</v>
      </c>
      <c r="J171" s="40">
        <f t="shared" si="40"/>
        <v>19672.131147540982</v>
      </c>
      <c r="K171" s="39">
        <f t="shared" si="41"/>
        <v>26227.673582593947</v>
      </c>
      <c r="L171" s="59">
        <f t="shared" si="33"/>
        <v>229</v>
      </c>
      <c r="M171" s="40">
        <f t="shared" si="42"/>
        <v>26200.873362445414</v>
      </c>
      <c r="N171" s="39">
        <f t="shared" si="43"/>
        <v>32776.693190437087</v>
      </c>
      <c r="O171" s="59">
        <f t="shared" si="34"/>
        <v>183</v>
      </c>
      <c r="P171" s="40">
        <f t="shared" si="44"/>
        <v>32786.885245901642</v>
      </c>
    </row>
    <row r="172" spans="1:16">
      <c r="A172" s="62">
        <v>168</v>
      </c>
      <c r="B172" s="39">
        <f t="shared" si="35"/>
        <v>6619.4714095297086</v>
      </c>
      <c r="C172" s="59">
        <f t="shared" si="30"/>
        <v>906</v>
      </c>
      <c r="D172" s="40">
        <f t="shared" si="36"/>
        <v>6622.5165562913908</v>
      </c>
      <c r="E172" s="39">
        <f t="shared" si="37"/>
        <v>13207.706703647356</v>
      </c>
      <c r="F172" s="59">
        <f t="shared" si="31"/>
        <v>454</v>
      </c>
      <c r="G172" s="40">
        <f t="shared" si="38"/>
        <v>13215.859030837004</v>
      </c>
      <c r="H172" s="39">
        <f t="shared" si="39"/>
        <v>19795.941997765003</v>
      </c>
      <c r="I172" s="59">
        <f t="shared" si="32"/>
        <v>303</v>
      </c>
      <c r="J172" s="40">
        <f t="shared" si="40"/>
        <v>19801.980198019803</v>
      </c>
      <c r="K172" s="39">
        <f t="shared" si="41"/>
        <v>26384.177291882654</v>
      </c>
      <c r="L172" s="59">
        <f t="shared" si="33"/>
        <v>227</v>
      </c>
      <c r="M172" s="40">
        <f t="shared" si="42"/>
        <v>26431.718061674008</v>
      </c>
      <c r="N172" s="39">
        <f t="shared" si="43"/>
        <v>32972.412586000297</v>
      </c>
      <c r="O172" s="59">
        <f t="shared" si="34"/>
        <v>182</v>
      </c>
      <c r="P172" s="40">
        <f t="shared" si="44"/>
        <v>32967.032967032967</v>
      </c>
    </row>
    <row r="173" spans="1:16">
      <c r="A173" s="62">
        <v>169</v>
      </c>
      <c r="B173" s="39">
        <f t="shared" si="35"/>
        <v>6658.3280599948839</v>
      </c>
      <c r="C173" s="59">
        <f t="shared" si="30"/>
        <v>901</v>
      </c>
      <c r="D173" s="40">
        <f t="shared" si="36"/>
        <v>6659.2674805771367</v>
      </c>
      <c r="E173" s="39">
        <f t="shared" si="37"/>
        <v>13285.779040387042</v>
      </c>
      <c r="F173" s="59">
        <f t="shared" si="31"/>
        <v>452</v>
      </c>
      <c r="G173" s="40">
        <f t="shared" si="38"/>
        <v>13274.336283185841</v>
      </c>
      <c r="H173" s="39">
        <f t="shared" si="39"/>
        <v>19913.230020779196</v>
      </c>
      <c r="I173" s="59">
        <f t="shared" si="32"/>
        <v>301</v>
      </c>
      <c r="J173" s="40">
        <f t="shared" si="40"/>
        <v>19933.554817275748</v>
      </c>
      <c r="K173" s="39">
        <f t="shared" si="41"/>
        <v>26540.681001171357</v>
      </c>
      <c r="L173" s="59">
        <f t="shared" si="33"/>
        <v>226</v>
      </c>
      <c r="M173" s="40">
        <f t="shared" si="42"/>
        <v>26548.672566371682</v>
      </c>
      <c r="N173" s="39">
        <f t="shared" si="43"/>
        <v>33168.131981563507</v>
      </c>
      <c r="O173" s="59">
        <f t="shared" si="34"/>
        <v>181</v>
      </c>
      <c r="P173" s="40">
        <f t="shared" si="44"/>
        <v>33149.171270718231</v>
      </c>
    </row>
    <row r="174" spans="1:16">
      <c r="A174" s="62">
        <v>170</v>
      </c>
      <c r="B174" s="39">
        <f t="shared" si="35"/>
        <v>6697.1847104600602</v>
      </c>
      <c r="C174" s="59">
        <f t="shared" si="30"/>
        <v>896</v>
      </c>
      <c r="D174" s="40">
        <f t="shared" si="36"/>
        <v>6696.4285714285716</v>
      </c>
      <c r="E174" s="39">
        <f t="shared" si="37"/>
        <v>13363.851377126726</v>
      </c>
      <c r="F174" s="59">
        <f t="shared" si="31"/>
        <v>449</v>
      </c>
      <c r="G174" s="40">
        <f t="shared" si="38"/>
        <v>13363.028953229399</v>
      </c>
      <c r="H174" s="39">
        <f t="shared" si="39"/>
        <v>20030.518043793392</v>
      </c>
      <c r="I174" s="59">
        <f t="shared" si="32"/>
        <v>300</v>
      </c>
      <c r="J174" s="40">
        <f t="shared" si="40"/>
        <v>20000</v>
      </c>
      <c r="K174" s="39">
        <f t="shared" si="41"/>
        <v>26697.18471046006</v>
      </c>
      <c r="L174" s="59">
        <f t="shared" si="33"/>
        <v>225</v>
      </c>
      <c r="M174" s="40">
        <f t="shared" si="42"/>
        <v>26666.666666666668</v>
      </c>
      <c r="N174" s="39">
        <f t="shared" si="43"/>
        <v>33363.851377126732</v>
      </c>
      <c r="O174" s="59">
        <f t="shared" si="34"/>
        <v>180</v>
      </c>
      <c r="P174" s="40">
        <f t="shared" si="44"/>
        <v>33333.333333333336</v>
      </c>
    </row>
    <row r="175" spans="1:16">
      <c r="A175" s="62">
        <v>171</v>
      </c>
      <c r="B175" s="39">
        <f t="shared" si="35"/>
        <v>6736.0413609252355</v>
      </c>
      <c r="C175" s="59">
        <f t="shared" si="30"/>
        <v>891</v>
      </c>
      <c r="D175" s="40">
        <f t="shared" si="36"/>
        <v>6734.0067340067344</v>
      </c>
      <c r="E175" s="39">
        <f t="shared" si="37"/>
        <v>13441.923713866412</v>
      </c>
      <c r="F175" s="59">
        <f t="shared" si="31"/>
        <v>446</v>
      </c>
      <c r="G175" s="40">
        <f t="shared" si="38"/>
        <v>13452.914798206279</v>
      </c>
      <c r="H175" s="39">
        <f t="shared" si="39"/>
        <v>20147.806066807585</v>
      </c>
      <c r="I175" s="59">
        <f t="shared" si="32"/>
        <v>298</v>
      </c>
      <c r="J175" s="40">
        <f t="shared" si="40"/>
        <v>20134.228187919463</v>
      </c>
      <c r="K175" s="39">
        <f t="shared" si="41"/>
        <v>26853.688419748763</v>
      </c>
      <c r="L175" s="59">
        <f t="shared" si="33"/>
        <v>223</v>
      </c>
      <c r="M175" s="40">
        <f t="shared" si="42"/>
        <v>26905.829596412557</v>
      </c>
      <c r="N175" s="39">
        <f t="shared" si="43"/>
        <v>33559.570772689949</v>
      </c>
      <c r="O175" s="59">
        <f t="shared" si="34"/>
        <v>179</v>
      </c>
      <c r="P175" s="40">
        <f t="shared" si="44"/>
        <v>33519.553072625698</v>
      </c>
    </row>
    <row r="176" spans="1:16">
      <c r="A176" s="62">
        <v>172</v>
      </c>
      <c r="B176" s="39">
        <f t="shared" si="35"/>
        <v>6774.8980113904117</v>
      </c>
      <c r="C176" s="59">
        <f t="shared" si="30"/>
        <v>886</v>
      </c>
      <c r="D176" s="40">
        <f t="shared" si="36"/>
        <v>6772.0090293453723</v>
      </c>
      <c r="E176" s="39">
        <f t="shared" si="37"/>
        <v>13519.9960506061</v>
      </c>
      <c r="F176" s="59">
        <f t="shared" si="31"/>
        <v>444</v>
      </c>
      <c r="G176" s="40">
        <f t="shared" si="38"/>
        <v>13513.513513513513</v>
      </c>
      <c r="H176" s="39">
        <f t="shared" si="39"/>
        <v>20265.094089821785</v>
      </c>
      <c r="I176" s="59">
        <f t="shared" si="32"/>
        <v>296</v>
      </c>
      <c r="J176" s="40">
        <f t="shared" si="40"/>
        <v>20270.27027027027</v>
      </c>
      <c r="K176" s="39">
        <f t="shared" si="41"/>
        <v>27010.192129037474</v>
      </c>
      <c r="L176" s="59">
        <f t="shared" si="33"/>
        <v>222</v>
      </c>
      <c r="M176" s="40">
        <f t="shared" si="42"/>
        <v>27027.027027027027</v>
      </c>
      <c r="N176" s="39">
        <f t="shared" si="43"/>
        <v>33755.290168253159</v>
      </c>
      <c r="O176" s="59">
        <f t="shared" si="34"/>
        <v>178</v>
      </c>
      <c r="P176" s="40">
        <f t="shared" si="44"/>
        <v>33707.865168539327</v>
      </c>
    </row>
    <row r="177" spans="1:16">
      <c r="A177" s="62">
        <v>173</v>
      </c>
      <c r="B177" s="39">
        <f t="shared" si="35"/>
        <v>6813.7546618555871</v>
      </c>
      <c r="C177" s="59">
        <f t="shared" si="30"/>
        <v>881</v>
      </c>
      <c r="D177" s="40">
        <f t="shared" si="36"/>
        <v>6810.4426787741204</v>
      </c>
      <c r="E177" s="39">
        <f t="shared" si="37"/>
        <v>13598.068387345784</v>
      </c>
      <c r="F177" s="59">
        <f t="shared" si="31"/>
        <v>441</v>
      </c>
      <c r="G177" s="40">
        <f t="shared" si="38"/>
        <v>13605.442176870749</v>
      </c>
      <c r="H177" s="39">
        <f t="shared" si="39"/>
        <v>20382.382112835978</v>
      </c>
      <c r="I177" s="59">
        <f t="shared" si="32"/>
        <v>294</v>
      </c>
      <c r="J177" s="40">
        <f t="shared" si="40"/>
        <v>20408.163265306124</v>
      </c>
      <c r="K177" s="39">
        <f t="shared" si="41"/>
        <v>27166.695838326177</v>
      </c>
      <c r="L177" s="59">
        <f t="shared" si="33"/>
        <v>221</v>
      </c>
      <c r="M177" s="40">
        <f t="shared" si="42"/>
        <v>27149.321266968327</v>
      </c>
      <c r="N177" s="39">
        <f t="shared" si="43"/>
        <v>33951.009563816377</v>
      </c>
      <c r="O177" s="59">
        <f t="shared" si="34"/>
        <v>177</v>
      </c>
      <c r="P177" s="40">
        <f t="shared" si="44"/>
        <v>33898.305084745763</v>
      </c>
    </row>
    <row r="178" spans="1:16">
      <c r="A178" s="62">
        <v>174</v>
      </c>
      <c r="B178" s="39">
        <f t="shared" si="35"/>
        <v>6852.6113123207633</v>
      </c>
      <c r="C178" s="59">
        <f t="shared" si="30"/>
        <v>876</v>
      </c>
      <c r="D178" s="40">
        <f t="shared" si="36"/>
        <v>6849.3150684931506</v>
      </c>
      <c r="E178" s="39">
        <f t="shared" si="37"/>
        <v>13676.14072408547</v>
      </c>
      <c r="F178" s="59">
        <f t="shared" si="31"/>
        <v>439</v>
      </c>
      <c r="G178" s="40">
        <f t="shared" si="38"/>
        <v>13667.425968109339</v>
      </c>
      <c r="H178" s="39">
        <f t="shared" si="39"/>
        <v>20499.67013585017</v>
      </c>
      <c r="I178" s="59">
        <f t="shared" si="32"/>
        <v>293</v>
      </c>
      <c r="J178" s="40">
        <f t="shared" si="40"/>
        <v>20477.815699658702</v>
      </c>
      <c r="K178" s="39">
        <f t="shared" si="41"/>
        <v>27323.19954761488</v>
      </c>
      <c r="L178" s="59">
        <f t="shared" si="33"/>
        <v>220</v>
      </c>
      <c r="M178" s="40">
        <f t="shared" si="42"/>
        <v>27272.727272727272</v>
      </c>
      <c r="N178" s="39">
        <f t="shared" si="43"/>
        <v>34146.728959379587</v>
      </c>
      <c r="O178" s="59">
        <f t="shared" si="34"/>
        <v>176</v>
      </c>
      <c r="P178" s="40">
        <f t="shared" si="44"/>
        <v>34090.909090909088</v>
      </c>
    </row>
    <row r="179" spans="1:16">
      <c r="A179" s="62">
        <v>175</v>
      </c>
      <c r="B179" s="39">
        <f t="shared" si="35"/>
        <v>6891.4679627859387</v>
      </c>
      <c r="C179" s="59">
        <f t="shared" si="30"/>
        <v>871</v>
      </c>
      <c r="D179" s="40">
        <f t="shared" si="36"/>
        <v>6888.633754305396</v>
      </c>
      <c r="E179" s="39">
        <f t="shared" si="37"/>
        <v>13754.213060825154</v>
      </c>
      <c r="F179" s="59">
        <f t="shared" si="31"/>
        <v>436</v>
      </c>
      <c r="G179" s="40">
        <f t="shared" si="38"/>
        <v>13761.467889908257</v>
      </c>
      <c r="H179" s="39">
        <f t="shared" si="39"/>
        <v>20616.95815886437</v>
      </c>
      <c r="I179" s="59">
        <f t="shared" si="32"/>
        <v>291</v>
      </c>
      <c r="J179" s="40">
        <f t="shared" si="40"/>
        <v>20618.556701030928</v>
      </c>
      <c r="K179" s="39">
        <f t="shared" si="41"/>
        <v>27479.703256903587</v>
      </c>
      <c r="L179" s="59">
        <f t="shared" si="33"/>
        <v>218</v>
      </c>
      <c r="M179" s="40">
        <f t="shared" si="42"/>
        <v>27522.935779816515</v>
      </c>
      <c r="N179" s="39">
        <f t="shared" si="43"/>
        <v>34342.448354942804</v>
      </c>
      <c r="O179" s="59">
        <f t="shared" si="34"/>
        <v>175</v>
      </c>
      <c r="P179" s="40">
        <f t="shared" si="44"/>
        <v>34285.714285714283</v>
      </c>
    </row>
    <row r="180" spans="1:16">
      <c r="A180" s="62">
        <v>176</v>
      </c>
      <c r="B180" s="39">
        <f t="shared" si="35"/>
        <v>6930.324613251114</v>
      </c>
      <c r="C180" s="59">
        <f t="shared" si="30"/>
        <v>866</v>
      </c>
      <c r="D180" s="40">
        <f t="shared" si="36"/>
        <v>6928.4064665127016</v>
      </c>
      <c r="E180" s="39">
        <f t="shared" si="37"/>
        <v>13832.28539756484</v>
      </c>
      <c r="F180" s="59">
        <f t="shared" si="31"/>
        <v>434</v>
      </c>
      <c r="G180" s="40">
        <f t="shared" si="38"/>
        <v>13824.884792626728</v>
      </c>
      <c r="H180" s="39">
        <f t="shared" si="39"/>
        <v>20734.246181878563</v>
      </c>
      <c r="I180" s="59">
        <f t="shared" si="32"/>
        <v>289</v>
      </c>
      <c r="J180" s="40">
        <f t="shared" si="40"/>
        <v>20761.245674740483</v>
      </c>
      <c r="K180" s="39">
        <f t="shared" si="41"/>
        <v>27636.206966192291</v>
      </c>
      <c r="L180" s="59">
        <f t="shared" si="33"/>
        <v>217</v>
      </c>
      <c r="M180" s="40">
        <f t="shared" si="42"/>
        <v>27649.769585253456</v>
      </c>
      <c r="N180" s="39">
        <f t="shared" si="43"/>
        <v>34538.167750506022</v>
      </c>
      <c r="O180" s="59">
        <f t="shared" si="34"/>
        <v>174</v>
      </c>
      <c r="P180" s="40">
        <f t="shared" si="44"/>
        <v>34482.758620689652</v>
      </c>
    </row>
    <row r="181" spans="1:16">
      <c r="A181" s="62">
        <v>177</v>
      </c>
      <c r="B181" s="39">
        <f t="shared" si="35"/>
        <v>6969.1812637162902</v>
      </c>
      <c r="C181" s="59">
        <f t="shared" si="30"/>
        <v>861</v>
      </c>
      <c r="D181" s="40">
        <f t="shared" si="36"/>
        <v>6968.6411149825781</v>
      </c>
      <c r="E181" s="39">
        <f t="shared" si="37"/>
        <v>13910.357734304527</v>
      </c>
      <c r="F181" s="59">
        <f t="shared" si="31"/>
        <v>431</v>
      </c>
      <c r="G181" s="40">
        <f t="shared" si="38"/>
        <v>13921.113689095127</v>
      </c>
      <c r="H181" s="39">
        <f t="shared" si="39"/>
        <v>20851.53420489276</v>
      </c>
      <c r="I181" s="59">
        <f t="shared" si="32"/>
        <v>288</v>
      </c>
      <c r="J181" s="40">
        <f t="shared" si="40"/>
        <v>20833.333333333332</v>
      </c>
      <c r="K181" s="39">
        <f t="shared" si="41"/>
        <v>27792.710675480997</v>
      </c>
      <c r="L181" s="59">
        <f t="shared" si="33"/>
        <v>216</v>
      </c>
      <c r="M181" s="40">
        <f t="shared" si="42"/>
        <v>27777.777777777777</v>
      </c>
      <c r="N181" s="39">
        <f t="shared" si="43"/>
        <v>34733.887146069239</v>
      </c>
      <c r="O181" s="59">
        <f t="shared" si="34"/>
        <v>173</v>
      </c>
      <c r="P181" s="40">
        <f t="shared" si="44"/>
        <v>34682.080924855494</v>
      </c>
    </row>
    <row r="182" spans="1:16">
      <c r="A182" s="62">
        <v>178</v>
      </c>
      <c r="B182" s="39">
        <f t="shared" si="35"/>
        <v>7008.0379141814665</v>
      </c>
      <c r="C182" s="59">
        <f t="shared" si="30"/>
        <v>856</v>
      </c>
      <c r="D182" s="40">
        <f t="shared" si="36"/>
        <v>7009.3457943925232</v>
      </c>
      <c r="E182" s="39">
        <f t="shared" si="37"/>
        <v>13988.430071044211</v>
      </c>
      <c r="F182" s="59">
        <f t="shared" si="31"/>
        <v>429</v>
      </c>
      <c r="G182" s="40">
        <f t="shared" si="38"/>
        <v>13986.013986013986</v>
      </c>
      <c r="H182" s="39">
        <f t="shared" si="39"/>
        <v>20968.822227906956</v>
      </c>
      <c r="I182" s="59">
        <f t="shared" si="32"/>
        <v>286</v>
      </c>
      <c r="J182" s="40">
        <f t="shared" si="40"/>
        <v>20979.020979020977</v>
      </c>
      <c r="K182" s="39">
        <f t="shared" si="41"/>
        <v>27949.214384769704</v>
      </c>
      <c r="L182" s="59">
        <f t="shared" si="33"/>
        <v>215</v>
      </c>
      <c r="M182" s="40">
        <f t="shared" si="42"/>
        <v>27906.976744186046</v>
      </c>
      <c r="N182" s="39">
        <f t="shared" si="43"/>
        <v>34929.606541632449</v>
      </c>
      <c r="O182" s="59">
        <f t="shared" si="34"/>
        <v>172</v>
      </c>
      <c r="P182" s="40">
        <f t="shared" si="44"/>
        <v>34883.720930232557</v>
      </c>
    </row>
    <row r="183" spans="1:16">
      <c r="A183" s="62">
        <v>179</v>
      </c>
      <c r="B183" s="39">
        <f t="shared" si="35"/>
        <v>7046.8945646466418</v>
      </c>
      <c r="C183" s="59">
        <f t="shared" si="30"/>
        <v>851</v>
      </c>
      <c r="D183" s="40">
        <f t="shared" si="36"/>
        <v>7050.5287896592245</v>
      </c>
      <c r="E183" s="39">
        <f t="shared" si="37"/>
        <v>14066.502407783897</v>
      </c>
      <c r="F183" s="59">
        <f t="shared" si="31"/>
        <v>427</v>
      </c>
      <c r="G183" s="40">
        <f t="shared" si="38"/>
        <v>14051.52224824356</v>
      </c>
      <c r="H183" s="39">
        <f t="shared" si="39"/>
        <v>21086.110250921149</v>
      </c>
      <c r="I183" s="59">
        <f t="shared" si="32"/>
        <v>285</v>
      </c>
      <c r="J183" s="40">
        <f t="shared" si="40"/>
        <v>21052.63157894737</v>
      </c>
      <c r="K183" s="39">
        <f t="shared" si="41"/>
        <v>28105.718094058408</v>
      </c>
      <c r="L183" s="59">
        <f t="shared" si="33"/>
        <v>213</v>
      </c>
      <c r="M183" s="40">
        <f t="shared" si="42"/>
        <v>28169.014084507042</v>
      </c>
      <c r="N183" s="39">
        <f t="shared" si="43"/>
        <v>35125.325937195666</v>
      </c>
      <c r="O183" s="59">
        <f t="shared" si="34"/>
        <v>171</v>
      </c>
      <c r="P183" s="40">
        <f t="shared" si="44"/>
        <v>35087.719298245611</v>
      </c>
    </row>
    <row r="184" spans="1:16">
      <c r="A184" s="62">
        <v>180</v>
      </c>
      <c r="B184" s="39">
        <f t="shared" si="35"/>
        <v>7085.7512151118171</v>
      </c>
      <c r="C184" s="59">
        <f t="shared" si="30"/>
        <v>847</v>
      </c>
      <c r="D184" s="40">
        <f t="shared" si="36"/>
        <v>7083.8252656434479</v>
      </c>
      <c r="E184" s="39">
        <f t="shared" si="37"/>
        <v>14144.574744523583</v>
      </c>
      <c r="F184" s="59">
        <f t="shared" si="31"/>
        <v>424</v>
      </c>
      <c r="G184" s="40">
        <f t="shared" si="38"/>
        <v>14150.943396226416</v>
      </c>
      <c r="H184" s="39">
        <f t="shared" si="39"/>
        <v>21203.398273935345</v>
      </c>
      <c r="I184" s="59">
        <f t="shared" si="32"/>
        <v>283</v>
      </c>
      <c r="J184" s="40">
        <f t="shared" si="40"/>
        <v>21201.413427561838</v>
      </c>
      <c r="K184" s="39">
        <f t="shared" si="41"/>
        <v>28262.221803347111</v>
      </c>
      <c r="L184" s="59">
        <f t="shared" si="33"/>
        <v>212</v>
      </c>
      <c r="M184" s="40">
        <f t="shared" si="42"/>
        <v>28301.886792452831</v>
      </c>
      <c r="N184" s="39">
        <f t="shared" si="43"/>
        <v>35321.045332758877</v>
      </c>
      <c r="O184" s="59">
        <f t="shared" si="34"/>
        <v>170</v>
      </c>
      <c r="P184" s="40">
        <f t="shared" si="44"/>
        <v>35294.117647058825</v>
      </c>
    </row>
    <row r="185" spans="1:16">
      <c r="A185" s="62">
        <v>181</v>
      </c>
      <c r="B185" s="39">
        <f t="shared" si="35"/>
        <v>7124.6078655769943</v>
      </c>
      <c r="C185" s="59">
        <f t="shared" si="30"/>
        <v>842</v>
      </c>
      <c r="D185" s="40">
        <f t="shared" si="36"/>
        <v>7125.8907363420431</v>
      </c>
      <c r="E185" s="39">
        <f t="shared" si="37"/>
        <v>14222.647081263269</v>
      </c>
      <c r="F185" s="59">
        <f t="shared" si="31"/>
        <v>422</v>
      </c>
      <c r="G185" s="40">
        <f t="shared" si="38"/>
        <v>14218.009478672986</v>
      </c>
      <c r="H185" s="39">
        <f t="shared" si="39"/>
        <v>21320.686296949541</v>
      </c>
      <c r="I185" s="59">
        <f t="shared" si="32"/>
        <v>281</v>
      </c>
      <c r="J185" s="40">
        <f t="shared" si="40"/>
        <v>21352.313167259785</v>
      </c>
      <c r="K185" s="39">
        <f t="shared" si="41"/>
        <v>28418.725512635821</v>
      </c>
      <c r="L185" s="59">
        <f t="shared" si="33"/>
        <v>211</v>
      </c>
      <c r="M185" s="40">
        <f t="shared" si="42"/>
        <v>28436.018957345972</v>
      </c>
      <c r="N185" s="39">
        <f t="shared" si="43"/>
        <v>35516.764728322094</v>
      </c>
      <c r="O185" s="59">
        <f t="shared" si="34"/>
        <v>169</v>
      </c>
      <c r="P185" s="40">
        <f t="shared" si="44"/>
        <v>35502.958579881655</v>
      </c>
    </row>
    <row r="186" spans="1:16">
      <c r="A186" s="62">
        <v>182</v>
      </c>
      <c r="B186" s="39">
        <f t="shared" si="35"/>
        <v>7163.4645160421696</v>
      </c>
      <c r="C186" s="59">
        <f t="shared" si="30"/>
        <v>838</v>
      </c>
      <c r="D186" s="40">
        <f t="shared" si="36"/>
        <v>7159.9045346062048</v>
      </c>
      <c r="E186" s="39">
        <f t="shared" si="37"/>
        <v>14300.719418002955</v>
      </c>
      <c r="F186" s="59">
        <f t="shared" si="31"/>
        <v>420</v>
      </c>
      <c r="G186" s="40">
        <f t="shared" si="38"/>
        <v>14285.714285714286</v>
      </c>
      <c r="H186" s="39">
        <f t="shared" si="39"/>
        <v>21437.974319963738</v>
      </c>
      <c r="I186" s="59">
        <f t="shared" si="32"/>
        <v>280</v>
      </c>
      <c r="J186" s="40">
        <f t="shared" si="40"/>
        <v>21428.571428571428</v>
      </c>
      <c r="K186" s="39">
        <f t="shared" si="41"/>
        <v>28575.229221924525</v>
      </c>
      <c r="L186" s="59">
        <f t="shared" si="33"/>
        <v>210</v>
      </c>
      <c r="M186" s="40">
        <f t="shared" si="42"/>
        <v>28571.428571428572</v>
      </c>
      <c r="N186" s="39">
        <f t="shared" si="43"/>
        <v>35712.484123885304</v>
      </c>
      <c r="O186" s="59">
        <f t="shared" si="34"/>
        <v>168</v>
      </c>
      <c r="P186" s="40">
        <f t="shared" si="44"/>
        <v>35714.285714285717</v>
      </c>
    </row>
    <row r="187" spans="1:16">
      <c r="A187" s="62">
        <v>183</v>
      </c>
      <c r="B187" s="39">
        <f t="shared" si="35"/>
        <v>7202.321166507345</v>
      </c>
      <c r="C187" s="59">
        <f t="shared" si="30"/>
        <v>833</v>
      </c>
      <c r="D187" s="40">
        <f t="shared" si="36"/>
        <v>7202.8811524609846</v>
      </c>
      <c r="E187" s="39">
        <f t="shared" si="37"/>
        <v>14378.79175474264</v>
      </c>
      <c r="F187" s="59">
        <f t="shared" si="31"/>
        <v>417</v>
      </c>
      <c r="G187" s="40">
        <f t="shared" si="38"/>
        <v>14388.489208633093</v>
      </c>
      <c r="H187" s="39">
        <f t="shared" si="39"/>
        <v>21555.262342977931</v>
      </c>
      <c r="I187" s="59">
        <f t="shared" si="32"/>
        <v>278</v>
      </c>
      <c r="J187" s="40">
        <f t="shared" si="40"/>
        <v>21582.733812949642</v>
      </c>
      <c r="K187" s="39">
        <f t="shared" si="41"/>
        <v>28731.732931213228</v>
      </c>
      <c r="L187" s="59">
        <f t="shared" si="33"/>
        <v>209</v>
      </c>
      <c r="M187" s="40">
        <f t="shared" si="42"/>
        <v>28708.133971291867</v>
      </c>
      <c r="N187" s="39">
        <f t="shared" si="43"/>
        <v>35908.203519448529</v>
      </c>
      <c r="O187" s="59">
        <f t="shared" si="34"/>
        <v>167</v>
      </c>
      <c r="P187" s="40">
        <f t="shared" si="44"/>
        <v>35928.143712574849</v>
      </c>
    </row>
    <row r="188" spans="1:16">
      <c r="A188" s="62">
        <v>184</v>
      </c>
      <c r="B188" s="39">
        <f t="shared" si="35"/>
        <v>7241.1778169725203</v>
      </c>
      <c r="C188" s="59">
        <f t="shared" si="30"/>
        <v>829</v>
      </c>
      <c r="D188" s="40">
        <f t="shared" si="36"/>
        <v>7237.6357056694815</v>
      </c>
      <c r="E188" s="39">
        <f t="shared" si="37"/>
        <v>14456.864091482325</v>
      </c>
      <c r="F188" s="59">
        <f t="shared" si="31"/>
        <v>415</v>
      </c>
      <c r="G188" s="40">
        <f t="shared" si="38"/>
        <v>14457.831325301206</v>
      </c>
      <c r="H188" s="39">
        <f t="shared" si="39"/>
        <v>21672.550365992127</v>
      </c>
      <c r="I188" s="59">
        <f t="shared" si="32"/>
        <v>277</v>
      </c>
      <c r="J188" s="40">
        <f t="shared" si="40"/>
        <v>21660.649819494585</v>
      </c>
      <c r="K188" s="39">
        <f t="shared" si="41"/>
        <v>28888.236640501935</v>
      </c>
      <c r="L188" s="59">
        <f t="shared" si="33"/>
        <v>208</v>
      </c>
      <c r="M188" s="40">
        <f t="shared" si="42"/>
        <v>28846.153846153848</v>
      </c>
      <c r="N188" s="39">
        <f t="shared" si="43"/>
        <v>36103.922915011739</v>
      </c>
      <c r="O188" s="59">
        <f t="shared" si="34"/>
        <v>166</v>
      </c>
      <c r="P188" s="40">
        <f t="shared" si="44"/>
        <v>36144.578313253012</v>
      </c>
    </row>
    <row r="189" spans="1:16">
      <c r="A189" s="62">
        <v>185</v>
      </c>
      <c r="B189" s="39">
        <f t="shared" si="35"/>
        <v>7280.0344674376965</v>
      </c>
      <c r="C189" s="59">
        <f t="shared" si="30"/>
        <v>824</v>
      </c>
      <c r="D189" s="40">
        <f t="shared" si="36"/>
        <v>7281.5533980582522</v>
      </c>
      <c r="E189" s="39">
        <f t="shared" si="37"/>
        <v>14534.93642822201</v>
      </c>
      <c r="F189" s="59">
        <f t="shared" si="31"/>
        <v>413</v>
      </c>
      <c r="G189" s="40">
        <f t="shared" si="38"/>
        <v>14527.845036319613</v>
      </c>
      <c r="H189" s="39">
        <f t="shared" si="39"/>
        <v>21789.838389006323</v>
      </c>
      <c r="I189" s="59">
        <f t="shared" si="32"/>
        <v>275</v>
      </c>
      <c r="J189" s="40">
        <f t="shared" si="40"/>
        <v>21818.18181818182</v>
      </c>
      <c r="K189" s="39">
        <f t="shared" si="41"/>
        <v>29044.740349790638</v>
      </c>
      <c r="L189" s="59">
        <f t="shared" si="33"/>
        <v>207</v>
      </c>
      <c r="M189" s="40">
        <f t="shared" si="42"/>
        <v>28985.507246376812</v>
      </c>
      <c r="N189" s="39">
        <f t="shared" si="43"/>
        <v>36299.642310574956</v>
      </c>
      <c r="O189" s="59">
        <f t="shared" si="34"/>
        <v>165</v>
      </c>
      <c r="P189" s="40">
        <f t="shared" si="44"/>
        <v>36363.63636363636</v>
      </c>
    </row>
    <row r="190" spans="1:16">
      <c r="A190" s="62">
        <v>186</v>
      </c>
      <c r="B190" s="39">
        <f t="shared" si="35"/>
        <v>7318.8911179028728</v>
      </c>
      <c r="C190" s="59">
        <f t="shared" si="30"/>
        <v>820</v>
      </c>
      <c r="D190" s="40">
        <f t="shared" si="36"/>
        <v>7317.0731707317073</v>
      </c>
      <c r="E190" s="39">
        <f t="shared" si="37"/>
        <v>14613.008764961696</v>
      </c>
      <c r="F190" s="59">
        <f t="shared" si="31"/>
        <v>411</v>
      </c>
      <c r="G190" s="40">
        <f t="shared" si="38"/>
        <v>14598.540145985402</v>
      </c>
      <c r="H190" s="39">
        <f t="shared" si="39"/>
        <v>21907.126412020516</v>
      </c>
      <c r="I190" s="59">
        <f t="shared" si="32"/>
        <v>274</v>
      </c>
      <c r="J190" s="40">
        <f t="shared" si="40"/>
        <v>21897.810218978102</v>
      </c>
      <c r="K190" s="39">
        <f t="shared" si="41"/>
        <v>29201.244059079345</v>
      </c>
      <c r="L190" s="59">
        <f t="shared" si="33"/>
        <v>205</v>
      </c>
      <c r="M190" s="40">
        <f t="shared" si="42"/>
        <v>29268.292682926829</v>
      </c>
      <c r="N190" s="39">
        <f t="shared" si="43"/>
        <v>36495.361706138166</v>
      </c>
      <c r="O190" s="59">
        <f t="shared" si="34"/>
        <v>164</v>
      </c>
      <c r="P190" s="40">
        <f t="shared" si="44"/>
        <v>36585.365853658535</v>
      </c>
    </row>
    <row r="191" spans="1:16">
      <c r="A191" s="62">
        <v>187</v>
      </c>
      <c r="B191" s="39">
        <f t="shared" si="35"/>
        <v>7357.7477683680481</v>
      </c>
      <c r="C191" s="59">
        <f t="shared" si="30"/>
        <v>815</v>
      </c>
      <c r="D191" s="40">
        <f t="shared" si="36"/>
        <v>7361.9631901840494</v>
      </c>
      <c r="E191" s="39">
        <f t="shared" si="37"/>
        <v>14691.081101701382</v>
      </c>
      <c r="F191" s="59">
        <f t="shared" si="31"/>
        <v>408</v>
      </c>
      <c r="G191" s="40">
        <f t="shared" si="38"/>
        <v>14705.882352941177</v>
      </c>
      <c r="H191" s="39">
        <f t="shared" si="39"/>
        <v>22024.414435034716</v>
      </c>
      <c r="I191" s="59">
        <f t="shared" si="32"/>
        <v>272</v>
      </c>
      <c r="J191" s="40">
        <f t="shared" si="40"/>
        <v>22058.823529411766</v>
      </c>
      <c r="K191" s="39">
        <f t="shared" si="41"/>
        <v>29357.747768368052</v>
      </c>
      <c r="L191" s="59">
        <f t="shared" si="33"/>
        <v>204</v>
      </c>
      <c r="M191" s="40">
        <f t="shared" si="42"/>
        <v>29411.764705882353</v>
      </c>
      <c r="N191" s="39">
        <f t="shared" si="43"/>
        <v>36691.081101701384</v>
      </c>
      <c r="O191" s="59">
        <f t="shared" si="34"/>
        <v>164</v>
      </c>
      <c r="P191" s="40">
        <f t="shared" si="44"/>
        <v>36585.365853658535</v>
      </c>
    </row>
    <row r="192" spans="1:16">
      <c r="A192" s="62">
        <v>188</v>
      </c>
      <c r="B192" s="39">
        <f t="shared" si="35"/>
        <v>7396.6044188332235</v>
      </c>
      <c r="C192" s="59">
        <f t="shared" si="30"/>
        <v>811</v>
      </c>
      <c r="D192" s="40">
        <f t="shared" si="36"/>
        <v>7398.273736128237</v>
      </c>
      <c r="E192" s="39">
        <f t="shared" si="37"/>
        <v>14769.153438441068</v>
      </c>
      <c r="F192" s="59">
        <f t="shared" si="31"/>
        <v>406</v>
      </c>
      <c r="G192" s="40">
        <f t="shared" si="38"/>
        <v>14778.32512315271</v>
      </c>
      <c r="H192" s="39">
        <f t="shared" si="39"/>
        <v>22141.702458048909</v>
      </c>
      <c r="I192" s="59">
        <f t="shared" si="32"/>
        <v>271</v>
      </c>
      <c r="J192" s="40">
        <f t="shared" si="40"/>
        <v>22140.221402214022</v>
      </c>
      <c r="K192" s="39">
        <f t="shared" si="41"/>
        <v>29514.251477656755</v>
      </c>
      <c r="L192" s="59">
        <f t="shared" si="33"/>
        <v>203</v>
      </c>
      <c r="M192" s="40">
        <f t="shared" si="42"/>
        <v>29556.65024630542</v>
      </c>
      <c r="N192" s="39">
        <f t="shared" si="43"/>
        <v>36886.800497264594</v>
      </c>
      <c r="O192" s="59">
        <f t="shared" si="34"/>
        <v>163</v>
      </c>
      <c r="P192" s="40">
        <f t="shared" si="44"/>
        <v>36809.815950920245</v>
      </c>
    </row>
    <row r="193" spans="1:16">
      <c r="A193" s="62">
        <v>189</v>
      </c>
      <c r="B193" s="39">
        <f t="shared" si="35"/>
        <v>7435.4610692983997</v>
      </c>
      <c r="C193" s="59">
        <f t="shared" si="30"/>
        <v>807</v>
      </c>
      <c r="D193" s="40">
        <f t="shared" si="36"/>
        <v>7434.9442379182155</v>
      </c>
      <c r="E193" s="39">
        <f t="shared" si="37"/>
        <v>14847.225775180752</v>
      </c>
      <c r="F193" s="59">
        <f t="shared" si="31"/>
        <v>404</v>
      </c>
      <c r="G193" s="40">
        <f t="shared" si="38"/>
        <v>14851.485148514852</v>
      </c>
      <c r="H193" s="39">
        <f t="shared" si="39"/>
        <v>22258.990481063105</v>
      </c>
      <c r="I193" s="59">
        <f t="shared" si="32"/>
        <v>270</v>
      </c>
      <c r="J193" s="40">
        <f t="shared" si="40"/>
        <v>22222.222222222223</v>
      </c>
      <c r="K193" s="39">
        <f t="shared" si="41"/>
        <v>29670.755186945458</v>
      </c>
      <c r="L193" s="59">
        <f t="shared" si="33"/>
        <v>202</v>
      </c>
      <c r="M193" s="40">
        <f t="shared" si="42"/>
        <v>29702.970297029704</v>
      </c>
      <c r="N193" s="39">
        <f t="shared" si="43"/>
        <v>37082.519892827819</v>
      </c>
      <c r="O193" s="59">
        <f t="shared" si="34"/>
        <v>162</v>
      </c>
      <c r="P193" s="40">
        <f t="shared" si="44"/>
        <v>37037.037037037036</v>
      </c>
    </row>
    <row r="194" spans="1:16">
      <c r="A194" s="62">
        <v>190</v>
      </c>
      <c r="B194" s="39">
        <f t="shared" si="35"/>
        <v>7474.317719763576</v>
      </c>
      <c r="C194" s="59">
        <f t="shared" si="30"/>
        <v>803</v>
      </c>
      <c r="D194" s="40">
        <f t="shared" si="36"/>
        <v>7471.9800747198005</v>
      </c>
      <c r="E194" s="39">
        <f t="shared" si="37"/>
        <v>14925.29811192044</v>
      </c>
      <c r="F194" s="59">
        <f t="shared" si="31"/>
        <v>402</v>
      </c>
      <c r="G194" s="40">
        <f t="shared" si="38"/>
        <v>14925.373134328358</v>
      </c>
      <c r="H194" s="39">
        <f t="shared" si="39"/>
        <v>22376.278504077298</v>
      </c>
      <c r="I194" s="59">
        <f t="shared" si="32"/>
        <v>268</v>
      </c>
      <c r="J194" s="40">
        <f t="shared" si="40"/>
        <v>22388.059701492537</v>
      </c>
      <c r="K194" s="39">
        <f t="shared" si="41"/>
        <v>29827.258896234165</v>
      </c>
      <c r="L194" s="59">
        <f t="shared" si="33"/>
        <v>201</v>
      </c>
      <c r="M194" s="40">
        <f t="shared" si="42"/>
        <v>29850.746268656716</v>
      </c>
      <c r="N194" s="39">
        <f t="shared" si="43"/>
        <v>37278.239288391029</v>
      </c>
      <c r="O194" s="59">
        <f t="shared" si="34"/>
        <v>161</v>
      </c>
      <c r="P194" s="40">
        <f t="shared" si="44"/>
        <v>37267.080745341613</v>
      </c>
    </row>
    <row r="195" spans="1:16">
      <c r="A195" s="62">
        <v>191</v>
      </c>
      <c r="B195" s="39">
        <f t="shared" si="35"/>
        <v>7513.1743702287513</v>
      </c>
      <c r="C195" s="59">
        <f t="shared" si="30"/>
        <v>799</v>
      </c>
      <c r="D195" s="40">
        <f t="shared" si="36"/>
        <v>7509.3867334167708</v>
      </c>
      <c r="E195" s="39">
        <f t="shared" si="37"/>
        <v>15003.370448660125</v>
      </c>
      <c r="F195" s="59">
        <f t="shared" si="31"/>
        <v>400</v>
      </c>
      <c r="G195" s="40">
        <f t="shared" si="38"/>
        <v>15000</v>
      </c>
      <c r="H195" s="39">
        <f t="shared" si="39"/>
        <v>22493.566527091494</v>
      </c>
      <c r="I195" s="59">
        <f t="shared" si="32"/>
        <v>267</v>
      </c>
      <c r="J195" s="40">
        <f t="shared" si="40"/>
        <v>22471.91011235955</v>
      </c>
      <c r="K195" s="39">
        <f t="shared" si="41"/>
        <v>29983.762605522872</v>
      </c>
      <c r="L195" s="59">
        <f t="shared" si="33"/>
        <v>200</v>
      </c>
      <c r="M195" s="40">
        <f t="shared" si="42"/>
        <v>30000</v>
      </c>
      <c r="N195" s="39">
        <f t="shared" si="43"/>
        <v>37473.958683954246</v>
      </c>
      <c r="O195" s="59">
        <f t="shared" si="34"/>
        <v>160</v>
      </c>
      <c r="P195" s="40">
        <f t="shared" si="44"/>
        <v>37500</v>
      </c>
    </row>
    <row r="196" spans="1:16">
      <c r="A196" s="62">
        <v>192</v>
      </c>
      <c r="B196" s="39">
        <f t="shared" si="35"/>
        <v>7552.0310206939266</v>
      </c>
      <c r="C196" s="59">
        <f t="shared" ref="C196:C259" si="45">ROUND(6000000/B196,0)</f>
        <v>794</v>
      </c>
      <c r="D196" s="40">
        <f t="shared" si="36"/>
        <v>7556.6750629722919</v>
      </c>
      <c r="E196" s="39">
        <f t="shared" si="37"/>
        <v>15081.44278539981</v>
      </c>
      <c r="F196" s="59">
        <f t="shared" ref="F196:F259" si="46">ROUND(6000000/E196,0)</f>
        <v>398</v>
      </c>
      <c r="G196" s="40">
        <f t="shared" si="38"/>
        <v>15075.37688442211</v>
      </c>
      <c r="H196" s="39">
        <f t="shared" si="39"/>
        <v>22610.854550105691</v>
      </c>
      <c r="I196" s="59">
        <f t="shared" ref="I196:I259" si="47">ROUND(6000000/H196,0)</f>
        <v>265</v>
      </c>
      <c r="J196" s="40">
        <f t="shared" si="40"/>
        <v>22641.509433962263</v>
      </c>
      <c r="K196" s="39">
        <f t="shared" si="41"/>
        <v>30140.266314811575</v>
      </c>
      <c r="L196" s="59">
        <f t="shared" ref="L196:L259" si="48">ROUND(6000000/K196,0)</f>
        <v>199</v>
      </c>
      <c r="M196" s="40">
        <f t="shared" si="42"/>
        <v>30150.753768844221</v>
      </c>
      <c r="N196" s="39">
        <f t="shared" si="43"/>
        <v>37669.678079517456</v>
      </c>
      <c r="O196" s="59">
        <f t="shared" ref="O196:O259" si="49">ROUND(6000000/N196,0)</f>
        <v>159</v>
      </c>
      <c r="P196" s="40">
        <f t="shared" si="44"/>
        <v>37735.849056603773</v>
      </c>
    </row>
    <row r="197" spans="1:16">
      <c r="A197" s="62">
        <v>193</v>
      </c>
      <c r="B197" s="39">
        <f t="shared" ref="B197:B259" si="50">(B$2/255)*($A197)+(255-$A197)*6000000/(65535*255)</f>
        <v>7590.8876711591029</v>
      </c>
      <c r="C197" s="59">
        <f t="shared" si="45"/>
        <v>790</v>
      </c>
      <c r="D197" s="40">
        <f t="shared" ref="D197:D259" si="51">6000000/C197</f>
        <v>7594.9367088607596</v>
      </c>
      <c r="E197" s="39">
        <f t="shared" ref="E197:E259" si="52">(E$2/255)*($A197)+(255-$A197)*6000000/(65535*255)</f>
        <v>15159.515122139495</v>
      </c>
      <c r="F197" s="59">
        <f t="shared" si="46"/>
        <v>396</v>
      </c>
      <c r="G197" s="40">
        <f t="shared" ref="G197:G259" si="53">6000000/F197</f>
        <v>15151.515151515152</v>
      </c>
      <c r="H197" s="39">
        <f t="shared" ref="H197:H259" si="54">(H$2/255)*($A197)+(255-$A197)*6000000/(65535*255)</f>
        <v>22728.142573119883</v>
      </c>
      <c r="I197" s="59">
        <f t="shared" si="47"/>
        <v>264</v>
      </c>
      <c r="J197" s="40">
        <f t="shared" ref="J197:J259" si="55">6000000/I197</f>
        <v>22727.272727272728</v>
      </c>
      <c r="K197" s="39">
        <f t="shared" ref="K197:K259" si="56">(K$2/255)*($A197)+(255-$A197)*6000000/(65535*255)</f>
        <v>30296.770024100279</v>
      </c>
      <c r="L197" s="59">
        <f t="shared" si="48"/>
        <v>198</v>
      </c>
      <c r="M197" s="40">
        <f t="shared" ref="M197:M259" si="57">6000000/L197</f>
        <v>30303.030303030304</v>
      </c>
      <c r="N197" s="39">
        <f t="shared" ref="N197:N259" si="58">(N$2/255)*($A197)+(255-$A197)*6000000/(65535*255)</f>
        <v>37865.397475080674</v>
      </c>
      <c r="O197" s="59">
        <f t="shared" si="49"/>
        <v>158</v>
      </c>
      <c r="P197" s="40">
        <f t="shared" ref="P197:P259" si="59">6000000/O197</f>
        <v>37974.6835443038</v>
      </c>
    </row>
    <row r="198" spans="1:16">
      <c r="A198" s="62">
        <v>194</v>
      </c>
      <c r="B198" s="39">
        <f t="shared" si="50"/>
        <v>7629.7443216242782</v>
      </c>
      <c r="C198" s="59">
        <f t="shared" si="45"/>
        <v>786</v>
      </c>
      <c r="D198" s="40">
        <f t="shared" si="51"/>
        <v>7633.5877862595416</v>
      </c>
      <c r="E198" s="39">
        <f t="shared" si="52"/>
        <v>15237.587458879179</v>
      </c>
      <c r="F198" s="59">
        <f t="shared" si="46"/>
        <v>394</v>
      </c>
      <c r="G198" s="40">
        <f t="shared" si="53"/>
        <v>15228.426395939086</v>
      </c>
      <c r="H198" s="39">
        <f t="shared" si="54"/>
        <v>22845.430596134083</v>
      </c>
      <c r="I198" s="59">
        <f t="shared" si="47"/>
        <v>263</v>
      </c>
      <c r="J198" s="40">
        <f t="shared" si="55"/>
        <v>22813.688212927758</v>
      </c>
      <c r="K198" s="39">
        <f t="shared" si="56"/>
        <v>30453.273733388985</v>
      </c>
      <c r="L198" s="59">
        <f t="shared" si="48"/>
        <v>197</v>
      </c>
      <c r="M198" s="40">
        <f t="shared" si="57"/>
        <v>30456.852791878173</v>
      </c>
      <c r="N198" s="39">
        <f t="shared" si="58"/>
        <v>38061.116870643884</v>
      </c>
      <c r="O198" s="59">
        <f t="shared" si="49"/>
        <v>158</v>
      </c>
      <c r="P198" s="40">
        <f t="shared" si="59"/>
        <v>37974.6835443038</v>
      </c>
    </row>
    <row r="199" spans="1:16">
      <c r="A199" s="62">
        <v>195</v>
      </c>
      <c r="B199" s="39">
        <f t="shared" si="50"/>
        <v>7668.6009720894544</v>
      </c>
      <c r="C199" s="59">
        <f t="shared" si="45"/>
        <v>782</v>
      </c>
      <c r="D199" s="40">
        <f t="shared" si="51"/>
        <v>7672.6342710997442</v>
      </c>
      <c r="E199" s="39">
        <f t="shared" si="52"/>
        <v>15315.659795618867</v>
      </c>
      <c r="F199" s="59">
        <f t="shared" si="46"/>
        <v>392</v>
      </c>
      <c r="G199" s="40">
        <f t="shared" si="53"/>
        <v>15306.122448979591</v>
      </c>
      <c r="H199" s="39">
        <f t="shared" si="54"/>
        <v>22962.718619148276</v>
      </c>
      <c r="I199" s="59">
        <f t="shared" si="47"/>
        <v>261</v>
      </c>
      <c r="J199" s="40">
        <f t="shared" si="55"/>
        <v>22988.505747126437</v>
      </c>
      <c r="K199" s="39">
        <f t="shared" si="56"/>
        <v>30609.777442677692</v>
      </c>
      <c r="L199" s="59">
        <f t="shared" si="48"/>
        <v>196</v>
      </c>
      <c r="M199" s="40">
        <f t="shared" si="57"/>
        <v>30612.244897959183</v>
      </c>
      <c r="N199" s="39">
        <f t="shared" si="58"/>
        <v>38256.836266207109</v>
      </c>
      <c r="O199" s="59">
        <f t="shared" si="49"/>
        <v>157</v>
      </c>
      <c r="P199" s="40">
        <f t="shared" si="59"/>
        <v>38216.56050955414</v>
      </c>
    </row>
    <row r="200" spans="1:16">
      <c r="A200" s="62">
        <v>196</v>
      </c>
      <c r="B200" s="39">
        <f t="shared" si="50"/>
        <v>7707.4576225546298</v>
      </c>
      <c r="C200" s="59">
        <f t="shared" si="45"/>
        <v>778</v>
      </c>
      <c r="D200" s="40">
        <f t="shared" si="51"/>
        <v>7712.0822622107971</v>
      </c>
      <c r="E200" s="39">
        <f t="shared" si="52"/>
        <v>15393.732132358553</v>
      </c>
      <c r="F200" s="59">
        <f t="shared" si="46"/>
        <v>390</v>
      </c>
      <c r="G200" s="40">
        <f t="shared" si="53"/>
        <v>15384.615384615385</v>
      </c>
      <c r="H200" s="39">
        <f t="shared" si="54"/>
        <v>23080.006642162469</v>
      </c>
      <c r="I200" s="59">
        <f t="shared" si="47"/>
        <v>260</v>
      </c>
      <c r="J200" s="40">
        <f t="shared" si="55"/>
        <v>23076.923076923078</v>
      </c>
      <c r="K200" s="39">
        <f t="shared" si="56"/>
        <v>30766.281151966396</v>
      </c>
      <c r="L200" s="59">
        <f t="shared" si="48"/>
        <v>195</v>
      </c>
      <c r="M200" s="40">
        <f t="shared" si="57"/>
        <v>30769.23076923077</v>
      </c>
      <c r="N200" s="39">
        <f t="shared" si="58"/>
        <v>38452.555661770319</v>
      </c>
      <c r="O200" s="59">
        <f t="shared" si="49"/>
        <v>156</v>
      </c>
      <c r="P200" s="40">
        <f t="shared" si="59"/>
        <v>38461.538461538461</v>
      </c>
    </row>
    <row r="201" spans="1:16">
      <c r="A201" s="62">
        <v>197</v>
      </c>
      <c r="B201" s="39">
        <f t="shared" si="50"/>
        <v>7746.314273019806</v>
      </c>
      <c r="C201" s="59">
        <f t="shared" si="45"/>
        <v>775</v>
      </c>
      <c r="D201" s="40">
        <f t="shared" si="51"/>
        <v>7741.9354838709678</v>
      </c>
      <c r="E201" s="39">
        <f t="shared" si="52"/>
        <v>15471.804469098237</v>
      </c>
      <c r="F201" s="59">
        <f t="shared" si="46"/>
        <v>388</v>
      </c>
      <c r="G201" s="40">
        <f t="shared" si="53"/>
        <v>15463.917525773197</v>
      </c>
      <c r="H201" s="39">
        <f t="shared" si="54"/>
        <v>23197.294665176669</v>
      </c>
      <c r="I201" s="59">
        <f t="shared" si="47"/>
        <v>259</v>
      </c>
      <c r="J201" s="40">
        <f t="shared" si="55"/>
        <v>23166.023166023166</v>
      </c>
      <c r="K201" s="39">
        <f t="shared" si="56"/>
        <v>30922.784861255102</v>
      </c>
      <c r="L201" s="59">
        <f t="shared" si="48"/>
        <v>194</v>
      </c>
      <c r="M201" s="40">
        <f t="shared" si="57"/>
        <v>30927.835051546394</v>
      </c>
      <c r="N201" s="39">
        <f t="shared" si="58"/>
        <v>38648.275057333536</v>
      </c>
      <c r="O201" s="59">
        <f t="shared" si="49"/>
        <v>155</v>
      </c>
      <c r="P201" s="40">
        <f t="shared" si="59"/>
        <v>38709.677419354841</v>
      </c>
    </row>
    <row r="202" spans="1:16">
      <c r="A202" s="62">
        <v>198</v>
      </c>
      <c r="B202" s="39">
        <f t="shared" si="50"/>
        <v>7785.1709234849814</v>
      </c>
      <c r="C202" s="59">
        <f t="shared" si="45"/>
        <v>771</v>
      </c>
      <c r="D202" s="40">
        <f t="shared" si="51"/>
        <v>7782.1011673151752</v>
      </c>
      <c r="E202" s="39">
        <f t="shared" si="52"/>
        <v>15549.876805837923</v>
      </c>
      <c r="F202" s="59">
        <f t="shared" si="46"/>
        <v>386</v>
      </c>
      <c r="G202" s="40">
        <f t="shared" si="53"/>
        <v>15544.041450777202</v>
      </c>
      <c r="H202" s="39">
        <f t="shared" si="54"/>
        <v>23314.582688190862</v>
      </c>
      <c r="I202" s="59">
        <f t="shared" si="47"/>
        <v>257</v>
      </c>
      <c r="J202" s="40">
        <f t="shared" si="55"/>
        <v>23346.303501945524</v>
      </c>
      <c r="K202" s="39">
        <f t="shared" si="56"/>
        <v>31079.288570543806</v>
      </c>
      <c r="L202" s="59">
        <f t="shared" si="48"/>
        <v>193</v>
      </c>
      <c r="M202" s="40">
        <f t="shared" si="57"/>
        <v>31088.082901554404</v>
      </c>
      <c r="N202" s="39">
        <f t="shared" si="58"/>
        <v>38843.994452896746</v>
      </c>
      <c r="O202" s="59">
        <f t="shared" si="49"/>
        <v>154</v>
      </c>
      <c r="P202" s="40">
        <f t="shared" si="59"/>
        <v>38961.038961038961</v>
      </c>
    </row>
    <row r="203" spans="1:16">
      <c r="A203" s="62">
        <v>199</v>
      </c>
      <c r="B203" s="39">
        <f t="shared" si="50"/>
        <v>7824.0275739501576</v>
      </c>
      <c r="C203" s="59">
        <f t="shared" si="45"/>
        <v>767</v>
      </c>
      <c r="D203" s="40">
        <f t="shared" si="51"/>
        <v>7822.6857887874839</v>
      </c>
      <c r="E203" s="39">
        <f t="shared" si="52"/>
        <v>15627.94914257761</v>
      </c>
      <c r="F203" s="59">
        <f t="shared" si="46"/>
        <v>384</v>
      </c>
      <c r="G203" s="40">
        <f t="shared" si="53"/>
        <v>15625</v>
      </c>
      <c r="H203" s="39">
        <f t="shared" si="54"/>
        <v>23431.870711205058</v>
      </c>
      <c r="I203" s="59">
        <f t="shared" si="47"/>
        <v>256</v>
      </c>
      <c r="J203" s="40">
        <f t="shared" si="55"/>
        <v>23437.5</v>
      </c>
      <c r="K203" s="39">
        <f t="shared" si="56"/>
        <v>31235.792279832513</v>
      </c>
      <c r="L203" s="59">
        <f t="shared" si="48"/>
        <v>192</v>
      </c>
      <c r="M203" s="40">
        <f t="shared" si="57"/>
        <v>31250</v>
      </c>
      <c r="N203" s="39">
        <f t="shared" si="58"/>
        <v>39039.713848459964</v>
      </c>
      <c r="O203" s="59">
        <f t="shared" si="49"/>
        <v>154</v>
      </c>
      <c r="P203" s="40">
        <f t="shared" si="59"/>
        <v>38961.038961038961</v>
      </c>
    </row>
    <row r="204" spans="1:16">
      <c r="A204" s="62">
        <v>200</v>
      </c>
      <c r="B204" s="39">
        <f t="shared" si="50"/>
        <v>7862.8842244153338</v>
      </c>
      <c r="C204" s="59">
        <f t="shared" si="45"/>
        <v>763</v>
      </c>
      <c r="D204" s="40">
        <f t="shared" si="51"/>
        <v>7863.6959370904324</v>
      </c>
      <c r="E204" s="39">
        <f t="shared" si="52"/>
        <v>15706.021479317295</v>
      </c>
      <c r="F204" s="59">
        <f t="shared" si="46"/>
        <v>382</v>
      </c>
      <c r="G204" s="40">
        <f t="shared" si="53"/>
        <v>15706.806282722513</v>
      </c>
      <c r="H204" s="39">
        <f t="shared" si="54"/>
        <v>23549.158734219254</v>
      </c>
      <c r="I204" s="59">
        <f t="shared" si="47"/>
        <v>255</v>
      </c>
      <c r="J204" s="40">
        <f t="shared" si="55"/>
        <v>23529.411764705881</v>
      </c>
      <c r="K204" s="39">
        <f t="shared" si="56"/>
        <v>31392.295989121219</v>
      </c>
      <c r="L204" s="59">
        <f t="shared" si="48"/>
        <v>191</v>
      </c>
      <c r="M204" s="40">
        <f t="shared" si="57"/>
        <v>31413.612565445026</v>
      </c>
      <c r="N204" s="39">
        <f t="shared" si="58"/>
        <v>39235.433244023174</v>
      </c>
      <c r="O204" s="59">
        <f t="shared" si="49"/>
        <v>153</v>
      </c>
      <c r="P204" s="40">
        <f t="shared" si="59"/>
        <v>39215.686274509804</v>
      </c>
    </row>
    <row r="205" spans="1:16">
      <c r="A205" s="62">
        <v>201</v>
      </c>
      <c r="B205" s="39">
        <f t="shared" si="50"/>
        <v>7901.7408748805092</v>
      </c>
      <c r="C205" s="59">
        <f t="shared" si="45"/>
        <v>759</v>
      </c>
      <c r="D205" s="40">
        <f t="shared" si="51"/>
        <v>7905.138339920949</v>
      </c>
      <c r="E205" s="39">
        <f t="shared" si="52"/>
        <v>15784.09381605698</v>
      </c>
      <c r="F205" s="59">
        <f t="shared" si="46"/>
        <v>380</v>
      </c>
      <c r="G205" s="40">
        <f t="shared" si="53"/>
        <v>15789.473684210527</v>
      </c>
      <c r="H205" s="39">
        <f t="shared" si="54"/>
        <v>23666.446757233447</v>
      </c>
      <c r="I205" s="59">
        <f t="shared" si="47"/>
        <v>254</v>
      </c>
      <c r="J205" s="40">
        <f t="shared" si="55"/>
        <v>23622.047244094487</v>
      </c>
      <c r="K205" s="39">
        <f t="shared" si="56"/>
        <v>31548.799698409923</v>
      </c>
      <c r="L205" s="59">
        <f t="shared" si="48"/>
        <v>190</v>
      </c>
      <c r="M205" s="40">
        <f t="shared" si="57"/>
        <v>31578.947368421053</v>
      </c>
      <c r="N205" s="39">
        <f t="shared" si="58"/>
        <v>39431.152639586391</v>
      </c>
      <c r="O205" s="59">
        <f t="shared" si="49"/>
        <v>152</v>
      </c>
      <c r="P205" s="40">
        <f t="shared" si="59"/>
        <v>39473.684210526313</v>
      </c>
    </row>
    <row r="206" spans="1:16">
      <c r="A206" s="62">
        <v>202</v>
      </c>
      <c r="B206" s="39">
        <f t="shared" si="50"/>
        <v>7940.5975253456845</v>
      </c>
      <c r="C206" s="59">
        <f t="shared" si="45"/>
        <v>756</v>
      </c>
      <c r="D206" s="40">
        <f t="shared" si="51"/>
        <v>7936.5079365079364</v>
      </c>
      <c r="E206" s="39">
        <f t="shared" si="52"/>
        <v>15862.166152796666</v>
      </c>
      <c r="F206" s="59">
        <f t="shared" si="46"/>
        <v>378</v>
      </c>
      <c r="G206" s="40">
        <f t="shared" si="53"/>
        <v>15873.015873015873</v>
      </c>
      <c r="H206" s="39">
        <f t="shared" si="54"/>
        <v>23783.734780247643</v>
      </c>
      <c r="I206" s="59">
        <f t="shared" si="47"/>
        <v>252</v>
      </c>
      <c r="J206" s="40">
        <f t="shared" si="55"/>
        <v>23809.523809523809</v>
      </c>
      <c r="K206" s="39">
        <f t="shared" si="56"/>
        <v>31705.303407698626</v>
      </c>
      <c r="L206" s="59">
        <f t="shared" si="48"/>
        <v>189</v>
      </c>
      <c r="M206" s="40">
        <f t="shared" si="57"/>
        <v>31746.031746031746</v>
      </c>
      <c r="N206" s="39">
        <f t="shared" si="58"/>
        <v>39626.872035149609</v>
      </c>
      <c r="O206" s="59">
        <f t="shared" si="49"/>
        <v>151</v>
      </c>
      <c r="P206" s="40">
        <f t="shared" si="59"/>
        <v>39735.099337748346</v>
      </c>
    </row>
    <row r="207" spans="1:16">
      <c r="A207" s="62">
        <v>203</v>
      </c>
      <c r="B207" s="39">
        <f t="shared" si="50"/>
        <v>7979.4541758108599</v>
      </c>
      <c r="C207" s="59">
        <f t="shared" si="45"/>
        <v>752</v>
      </c>
      <c r="D207" s="40">
        <f t="shared" si="51"/>
        <v>7978.7234042553191</v>
      </c>
      <c r="E207" s="39">
        <f t="shared" si="52"/>
        <v>15940.23848953635</v>
      </c>
      <c r="F207" s="59">
        <f t="shared" si="46"/>
        <v>376</v>
      </c>
      <c r="G207" s="40">
        <f t="shared" si="53"/>
        <v>15957.446808510638</v>
      </c>
      <c r="H207" s="39">
        <f t="shared" si="54"/>
        <v>23901.02280326184</v>
      </c>
      <c r="I207" s="59">
        <f t="shared" si="47"/>
        <v>251</v>
      </c>
      <c r="J207" s="40">
        <f t="shared" si="55"/>
        <v>23904.382470119523</v>
      </c>
      <c r="K207" s="39">
        <f t="shared" si="56"/>
        <v>31861.807116987333</v>
      </c>
      <c r="L207" s="59">
        <f t="shared" si="48"/>
        <v>188</v>
      </c>
      <c r="M207" s="40">
        <f t="shared" si="57"/>
        <v>31914.893617021276</v>
      </c>
      <c r="N207" s="39">
        <f t="shared" si="58"/>
        <v>39822.591430712826</v>
      </c>
      <c r="O207" s="59">
        <f t="shared" si="49"/>
        <v>151</v>
      </c>
      <c r="P207" s="40">
        <f t="shared" si="59"/>
        <v>39735.099337748346</v>
      </c>
    </row>
    <row r="208" spans="1:16">
      <c r="A208" s="62">
        <v>204</v>
      </c>
      <c r="B208" s="39">
        <f t="shared" si="50"/>
        <v>8018.310826276037</v>
      </c>
      <c r="C208" s="59">
        <f t="shared" si="45"/>
        <v>748</v>
      </c>
      <c r="D208" s="40">
        <f t="shared" si="51"/>
        <v>8021.3903743315504</v>
      </c>
      <c r="E208" s="39">
        <f t="shared" si="52"/>
        <v>16018.310826276038</v>
      </c>
      <c r="F208" s="59">
        <f t="shared" si="46"/>
        <v>375</v>
      </c>
      <c r="G208" s="40">
        <f t="shared" si="53"/>
        <v>16000</v>
      </c>
      <c r="H208" s="39">
        <f t="shared" si="54"/>
        <v>24018.310826276036</v>
      </c>
      <c r="I208" s="59">
        <f t="shared" si="47"/>
        <v>250</v>
      </c>
      <c r="J208" s="40">
        <f t="shared" si="55"/>
        <v>24000</v>
      </c>
      <c r="K208" s="39">
        <f t="shared" si="56"/>
        <v>32018.31082627604</v>
      </c>
      <c r="L208" s="59">
        <f t="shared" si="48"/>
        <v>187</v>
      </c>
      <c r="M208" s="40">
        <f t="shared" si="57"/>
        <v>32085.561497326202</v>
      </c>
      <c r="N208" s="39">
        <f t="shared" si="58"/>
        <v>40018.310826276036</v>
      </c>
      <c r="O208" s="59">
        <f t="shared" si="49"/>
        <v>150</v>
      </c>
      <c r="P208" s="40">
        <f t="shared" si="59"/>
        <v>40000</v>
      </c>
    </row>
    <row r="209" spans="1:16">
      <c r="A209" s="62">
        <v>205</v>
      </c>
      <c r="B209" s="39">
        <f t="shared" si="50"/>
        <v>8057.1674767412123</v>
      </c>
      <c r="C209" s="59">
        <f t="shared" si="45"/>
        <v>745</v>
      </c>
      <c r="D209" s="40">
        <f t="shared" si="51"/>
        <v>8053.6912751677855</v>
      </c>
      <c r="E209" s="39">
        <f t="shared" si="52"/>
        <v>16096.383163015722</v>
      </c>
      <c r="F209" s="59">
        <f t="shared" si="46"/>
        <v>373</v>
      </c>
      <c r="G209" s="40">
        <f t="shared" si="53"/>
        <v>16085.790884718499</v>
      </c>
      <c r="H209" s="39">
        <f t="shared" si="54"/>
        <v>24135.598849290229</v>
      </c>
      <c r="I209" s="59">
        <f t="shared" si="47"/>
        <v>249</v>
      </c>
      <c r="J209" s="40">
        <f t="shared" si="55"/>
        <v>24096.385542168675</v>
      </c>
      <c r="K209" s="39">
        <f t="shared" si="56"/>
        <v>32174.814535564743</v>
      </c>
      <c r="L209" s="59">
        <f t="shared" si="48"/>
        <v>186</v>
      </c>
      <c r="M209" s="40">
        <f t="shared" si="57"/>
        <v>32258.064516129034</v>
      </c>
      <c r="N209" s="39">
        <f t="shared" si="58"/>
        <v>40214.030221839253</v>
      </c>
      <c r="O209" s="59">
        <f t="shared" si="49"/>
        <v>149</v>
      </c>
      <c r="P209" s="40">
        <f t="shared" si="59"/>
        <v>40268.456375838927</v>
      </c>
    </row>
    <row r="210" spans="1:16">
      <c r="A210" s="62">
        <v>206</v>
      </c>
      <c r="B210" s="39">
        <f t="shared" si="50"/>
        <v>8096.0241272063877</v>
      </c>
      <c r="C210" s="59">
        <f t="shared" si="45"/>
        <v>741</v>
      </c>
      <c r="D210" s="40">
        <f t="shared" si="51"/>
        <v>8097.1659919028343</v>
      </c>
      <c r="E210" s="39">
        <f t="shared" si="52"/>
        <v>16174.455499755408</v>
      </c>
      <c r="F210" s="59">
        <f t="shared" si="46"/>
        <v>371</v>
      </c>
      <c r="G210" s="40">
        <f t="shared" si="53"/>
        <v>16172.506738544475</v>
      </c>
      <c r="H210" s="39">
        <f t="shared" si="54"/>
        <v>24252.886872304425</v>
      </c>
      <c r="I210" s="59">
        <f t="shared" si="47"/>
        <v>247</v>
      </c>
      <c r="J210" s="40">
        <f t="shared" si="55"/>
        <v>24291.497975708502</v>
      </c>
      <c r="K210" s="39">
        <f t="shared" si="56"/>
        <v>32331.31824485345</v>
      </c>
      <c r="L210" s="59">
        <f t="shared" si="48"/>
        <v>186</v>
      </c>
      <c r="M210" s="40">
        <f t="shared" si="57"/>
        <v>32258.064516129034</v>
      </c>
      <c r="N210" s="39">
        <f t="shared" si="58"/>
        <v>40409.749617402464</v>
      </c>
      <c r="O210" s="59">
        <f t="shared" si="49"/>
        <v>148</v>
      </c>
      <c r="P210" s="40">
        <f t="shared" si="59"/>
        <v>40540.54054054054</v>
      </c>
    </row>
    <row r="211" spans="1:16">
      <c r="A211" s="62">
        <v>207</v>
      </c>
      <c r="B211" s="39">
        <f t="shared" si="50"/>
        <v>8134.880777671563</v>
      </c>
      <c r="C211" s="59">
        <f t="shared" si="45"/>
        <v>738</v>
      </c>
      <c r="D211" s="40">
        <f t="shared" si="51"/>
        <v>8130.0813008130081</v>
      </c>
      <c r="E211" s="39">
        <f t="shared" si="52"/>
        <v>16252.527836495094</v>
      </c>
      <c r="F211" s="59">
        <f t="shared" si="46"/>
        <v>369</v>
      </c>
      <c r="G211" s="40">
        <f t="shared" si="53"/>
        <v>16260.162601626016</v>
      </c>
      <c r="H211" s="39">
        <f t="shared" si="54"/>
        <v>24370.174895318622</v>
      </c>
      <c r="I211" s="59">
        <f t="shared" si="47"/>
        <v>246</v>
      </c>
      <c r="J211" s="40">
        <f t="shared" si="55"/>
        <v>24390.243902439026</v>
      </c>
      <c r="K211" s="39">
        <f t="shared" si="56"/>
        <v>32487.821954142153</v>
      </c>
      <c r="L211" s="59">
        <f t="shared" si="48"/>
        <v>185</v>
      </c>
      <c r="M211" s="40">
        <f t="shared" si="57"/>
        <v>32432.432432432433</v>
      </c>
      <c r="N211" s="39">
        <f t="shared" si="58"/>
        <v>40605.469012965681</v>
      </c>
      <c r="O211" s="59">
        <f t="shared" si="49"/>
        <v>148</v>
      </c>
      <c r="P211" s="40">
        <f t="shared" si="59"/>
        <v>40540.54054054054</v>
      </c>
    </row>
    <row r="212" spans="1:16">
      <c r="A212" s="62">
        <v>208</v>
      </c>
      <c r="B212" s="39">
        <f t="shared" si="50"/>
        <v>8173.7374281367402</v>
      </c>
      <c r="C212" s="59">
        <f t="shared" si="45"/>
        <v>734</v>
      </c>
      <c r="D212" s="40">
        <f t="shared" si="51"/>
        <v>8174.3869209809263</v>
      </c>
      <c r="E212" s="39">
        <f t="shared" si="52"/>
        <v>16330.60017323478</v>
      </c>
      <c r="F212" s="59">
        <f t="shared" si="46"/>
        <v>367</v>
      </c>
      <c r="G212" s="40">
        <f t="shared" si="53"/>
        <v>16348.773841961853</v>
      </c>
      <c r="H212" s="39">
        <f t="shared" si="54"/>
        <v>24487.462918332814</v>
      </c>
      <c r="I212" s="59">
        <f t="shared" si="47"/>
        <v>245</v>
      </c>
      <c r="J212" s="40">
        <f t="shared" si="55"/>
        <v>24489.795918367348</v>
      </c>
      <c r="K212" s="39">
        <f t="shared" si="56"/>
        <v>32644.32566343086</v>
      </c>
      <c r="L212" s="59">
        <f t="shared" si="48"/>
        <v>184</v>
      </c>
      <c r="M212" s="40">
        <f t="shared" si="57"/>
        <v>32608.695652173912</v>
      </c>
      <c r="N212" s="39">
        <f t="shared" si="58"/>
        <v>40801.188408528898</v>
      </c>
      <c r="O212" s="59">
        <f t="shared" si="49"/>
        <v>147</v>
      </c>
      <c r="P212" s="40">
        <f t="shared" si="59"/>
        <v>40816.326530612248</v>
      </c>
    </row>
    <row r="213" spans="1:16">
      <c r="A213" s="62">
        <v>209</v>
      </c>
      <c r="B213" s="39">
        <f t="shared" si="50"/>
        <v>8212.5940786019146</v>
      </c>
      <c r="C213" s="59">
        <f t="shared" si="45"/>
        <v>731</v>
      </c>
      <c r="D213" s="40">
        <f t="shared" si="51"/>
        <v>8207.934336525308</v>
      </c>
      <c r="E213" s="39">
        <f t="shared" si="52"/>
        <v>16408.672509974462</v>
      </c>
      <c r="F213" s="59">
        <f t="shared" si="46"/>
        <v>366</v>
      </c>
      <c r="G213" s="40">
        <f t="shared" si="53"/>
        <v>16393.442622950821</v>
      </c>
      <c r="H213" s="39">
        <f t="shared" si="54"/>
        <v>24604.750941347011</v>
      </c>
      <c r="I213" s="59">
        <f t="shared" si="47"/>
        <v>244</v>
      </c>
      <c r="J213" s="40">
        <f t="shared" si="55"/>
        <v>24590.163934426229</v>
      </c>
      <c r="K213" s="39">
        <f t="shared" si="56"/>
        <v>32800.829372719563</v>
      </c>
      <c r="L213" s="59">
        <f t="shared" si="48"/>
        <v>183</v>
      </c>
      <c r="M213" s="40">
        <f t="shared" si="57"/>
        <v>32786.885245901642</v>
      </c>
      <c r="N213" s="39">
        <f t="shared" si="58"/>
        <v>40996.907804092116</v>
      </c>
      <c r="O213" s="59">
        <f t="shared" si="49"/>
        <v>146</v>
      </c>
      <c r="P213" s="40">
        <f t="shared" si="59"/>
        <v>41095.890410958906</v>
      </c>
    </row>
    <row r="214" spans="1:16">
      <c r="A214" s="62">
        <v>210</v>
      </c>
      <c r="B214" s="39">
        <f t="shared" si="50"/>
        <v>8251.4507290670917</v>
      </c>
      <c r="C214" s="59">
        <f t="shared" si="45"/>
        <v>727</v>
      </c>
      <c r="D214" s="40">
        <f t="shared" si="51"/>
        <v>8253.0949105914715</v>
      </c>
      <c r="E214" s="39">
        <f t="shared" si="52"/>
        <v>16486.744846714151</v>
      </c>
      <c r="F214" s="59">
        <f t="shared" si="46"/>
        <v>364</v>
      </c>
      <c r="G214" s="40">
        <f t="shared" si="53"/>
        <v>16483.516483516483</v>
      </c>
      <c r="H214" s="39">
        <f t="shared" si="54"/>
        <v>24722.038964361207</v>
      </c>
      <c r="I214" s="59">
        <f t="shared" si="47"/>
        <v>243</v>
      </c>
      <c r="J214" s="40">
        <f t="shared" si="55"/>
        <v>24691.358024691359</v>
      </c>
      <c r="K214" s="39">
        <f t="shared" si="56"/>
        <v>32957.33308200827</v>
      </c>
      <c r="L214" s="59">
        <f t="shared" si="48"/>
        <v>182</v>
      </c>
      <c r="M214" s="40">
        <f t="shared" si="57"/>
        <v>32967.032967032967</v>
      </c>
      <c r="N214" s="39">
        <f t="shared" si="58"/>
        <v>41192.627199655326</v>
      </c>
      <c r="O214" s="59">
        <f t="shared" si="49"/>
        <v>146</v>
      </c>
      <c r="P214" s="40">
        <f t="shared" si="59"/>
        <v>41095.890410958906</v>
      </c>
    </row>
    <row r="215" spans="1:16">
      <c r="A215" s="62">
        <v>211</v>
      </c>
      <c r="B215" s="39">
        <f t="shared" si="50"/>
        <v>8290.3073795322671</v>
      </c>
      <c r="C215" s="59">
        <f t="shared" si="45"/>
        <v>724</v>
      </c>
      <c r="D215" s="40">
        <f t="shared" si="51"/>
        <v>8287.2928176795576</v>
      </c>
      <c r="E215" s="39">
        <f t="shared" si="52"/>
        <v>16564.817183453837</v>
      </c>
      <c r="F215" s="59">
        <f t="shared" si="46"/>
        <v>362</v>
      </c>
      <c r="G215" s="40">
        <f t="shared" si="53"/>
        <v>16574.585635359115</v>
      </c>
      <c r="H215" s="39">
        <f t="shared" si="54"/>
        <v>24839.326987375403</v>
      </c>
      <c r="I215" s="59">
        <f t="shared" si="47"/>
        <v>242</v>
      </c>
      <c r="J215" s="40">
        <f t="shared" si="55"/>
        <v>24793.388429752067</v>
      </c>
      <c r="K215" s="39">
        <f t="shared" si="56"/>
        <v>33113.836791296977</v>
      </c>
      <c r="L215" s="59">
        <f t="shared" si="48"/>
        <v>181</v>
      </c>
      <c r="M215" s="40">
        <f t="shared" si="57"/>
        <v>33149.171270718231</v>
      </c>
      <c r="N215" s="39">
        <f t="shared" si="58"/>
        <v>41388.346595218543</v>
      </c>
      <c r="O215" s="59">
        <f t="shared" si="49"/>
        <v>145</v>
      </c>
      <c r="P215" s="40">
        <f t="shared" si="59"/>
        <v>41379.310344827587</v>
      </c>
    </row>
    <row r="216" spans="1:16">
      <c r="A216" s="62">
        <v>212</v>
      </c>
      <c r="B216" s="39">
        <f t="shared" si="50"/>
        <v>8329.1640299974424</v>
      </c>
      <c r="C216" s="59">
        <f t="shared" si="45"/>
        <v>720</v>
      </c>
      <c r="D216" s="40">
        <f t="shared" si="51"/>
        <v>8333.3333333333339</v>
      </c>
      <c r="E216" s="39">
        <f t="shared" si="52"/>
        <v>16642.889520193519</v>
      </c>
      <c r="F216" s="59">
        <f t="shared" si="46"/>
        <v>361</v>
      </c>
      <c r="G216" s="40">
        <f t="shared" si="53"/>
        <v>16620.498614958447</v>
      </c>
      <c r="H216" s="39">
        <f t="shared" si="54"/>
        <v>24956.615010389596</v>
      </c>
      <c r="I216" s="59">
        <f t="shared" si="47"/>
        <v>240</v>
      </c>
      <c r="J216" s="40">
        <f t="shared" si="55"/>
        <v>25000</v>
      </c>
      <c r="K216" s="39">
        <f t="shared" si="56"/>
        <v>33270.340500585677</v>
      </c>
      <c r="L216" s="59">
        <f t="shared" si="48"/>
        <v>180</v>
      </c>
      <c r="M216" s="40">
        <f t="shared" si="57"/>
        <v>33333.333333333336</v>
      </c>
      <c r="N216" s="39">
        <f t="shared" si="58"/>
        <v>41584.065990781753</v>
      </c>
      <c r="O216" s="59">
        <f t="shared" si="49"/>
        <v>144</v>
      </c>
      <c r="P216" s="40">
        <f t="shared" si="59"/>
        <v>41666.666666666664</v>
      </c>
    </row>
    <row r="217" spans="1:16">
      <c r="A217" s="62">
        <v>213</v>
      </c>
      <c r="B217" s="39">
        <f t="shared" si="50"/>
        <v>8368.0206804626177</v>
      </c>
      <c r="C217" s="59">
        <f t="shared" si="45"/>
        <v>717</v>
      </c>
      <c r="D217" s="40">
        <f t="shared" si="51"/>
        <v>8368.2008368200841</v>
      </c>
      <c r="E217" s="39">
        <f t="shared" si="52"/>
        <v>16720.961856933209</v>
      </c>
      <c r="F217" s="59">
        <f t="shared" si="46"/>
        <v>359</v>
      </c>
      <c r="G217" s="40">
        <f t="shared" si="53"/>
        <v>16713.091922005569</v>
      </c>
      <c r="H217" s="39">
        <f t="shared" si="54"/>
        <v>25073.903033403793</v>
      </c>
      <c r="I217" s="59">
        <f t="shared" si="47"/>
        <v>239</v>
      </c>
      <c r="J217" s="40">
        <f t="shared" si="55"/>
        <v>25104.602510460252</v>
      </c>
      <c r="K217" s="39">
        <f t="shared" si="56"/>
        <v>33426.844209874384</v>
      </c>
      <c r="L217" s="59">
        <f t="shared" si="48"/>
        <v>179</v>
      </c>
      <c r="M217" s="40">
        <f t="shared" si="57"/>
        <v>33519.553072625698</v>
      </c>
      <c r="N217" s="39">
        <f t="shared" si="58"/>
        <v>41779.785386344971</v>
      </c>
      <c r="O217" s="59">
        <f t="shared" si="49"/>
        <v>144</v>
      </c>
      <c r="P217" s="40">
        <f t="shared" si="59"/>
        <v>41666.666666666664</v>
      </c>
    </row>
    <row r="218" spans="1:16">
      <c r="A218" s="62">
        <v>214</v>
      </c>
      <c r="B218" s="39">
        <f t="shared" si="50"/>
        <v>8406.8773309277931</v>
      </c>
      <c r="C218" s="59">
        <f t="shared" si="45"/>
        <v>714</v>
      </c>
      <c r="D218" s="40">
        <f t="shared" si="51"/>
        <v>8403.361344537816</v>
      </c>
      <c r="E218" s="39">
        <f t="shared" si="52"/>
        <v>16799.034193672891</v>
      </c>
      <c r="F218" s="59">
        <f t="shared" si="46"/>
        <v>357</v>
      </c>
      <c r="G218" s="40">
        <f t="shared" si="53"/>
        <v>16806.722689075632</v>
      </c>
      <c r="H218" s="39">
        <f t="shared" si="54"/>
        <v>25191.191056417989</v>
      </c>
      <c r="I218" s="59">
        <f t="shared" si="47"/>
        <v>238</v>
      </c>
      <c r="J218" s="40">
        <f t="shared" si="55"/>
        <v>25210.084033613446</v>
      </c>
      <c r="K218" s="39">
        <f t="shared" si="56"/>
        <v>33583.34791916309</v>
      </c>
      <c r="L218" s="59">
        <f t="shared" si="48"/>
        <v>179</v>
      </c>
      <c r="M218" s="40">
        <f t="shared" si="57"/>
        <v>33519.553072625698</v>
      </c>
      <c r="N218" s="39">
        <f t="shared" si="58"/>
        <v>41975.504781908196</v>
      </c>
      <c r="O218" s="59">
        <f t="shared" si="49"/>
        <v>143</v>
      </c>
      <c r="P218" s="40">
        <f t="shared" si="59"/>
        <v>41958.041958041955</v>
      </c>
    </row>
    <row r="219" spans="1:16">
      <c r="A219" s="62">
        <v>215</v>
      </c>
      <c r="B219" s="39">
        <f t="shared" si="50"/>
        <v>8445.7339813929702</v>
      </c>
      <c r="C219" s="59">
        <f t="shared" si="45"/>
        <v>710</v>
      </c>
      <c r="D219" s="40">
        <f t="shared" si="51"/>
        <v>8450.7042253521122</v>
      </c>
      <c r="E219" s="39">
        <f t="shared" si="52"/>
        <v>16877.106530412577</v>
      </c>
      <c r="F219" s="59">
        <f t="shared" si="46"/>
        <v>356</v>
      </c>
      <c r="G219" s="40">
        <f t="shared" si="53"/>
        <v>16853.932584269663</v>
      </c>
      <c r="H219" s="39">
        <f t="shared" si="54"/>
        <v>25308.479079432182</v>
      </c>
      <c r="I219" s="59">
        <f t="shared" si="47"/>
        <v>237</v>
      </c>
      <c r="J219" s="40">
        <f t="shared" si="55"/>
        <v>25316.455696202531</v>
      </c>
      <c r="K219" s="39">
        <f t="shared" si="56"/>
        <v>33739.851628451797</v>
      </c>
      <c r="L219" s="59">
        <f t="shared" si="48"/>
        <v>178</v>
      </c>
      <c r="M219" s="40">
        <f t="shared" si="57"/>
        <v>33707.865168539327</v>
      </c>
      <c r="N219" s="39">
        <f t="shared" si="58"/>
        <v>42171.224177471406</v>
      </c>
      <c r="O219" s="59">
        <f t="shared" si="49"/>
        <v>142</v>
      </c>
      <c r="P219" s="40">
        <f t="shared" si="59"/>
        <v>42253.521126760563</v>
      </c>
    </row>
    <row r="220" spans="1:16">
      <c r="A220" s="62">
        <v>216</v>
      </c>
      <c r="B220" s="39">
        <f t="shared" si="50"/>
        <v>8484.5906318581456</v>
      </c>
      <c r="C220" s="59">
        <f t="shared" si="45"/>
        <v>707</v>
      </c>
      <c r="D220" s="40">
        <f t="shared" si="51"/>
        <v>8486.5629420084861</v>
      </c>
      <c r="E220" s="39">
        <f t="shared" si="52"/>
        <v>16955.178867152266</v>
      </c>
      <c r="F220" s="59">
        <f t="shared" si="46"/>
        <v>354</v>
      </c>
      <c r="G220" s="40">
        <f t="shared" si="53"/>
        <v>16949.152542372882</v>
      </c>
      <c r="H220" s="39">
        <f t="shared" si="54"/>
        <v>25425.767102446382</v>
      </c>
      <c r="I220" s="59">
        <f t="shared" si="47"/>
        <v>236</v>
      </c>
      <c r="J220" s="40">
        <f t="shared" si="55"/>
        <v>25423.728813559323</v>
      </c>
      <c r="K220" s="39">
        <f t="shared" si="56"/>
        <v>33896.355337740504</v>
      </c>
      <c r="L220" s="59">
        <f t="shared" si="48"/>
        <v>177</v>
      </c>
      <c r="M220" s="40">
        <f t="shared" si="57"/>
        <v>33898.305084745763</v>
      </c>
      <c r="N220" s="39">
        <f t="shared" si="58"/>
        <v>42366.943573034623</v>
      </c>
      <c r="O220" s="59">
        <f t="shared" si="49"/>
        <v>142</v>
      </c>
      <c r="P220" s="40">
        <f t="shared" si="59"/>
        <v>42253.521126760563</v>
      </c>
    </row>
    <row r="221" spans="1:16">
      <c r="A221" s="62">
        <v>217</v>
      </c>
      <c r="B221" s="39">
        <f t="shared" si="50"/>
        <v>8523.4472823233209</v>
      </c>
      <c r="C221" s="59">
        <f t="shared" si="45"/>
        <v>704</v>
      </c>
      <c r="D221" s="40">
        <f t="shared" si="51"/>
        <v>8522.7272727272721</v>
      </c>
      <c r="E221" s="39">
        <f t="shared" si="52"/>
        <v>17033.251203891949</v>
      </c>
      <c r="F221" s="59">
        <f t="shared" si="46"/>
        <v>352</v>
      </c>
      <c r="G221" s="40">
        <f t="shared" si="53"/>
        <v>17045.454545454544</v>
      </c>
      <c r="H221" s="39">
        <f t="shared" si="54"/>
        <v>25543.055125460574</v>
      </c>
      <c r="I221" s="59">
        <f t="shared" si="47"/>
        <v>235</v>
      </c>
      <c r="J221" s="40">
        <f t="shared" si="55"/>
        <v>25531.91489361702</v>
      </c>
      <c r="K221" s="39">
        <f t="shared" si="56"/>
        <v>34052.859047029204</v>
      </c>
      <c r="L221" s="59">
        <f t="shared" si="48"/>
        <v>176</v>
      </c>
      <c r="M221" s="40">
        <f t="shared" si="57"/>
        <v>34090.909090909088</v>
      </c>
      <c r="N221" s="39">
        <f t="shared" si="58"/>
        <v>42562.662968597833</v>
      </c>
      <c r="O221" s="59">
        <f t="shared" si="49"/>
        <v>141</v>
      </c>
      <c r="P221" s="40">
        <f t="shared" si="59"/>
        <v>42553.191489361699</v>
      </c>
    </row>
    <row r="222" spans="1:16">
      <c r="A222" s="62">
        <v>218</v>
      </c>
      <c r="B222" s="39">
        <f t="shared" si="50"/>
        <v>8562.3039327884981</v>
      </c>
      <c r="C222" s="59">
        <f t="shared" si="45"/>
        <v>701</v>
      </c>
      <c r="D222" s="40">
        <f t="shared" si="51"/>
        <v>8559.2011412268184</v>
      </c>
      <c r="E222" s="39">
        <f t="shared" si="52"/>
        <v>17111.323540631634</v>
      </c>
      <c r="F222" s="59">
        <f t="shared" si="46"/>
        <v>351</v>
      </c>
      <c r="G222" s="40">
        <f t="shared" si="53"/>
        <v>17094.017094017094</v>
      </c>
      <c r="H222" s="39">
        <f t="shared" si="54"/>
        <v>25660.343148474767</v>
      </c>
      <c r="I222" s="59">
        <f t="shared" si="47"/>
        <v>234</v>
      </c>
      <c r="J222" s="40">
        <f t="shared" si="55"/>
        <v>25641.025641025641</v>
      </c>
      <c r="K222" s="39">
        <f t="shared" si="56"/>
        <v>34209.362756317911</v>
      </c>
      <c r="L222" s="59">
        <f t="shared" si="48"/>
        <v>175</v>
      </c>
      <c r="M222" s="40">
        <f t="shared" si="57"/>
        <v>34285.714285714283</v>
      </c>
      <c r="N222" s="39">
        <f t="shared" si="58"/>
        <v>42758.382364161051</v>
      </c>
      <c r="O222" s="59">
        <f t="shared" si="49"/>
        <v>140</v>
      </c>
      <c r="P222" s="40">
        <f t="shared" si="59"/>
        <v>42857.142857142855</v>
      </c>
    </row>
    <row r="223" spans="1:16">
      <c r="A223" s="62">
        <v>219</v>
      </c>
      <c r="B223" s="39">
        <f t="shared" si="50"/>
        <v>8601.1605832536716</v>
      </c>
      <c r="C223" s="59">
        <f t="shared" si="45"/>
        <v>698</v>
      </c>
      <c r="D223" s="40">
        <f t="shared" si="51"/>
        <v>8595.9885386819478</v>
      </c>
      <c r="E223" s="39">
        <f t="shared" si="52"/>
        <v>17189.39587737132</v>
      </c>
      <c r="F223" s="59">
        <f t="shared" si="46"/>
        <v>349</v>
      </c>
      <c r="G223" s="40">
        <f t="shared" si="53"/>
        <v>17191.977077363896</v>
      </c>
      <c r="H223" s="39">
        <f t="shared" si="54"/>
        <v>25777.631171488967</v>
      </c>
      <c r="I223" s="59">
        <f t="shared" si="47"/>
        <v>233</v>
      </c>
      <c r="J223" s="40">
        <f t="shared" si="55"/>
        <v>25751.072961373389</v>
      </c>
      <c r="K223" s="39">
        <f t="shared" si="56"/>
        <v>34365.86646560661</v>
      </c>
      <c r="L223" s="59">
        <f t="shared" si="48"/>
        <v>175</v>
      </c>
      <c r="M223" s="40">
        <f t="shared" si="57"/>
        <v>34285.714285714283</v>
      </c>
      <c r="N223" s="39">
        <f t="shared" si="58"/>
        <v>42954.101759724261</v>
      </c>
      <c r="O223" s="59">
        <f t="shared" si="49"/>
        <v>140</v>
      </c>
      <c r="P223" s="40">
        <f t="shared" si="59"/>
        <v>42857.142857142855</v>
      </c>
    </row>
    <row r="224" spans="1:16">
      <c r="A224" s="62">
        <v>220</v>
      </c>
      <c r="B224" s="39">
        <f t="shared" si="50"/>
        <v>8640.0172337188487</v>
      </c>
      <c r="C224" s="59">
        <f t="shared" si="45"/>
        <v>694</v>
      </c>
      <c r="D224" s="40">
        <f t="shared" si="51"/>
        <v>8645.5331412103751</v>
      </c>
      <c r="E224" s="39">
        <f t="shared" si="52"/>
        <v>17267.468214111006</v>
      </c>
      <c r="F224" s="59">
        <f t="shared" si="46"/>
        <v>347</v>
      </c>
      <c r="G224" s="40">
        <f t="shared" si="53"/>
        <v>17291.06628242075</v>
      </c>
      <c r="H224" s="39">
        <f t="shared" si="54"/>
        <v>25894.91919450316</v>
      </c>
      <c r="I224" s="59">
        <f t="shared" si="47"/>
        <v>232</v>
      </c>
      <c r="J224" s="40">
        <f t="shared" si="55"/>
        <v>25862.068965517243</v>
      </c>
      <c r="K224" s="39">
        <f t="shared" si="56"/>
        <v>34522.370174895317</v>
      </c>
      <c r="L224" s="59">
        <f t="shared" si="48"/>
        <v>174</v>
      </c>
      <c r="M224" s="40">
        <f t="shared" si="57"/>
        <v>34482.758620689652</v>
      </c>
      <c r="N224" s="39">
        <f t="shared" si="58"/>
        <v>43149.821155287478</v>
      </c>
      <c r="O224" s="59">
        <f t="shared" si="49"/>
        <v>139</v>
      </c>
      <c r="P224" s="40">
        <f t="shared" si="59"/>
        <v>43165.467625899284</v>
      </c>
    </row>
    <row r="225" spans="1:16">
      <c r="A225" s="62">
        <v>221</v>
      </c>
      <c r="B225" s="39">
        <f t="shared" si="50"/>
        <v>8678.8738841840259</v>
      </c>
      <c r="C225" s="59">
        <f t="shared" si="45"/>
        <v>691</v>
      </c>
      <c r="D225" s="40">
        <f t="shared" si="51"/>
        <v>8683.0680173661367</v>
      </c>
      <c r="E225" s="39">
        <f t="shared" si="52"/>
        <v>17345.540550850692</v>
      </c>
      <c r="F225" s="59">
        <f t="shared" si="46"/>
        <v>346</v>
      </c>
      <c r="G225" s="40">
        <f t="shared" si="53"/>
        <v>17341.040462427747</v>
      </c>
      <c r="H225" s="39">
        <f t="shared" si="54"/>
        <v>26012.207217517356</v>
      </c>
      <c r="I225" s="59">
        <f t="shared" si="47"/>
        <v>231</v>
      </c>
      <c r="J225" s="40">
        <f t="shared" si="55"/>
        <v>25974.025974025975</v>
      </c>
      <c r="K225" s="39">
        <f t="shared" si="56"/>
        <v>34678.873884184031</v>
      </c>
      <c r="L225" s="59">
        <f t="shared" si="48"/>
        <v>173</v>
      </c>
      <c r="M225" s="40">
        <f t="shared" si="57"/>
        <v>34682.080924855494</v>
      </c>
      <c r="N225" s="39">
        <f t="shared" si="58"/>
        <v>43345.540550850696</v>
      </c>
      <c r="O225" s="59">
        <f t="shared" si="49"/>
        <v>138</v>
      </c>
      <c r="P225" s="40">
        <f t="shared" si="59"/>
        <v>43478.260869565216</v>
      </c>
    </row>
    <row r="226" spans="1:16">
      <c r="A226" s="62">
        <v>222</v>
      </c>
      <c r="B226" s="39">
        <f t="shared" si="50"/>
        <v>8717.7305346491994</v>
      </c>
      <c r="C226" s="59">
        <f t="shared" si="45"/>
        <v>688</v>
      </c>
      <c r="D226" s="40">
        <f t="shared" si="51"/>
        <v>8720.9302325581393</v>
      </c>
      <c r="E226" s="39">
        <f t="shared" si="52"/>
        <v>17423.612887590378</v>
      </c>
      <c r="F226" s="59">
        <f t="shared" si="46"/>
        <v>344</v>
      </c>
      <c r="G226" s="40">
        <f t="shared" si="53"/>
        <v>17441.860465116279</v>
      </c>
      <c r="H226" s="39">
        <f t="shared" si="54"/>
        <v>26129.495240531553</v>
      </c>
      <c r="I226" s="59">
        <f t="shared" si="47"/>
        <v>230</v>
      </c>
      <c r="J226" s="40">
        <f t="shared" si="55"/>
        <v>26086.956521739132</v>
      </c>
      <c r="K226" s="39">
        <f t="shared" si="56"/>
        <v>34835.377593472731</v>
      </c>
      <c r="L226" s="59">
        <f t="shared" si="48"/>
        <v>172</v>
      </c>
      <c r="M226" s="40">
        <f t="shared" si="57"/>
        <v>34883.720930232557</v>
      </c>
      <c r="N226" s="39">
        <f t="shared" si="58"/>
        <v>43541.259946413913</v>
      </c>
      <c r="O226" s="59">
        <f t="shared" si="49"/>
        <v>138</v>
      </c>
      <c r="P226" s="40">
        <f t="shared" si="59"/>
        <v>43478.260869565216</v>
      </c>
    </row>
    <row r="227" spans="1:16">
      <c r="A227" s="62">
        <v>223</v>
      </c>
      <c r="B227" s="39">
        <f t="shared" si="50"/>
        <v>8756.5871851143766</v>
      </c>
      <c r="C227" s="59">
        <f t="shared" si="45"/>
        <v>685</v>
      </c>
      <c r="D227" s="40">
        <f t="shared" si="51"/>
        <v>8759.1240875912408</v>
      </c>
      <c r="E227" s="39">
        <f t="shared" si="52"/>
        <v>17501.685224330064</v>
      </c>
      <c r="F227" s="59">
        <f t="shared" si="46"/>
        <v>343</v>
      </c>
      <c r="G227" s="40">
        <f t="shared" si="53"/>
        <v>17492.71137026239</v>
      </c>
      <c r="H227" s="39">
        <f t="shared" si="54"/>
        <v>26246.783263545745</v>
      </c>
      <c r="I227" s="59">
        <f t="shared" si="47"/>
        <v>229</v>
      </c>
      <c r="J227" s="40">
        <f t="shared" si="55"/>
        <v>26200.873362445414</v>
      </c>
      <c r="K227" s="39">
        <f t="shared" si="56"/>
        <v>34991.881302761438</v>
      </c>
      <c r="L227" s="59">
        <f t="shared" si="48"/>
        <v>171</v>
      </c>
      <c r="M227" s="40">
        <f t="shared" si="57"/>
        <v>35087.719298245611</v>
      </c>
      <c r="N227" s="39">
        <f t="shared" si="58"/>
        <v>43736.979341977123</v>
      </c>
      <c r="O227" s="59">
        <f t="shared" si="49"/>
        <v>137</v>
      </c>
      <c r="P227" s="40">
        <f t="shared" si="59"/>
        <v>43795.620437956204</v>
      </c>
    </row>
    <row r="228" spans="1:16">
      <c r="A228" s="62">
        <v>224</v>
      </c>
      <c r="B228" s="39">
        <f t="shared" si="50"/>
        <v>8795.4438355795501</v>
      </c>
      <c r="C228" s="59">
        <f t="shared" si="45"/>
        <v>682</v>
      </c>
      <c r="D228" s="40">
        <f t="shared" si="51"/>
        <v>8797.6539589442818</v>
      </c>
      <c r="E228" s="39">
        <f t="shared" si="52"/>
        <v>17579.757561069746</v>
      </c>
      <c r="F228" s="59">
        <f t="shared" si="46"/>
        <v>341</v>
      </c>
      <c r="G228" s="40">
        <f t="shared" si="53"/>
        <v>17595.307917888564</v>
      </c>
      <c r="H228" s="39">
        <f t="shared" si="54"/>
        <v>26364.071286559942</v>
      </c>
      <c r="I228" s="59">
        <f t="shared" si="47"/>
        <v>228</v>
      </c>
      <c r="J228" s="40">
        <f t="shared" si="55"/>
        <v>26315.78947368421</v>
      </c>
      <c r="K228" s="39">
        <f t="shared" si="56"/>
        <v>35148.385012050137</v>
      </c>
      <c r="L228" s="59">
        <f t="shared" si="48"/>
        <v>171</v>
      </c>
      <c r="M228" s="40">
        <f t="shared" si="57"/>
        <v>35087.719298245611</v>
      </c>
      <c r="N228" s="39">
        <f t="shared" si="58"/>
        <v>43932.698737540341</v>
      </c>
      <c r="O228" s="59">
        <f t="shared" si="49"/>
        <v>137</v>
      </c>
      <c r="P228" s="40">
        <f t="shared" si="59"/>
        <v>43795.620437956204</v>
      </c>
    </row>
    <row r="229" spans="1:16">
      <c r="A229" s="62">
        <v>225</v>
      </c>
      <c r="B229" s="39">
        <f t="shared" si="50"/>
        <v>8834.3004860447272</v>
      </c>
      <c r="C229" s="59">
        <f t="shared" si="45"/>
        <v>679</v>
      </c>
      <c r="D229" s="40">
        <f t="shared" si="51"/>
        <v>8836.5243004418262</v>
      </c>
      <c r="E229" s="39">
        <f t="shared" si="52"/>
        <v>17657.829897809435</v>
      </c>
      <c r="F229" s="59">
        <f t="shared" si="46"/>
        <v>340</v>
      </c>
      <c r="G229" s="40">
        <f t="shared" si="53"/>
        <v>17647.058823529413</v>
      </c>
      <c r="H229" s="39">
        <f t="shared" si="54"/>
        <v>26481.359309574138</v>
      </c>
      <c r="I229" s="59">
        <f t="shared" si="47"/>
        <v>227</v>
      </c>
      <c r="J229" s="40">
        <f t="shared" si="55"/>
        <v>26431.718061674008</v>
      </c>
      <c r="K229" s="39">
        <f t="shared" si="56"/>
        <v>35304.888721338844</v>
      </c>
      <c r="L229" s="59">
        <f t="shared" si="48"/>
        <v>170</v>
      </c>
      <c r="M229" s="40">
        <f t="shared" si="57"/>
        <v>35294.117647058825</v>
      </c>
      <c r="N229" s="39">
        <f t="shared" si="58"/>
        <v>44128.418133103551</v>
      </c>
      <c r="O229" s="59">
        <f t="shared" si="49"/>
        <v>136</v>
      </c>
      <c r="P229" s="40">
        <f t="shared" si="59"/>
        <v>44117.647058823532</v>
      </c>
    </row>
    <row r="230" spans="1:16">
      <c r="A230" s="62">
        <v>226</v>
      </c>
      <c r="B230" s="39">
        <f t="shared" si="50"/>
        <v>8873.1571365099044</v>
      </c>
      <c r="C230" s="59">
        <f t="shared" si="45"/>
        <v>676</v>
      </c>
      <c r="D230" s="40">
        <f t="shared" si="51"/>
        <v>8875.7396449704138</v>
      </c>
      <c r="E230" s="39">
        <f t="shared" si="52"/>
        <v>17735.902234549121</v>
      </c>
      <c r="F230" s="59">
        <f t="shared" si="46"/>
        <v>338</v>
      </c>
      <c r="G230" s="40">
        <f t="shared" si="53"/>
        <v>17751.479289940828</v>
      </c>
      <c r="H230" s="39">
        <f t="shared" si="54"/>
        <v>26598.647332588334</v>
      </c>
      <c r="I230" s="59">
        <f t="shared" si="47"/>
        <v>226</v>
      </c>
      <c r="J230" s="40">
        <f t="shared" si="55"/>
        <v>26548.672566371682</v>
      </c>
      <c r="K230" s="39">
        <f t="shared" si="56"/>
        <v>35461.392430627551</v>
      </c>
      <c r="L230" s="59">
        <f t="shared" si="48"/>
        <v>169</v>
      </c>
      <c r="M230" s="40">
        <f t="shared" si="57"/>
        <v>35502.958579881655</v>
      </c>
      <c r="N230" s="39">
        <f t="shared" si="58"/>
        <v>44324.137528666768</v>
      </c>
      <c r="O230" s="59">
        <f t="shared" si="49"/>
        <v>135</v>
      </c>
      <c r="P230" s="40">
        <f t="shared" si="59"/>
        <v>44444.444444444445</v>
      </c>
    </row>
    <row r="231" spans="1:16">
      <c r="A231" s="62">
        <v>227</v>
      </c>
      <c r="B231" s="39">
        <f t="shared" si="50"/>
        <v>8912.0137869750779</v>
      </c>
      <c r="C231" s="59">
        <f t="shared" si="45"/>
        <v>673</v>
      </c>
      <c r="D231" s="40">
        <f t="shared" si="51"/>
        <v>8915.3046062407138</v>
      </c>
      <c r="E231" s="39">
        <f t="shared" si="52"/>
        <v>17813.974571288803</v>
      </c>
      <c r="F231" s="59">
        <f t="shared" si="46"/>
        <v>337</v>
      </c>
      <c r="G231" s="40">
        <f t="shared" si="53"/>
        <v>17804.154302670624</v>
      </c>
      <c r="H231" s="39">
        <f t="shared" si="54"/>
        <v>26715.935355602527</v>
      </c>
      <c r="I231" s="59">
        <f t="shared" si="47"/>
        <v>225</v>
      </c>
      <c r="J231" s="40">
        <f t="shared" si="55"/>
        <v>26666.666666666668</v>
      </c>
      <c r="K231" s="39">
        <f t="shared" si="56"/>
        <v>35617.896139916258</v>
      </c>
      <c r="L231" s="59">
        <f t="shared" si="48"/>
        <v>168</v>
      </c>
      <c r="M231" s="40">
        <f t="shared" si="57"/>
        <v>35714.285714285717</v>
      </c>
      <c r="N231" s="39">
        <f t="shared" si="58"/>
        <v>44519.856924229985</v>
      </c>
      <c r="O231" s="59">
        <f t="shared" si="49"/>
        <v>135</v>
      </c>
      <c r="P231" s="40">
        <f t="shared" si="59"/>
        <v>44444.444444444445</v>
      </c>
    </row>
    <row r="232" spans="1:16">
      <c r="A232" s="62">
        <v>228</v>
      </c>
      <c r="B232" s="39">
        <f t="shared" si="50"/>
        <v>8950.870437440255</v>
      </c>
      <c r="C232" s="59">
        <f t="shared" si="45"/>
        <v>670</v>
      </c>
      <c r="D232" s="40">
        <f t="shared" si="51"/>
        <v>8955.2238805970155</v>
      </c>
      <c r="E232" s="39">
        <f t="shared" si="52"/>
        <v>17892.046908028489</v>
      </c>
      <c r="F232" s="59">
        <f t="shared" si="46"/>
        <v>335</v>
      </c>
      <c r="G232" s="40">
        <f t="shared" si="53"/>
        <v>17910.447761194031</v>
      </c>
      <c r="H232" s="39">
        <f t="shared" si="54"/>
        <v>26833.223378616723</v>
      </c>
      <c r="I232" s="59">
        <f t="shared" si="47"/>
        <v>224</v>
      </c>
      <c r="J232" s="40">
        <f t="shared" si="55"/>
        <v>26785.714285714286</v>
      </c>
      <c r="K232" s="39">
        <f t="shared" si="56"/>
        <v>35774.399849204965</v>
      </c>
      <c r="L232" s="59">
        <f t="shared" si="48"/>
        <v>168</v>
      </c>
      <c r="M232" s="40">
        <f t="shared" si="57"/>
        <v>35714.285714285717</v>
      </c>
      <c r="N232" s="39">
        <f t="shared" si="58"/>
        <v>44715.576319793203</v>
      </c>
      <c r="O232" s="59">
        <f t="shared" si="49"/>
        <v>134</v>
      </c>
      <c r="P232" s="40">
        <f t="shared" si="59"/>
        <v>44776.119402985074</v>
      </c>
    </row>
    <row r="233" spans="1:16">
      <c r="A233" s="62">
        <v>229</v>
      </c>
      <c r="B233" s="39">
        <f t="shared" si="50"/>
        <v>8989.7270879054322</v>
      </c>
      <c r="C233" s="59">
        <f t="shared" si="45"/>
        <v>667</v>
      </c>
      <c r="D233" s="40">
        <f t="shared" si="51"/>
        <v>8995.5022488755621</v>
      </c>
      <c r="E233" s="39">
        <f t="shared" si="52"/>
        <v>17970.119244768179</v>
      </c>
      <c r="F233" s="59">
        <f t="shared" si="46"/>
        <v>334</v>
      </c>
      <c r="G233" s="40">
        <f t="shared" si="53"/>
        <v>17964.071856287424</v>
      </c>
      <c r="H233" s="39">
        <f t="shared" si="54"/>
        <v>26950.51140163092</v>
      </c>
      <c r="I233" s="59">
        <f t="shared" si="47"/>
        <v>223</v>
      </c>
      <c r="J233" s="40">
        <f t="shared" si="55"/>
        <v>26905.829596412557</v>
      </c>
      <c r="K233" s="39">
        <f t="shared" si="56"/>
        <v>35930.903558493672</v>
      </c>
      <c r="L233" s="59">
        <f t="shared" si="48"/>
        <v>167</v>
      </c>
      <c r="M233" s="40">
        <f t="shared" si="57"/>
        <v>35928.143712574849</v>
      </c>
      <c r="N233" s="39">
        <f t="shared" si="58"/>
        <v>44911.295715356413</v>
      </c>
      <c r="O233" s="59">
        <f t="shared" si="49"/>
        <v>134</v>
      </c>
      <c r="P233" s="40">
        <f t="shared" si="59"/>
        <v>44776.119402985074</v>
      </c>
    </row>
    <row r="234" spans="1:16">
      <c r="A234" s="62">
        <v>230</v>
      </c>
      <c r="B234" s="39">
        <f t="shared" si="50"/>
        <v>9028.5837383706057</v>
      </c>
      <c r="C234" s="59">
        <f t="shared" si="45"/>
        <v>665</v>
      </c>
      <c r="D234" s="40">
        <f t="shared" si="51"/>
        <v>9022.5563909774428</v>
      </c>
      <c r="E234" s="39">
        <f t="shared" si="52"/>
        <v>18048.191581507861</v>
      </c>
      <c r="F234" s="59">
        <f t="shared" si="46"/>
        <v>332</v>
      </c>
      <c r="G234" s="40">
        <f t="shared" si="53"/>
        <v>18072.289156626506</v>
      </c>
      <c r="H234" s="39">
        <f t="shared" si="54"/>
        <v>27067.799424645113</v>
      </c>
      <c r="I234" s="59">
        <f t="shared" si="47"/>
        <v>222</v>
      </c>
      <c r="J234" s="40">
        <f t="shared" si="55"/>
        <v>27027.027027027027</v>
      </c>
      <c r="K234" s="39">
        <f t="shared" si="56"/>
        <v>36087.407267782371</v>
      </c>
      <c r="L234" s="59">
        <f t="shared" si="48"/>
        <v>166</v>
      </c>
      <c r="M234" s="40">
        <f t="shared" si="57"/>
        <v>36144.578313253012</v>
      </c>
      <c r="N234" s="39">
        <f t="shared" si="58"/>
        <v>45107.01511091963</v>
      </c>
      <c r="O234" s="59">
        <f t="shared" si="49"/>
        <v>133</v>
      </c>
      <c r="P234" s="40">
        <f t="shared" si="59"/>
        <v>45112.781954887221</v>
      </c>
    </row>
    <row r="235" spans="1:16">
      <c r="A235" s="62">
        <v>231</v>
      </c>
      <c r="B235" s="39">
        <f t="shared" si="50"/>
        <v>9067.4403888357829</v>
      </c>
      <c r="C235" s="59">
        <f t="shared" si="45"/>
        <v>662</v>
      </c>
      <c r="D235" s="40">
        <f t="shared" si="51"/>
        <v>9063.4441087613286</v>
      </c>
      <c r="E235" s="39">
        <f t="shared" si="52"/>
        <v>18126.263918247547</v>
      </c>
      <c r="F235" s="59">
        <f t="shared" si="46"/>
        <v>331</v>
      </c>
      <c r="G235" s="40">
        <f t="shared" si="53"/>
        <v>18126.888217522657</v>
      </c>
      <c r="H235" s="39">
        <f t="shared" si="54"/>
        <v>27185.087447659309</v>
      </c>
      <c r="I235" s="59">
        <f t="shared" si="47"/>
        <v>221</v>
      </c>
      <c r="J235" s="40">
        <f t="shared" si="55"/>
        <v>27149.321266968327</v>
      </c>
      <c r="K235" s="39">
        <f t="shared" si="56"/>
        <v>36243.910977071078</v>
      </c>
      <c r="L235" s="59">
        <f t="shared" si="48"/>
        <v>166</v>
      </c>
      <c r="M235" s="40">
        <f t="shared" si="57"/>
        <v>36144.578313253012</v>
      </c>
      <c r="N235" s="39">
        <f t="shared" si="58"/>
        <v>45302.734506482841</v>
      </c>
      <c r="O235" s="59">
        <f t="shared" si="49"/>
        <v>132</v>
      </c>
      <c r="P235" s="40">
        <f t="shared" si="59"/>
        <v>45454.545454545456</v>
      </c>
    </row>
    <row r="236" spans="1:16">
      <c r="A236" s="62">
        <v>232</v>
      </c>
      <c r="B236" s="39">
        <f t="shared" si="50"/>
        <v>9106.2970393009564</v>
      </c>
      <c r="C236" s="59">
        <f t="shared" si="45"/>
        <v>659</v>
      </c>
      <c r="D236" s="40">
        <f t="shared" si="51"/>
        <v>9104.7040971168444</v>
      </c>
      <c r="E236" s="39">
        <f t="shared" si="52"/>
        <v>18204.336254987233</v>
      </c>
      <c r="F236" s="59">
        <f t="shared" si="46"/>
        <v>330</v>
      </c>
      <c r="G236" s="40">
        <f t="shared" si="53"/>
        <v>18181.81818181818</v>
      </c>
      <c r="H236" s="39">
        <f t="shared" si="54"/>
        <v>27302.375470673505</v>
      </c>
      <c r="I236" s="59">
        <f t="shared" si="47"/>
        <v>220</v>
      </c>
      <c r="J236" s="40">
        <f t="shared" si="55"/>
        <v>27272.727272727272</v>
      </c>
      <c r="K236" s="39">
        <f t="shared" si="56"/>
        <v>36400.414686359778</v>
      </c>
      <c r="L236" s="59">
        <f t="shared" si="48"/>
        <v>165</v>
      </c>
      <c r="M236" s="40">
        <f t="shared" si="57"/>
        <v>36363.63636363636</v>
      </c>
      <c r="N236" s="39">
        <f t="shared" si="58"/>
        <v>45498.453902046058</v>
      </c>
      <c r="O236" s="59">
        <f t="shared" si="49"/>
        <v>132</v>
      </c>
      <c r="P236" s="40">
        <f t="shared" si="59"/>
        <v>45454.545454545456</v>
      </c>
    </row>
    <row r="237" spans="1:16">
      <c r="A237" s="62">
        <v>233</v>
      </c>
      <c r="B237" s="39">
        <f t="shared" si="50"/>
        <v>9145.1536897661335</v>
      </c>
      <c r="C237" s="59">
        <f t="shared" si="45"/>
        <v>656</v>
      </c>
      <c r="D237" s="40">
        <f t="shared" si="51"/>
        <v>9146.3414634146338</v>
      </c>
      <c r="E237" s="39">
        <f t="shared" si="52"/>
        <v>18282.408591726919</v>
      </c>
      <c r="F237" s="59">
        <f t="shared" si="46"/>
        <v>328</v>
      </c>
      <c r="G237" s="40">
        <f t="shared" si="53"/>
        <v>18292.682926829268</v>
      </c>
      <c r="H237" s="39">
        <f t="shared" si="54"/>
        <v>27419.663493687702</v>
      </c>
      <c r="I237" s="59">
        <f t="shared" si="47"/>
        <v>219</v>
      </c>
      <c r="J237" s="40">
        <f t="shared" si="55"/>
        <v>27397.260273972603</v>
      </c>
      <c r="K237" s="39">
        <f t="shared" si="56"/>
        <v>36556.918395648492</v>
      </c>
      <c r="L237" s="59">
        <f t="shared" si="48"/>
        <v>164</v>
      </c>
      <c r="M237" s="40">
        <f t="shared" si="57"/>
        <v>36585.365853658535</v>
      </c>
      <c r="N237" s="39">
        <f t="shared" si="58"/>
        <v>45694.173297609275</v>
      </c>
      <c r="O237" s="59">
        <f t="shared" si="49"/>
        <v>131</v>
      </c>
      <c r="P237" s="40">
        <f t="shared" si="59"/>
        <v>45801.526717557252</v>
      </c>
    </row>
    <row r="238" spans="1:16">
      <c r="A238" s="62">
        <v>234</v>
      </c>
      <c r="B238" s="39">
        <f t="shared" si="50"/>
        <v>9184.0103402313107</v>
      </c>
      <c r="C238" s="59">
        <f t="shared" si="45"/>
        <v>653</v>
      </c>
      <c r="D238" s="40">
        <f t="shared" si="51"/>
        <v>9188.3614088820832</v>
      </c>
      <c r="E238" s="39">
        <f t="shared" si="52"/>
        <v>18360.480928466604</v>
      </c>
      <c r="F238" s="59">
        <f t="shared" si="46"/>
        <v>327</v>
      </c>
      <c r="G238" s="40">
        <f t="shared" si="53"/>
        <v>18348.623853211007</v>
      </c>
      <c r="H238" s="39">
        <f t="shared" si="54"/>
        <v>27536.951516701894</v>
      </c>
      <c r="I238" s="59">
        <f t="shared" si="47"/>
        <v>218</v>
      </c>
      <c r="J238" s="40">
        <f t="shared" si="55"/>
        <v>27522.935779816515</v>
      </c>
      <c r="K238" s="39">
        <f t="shared" si="56"/>
        <v>36713.422104937199</v>
      </c>
      <c r="L238" s="59">
        <f t="shared" si="48"/>
        <v>163</v>
      </c>
      <c r="M238" s="40">
        <f t="shared" si="57"/>
        <v>36809.815950920245</v>
      </c>
      <c r="N238" s="39">
        <f t="shared" si="58"/>
        <v>45889.892693172493</v>
      </c>
      <c r="O238" s="59">
        <f t="shared" si="49"/>
        <v>131</v>
      </c>
      <c r="P238" s="40">
        <f t="shared" si="59"/>
        <v>45801.526717557252</v>
      </c>
    </row>
    <row r="239" spans="1:16">
      <c r="A239" s="62">
        <v>235</v>
      </c>
      <c r="B239" s="39">
        <f t="shared" si="50"/>
        <v>9222.8669906964842</v>
      </c>
      <c r="C239" s="59">
        <f t="shared" si="45"/>
        <v>651</v>
      </c>
      <c r="D239" s="40">
        <f t="shared" si="51"/>
        <v>9216.5898617511521</v>
      </c>
      <c r="E239" s="39">
        <f t="shared" si="52"/>
        <v>18438.55326520629</v>
      </c>
      <c r="F239" s="59">
        <f t="shared" si="46"/>
        <v>325</v>
      </c>
      <c r="G239" s="40">
        <f t="shared" si="53"/>
        <v>18461.538461538461</v>
      </c>
      <c r="H239" s="39">
        <f t="shared" si="54"/>
        <v>27654.239539716091</v>
      </c>
      <c r="I239" s="59">
        <f t="shared" si="47"/>
        <v>217</v>
      </c>
      <c r="J239" s="40">
        <f t="shared" si="55"/>
        <v>27649.769585253456</v>
      </c>
      <c r="K239" s="39">
        <f t="shared" si="56"/>
        <v>36869.925814225899</v>
      </c>
      <c r="L239" s="59">
        <f t="shared" si="48"/>
        <v>163</v>
      </c>
      <c r="M239" s="40">
        <f t="shared" si="57"/>
        <v>36809.815950920245</v>
      </c>
      <c r="N239" s="39">
        <f t="shared" si="58"/>
        <v>46085.612088735703</v>
      </c>
      <c r="O239" s="59">
        <f t="shared" si="49"/>
        <v>130</v>
      </c>
      <c r="P239" s="40">
        <f t="shared" si="59"/>
        <v>46153.846153846156</v>
      </c>
    </row>
    <row r="240" spans="1:16">
      <c r="A240" s="62">
        <v>236</v>
      </c>
      <c r="B240" s="39">
        <f t="shared" si="50"/>
        <v>9261.7236411616614</v>
      </c>
      <c r="C240" s="59">
        <f t="shared" si="45"/>
        <v>648</v>
      </c>
      <c r="D240" s="40">
        <f t="shared" si="51"/>
        <v>9259.2592592592591</v>
      </c>
      <c r="E240" s="39">
        <f t="shared" si="52"/>
        <v>18516.625601945976</v>
      </c>
      <c r="F240" s="59">
        <f t="shared" si="46"/>
        <v>324</v>
      </c>
      <c r="G240" s="40">
        <f t="shared" si="53"/>
        <v>18518.518518518518</v>
      </c>
      <c r="H240" s="39">
        <f t="shared" si="54"/>
        <v>27771.527562730287</v>
      </c>
      <c r="I240" s="59">
        <f t="shared" si="47"/>
        <v>216</v>
      </c>
      <c r="J240" s="40">
        <f t="shared" si="55"/>
        <v>27777.777777777777</v>
      </c>
      <c r="K240" s="39">
        <f t="shared" si="56"/>
        <v>37026.429523514606</v>
      </c>
      <c r="L240" s="59">
        <f t="shared" si="48"/>
        <v>162</v>
      </c>
      <c r="M240" s="40">
        <f t="shared" si="57"/>
        <v>37037.037037037036</v>
      </c>
      <c r="N240" s="39">
        <f t="shared" si="58"/>
        <v>46281.33148429892</v>
      </c>
      <c r="O240" s="59">
        <f t="shared" si="49"/>
        <v>130</v>
      </c>
      <c r="P240" s="40">
        <f t="shared" si="59"/>
        <v>46153.846153846156</v>
      </c>
    </row>
    <row r="241" spans="1:16">
      <c r="A241" s="62">
        <v>237</v>
      </c>
      <c r="B241" s="39">
        <f t="shared" si="50"/>
        <v>9300.5802916268367</v>
      </c>
      <c r="C241" s="59">
        <f t="shared" si="45"/>
        <v>645</v>
      </c>
      <c r="D241" s="40">
        <f t="shared" si="51"/>
        <v>9302.3255813953492</v>
      </c>
      <c r="E241" s="39">
        <f t="shared" si="52"/>
        <v>18594.697938685658</v>
      </c>
      <c r="F241" s="59">
        <f t="shared" si="46"/>
        <v>323</v>
      </c>
      <c r="G241" s="40">
        <f t="shared" si="53"/>
        <v>18575.851393188856</v>
      </c>
      <c r="H241" s="39">
        <f t="shared" si="54"/>
        <v>27888.81558574448</v>
      </c>
      <c r="I241" s="59">
        <f t="shared" si="47"/>
        <v>215</v>
      </c>
      <c r="J241" s="40">
        <f t="shared" si="55"/>
        <v>27906.976744186046</v>
      </c>
      <c r="K241" s="39">
        <f t="shared" si="56"/>
        <v>37182.933232803305</v>
      </c>
      <c r="L241" s="59">
        <f t="shared" si="48"/>
        <v>161</v>
      </c>
      <c r="M241" s="40">
        <f t="shared" si="57"/>
        <v>37267.080745341613</v>
      </c>
      <c r="N241" s="39">
        <f t="shared" si="58"/>
        <v>46477.05087986213</v>
      </c>
      <c r="O241" s="59">
        <f t="shared" si="49"/>
        <v>129</v>
      </c>
      <c r="P241" s="40">
        <f t="shared" si="59"/>
        <v>46511.627906976741</v>
      </c>
    </row>
    <row r="242" spans="1:16">
      <c r="A242" s="62">
        <v>238</v>
      </c>
      <c r="B242" s="39">
        <f t="shared" si="50"/>
        <v>9339.436942092012</v>
      </c>
      <c r="C242" s="59">
        <f t="shared" si="45"/>
        <v>642</v>
      </c>
      <c r="D242" s="40">
        <f t="shared" si="51"/>
        <v>9345.7943925233649</v>
      </c>
      <c r="E242" s="39">
        <f t="shared" si="52"/>
        <v>18672.770275425348</v>
      </c>
      <c r="F242" s="59">
        <f t="shared" si="46"/>
        <v>321</v>
      </c>
      <c r="G242" s="40">
        <f t="shared" si="53"/>
        <v>18691.58878504673</v>
      </c>
      <c r="H242" s="39">
        <f t="shared" si="54"/>
        <v>28006.10360875868</v>
      </c>
      <c r="I242" s="59">
        <f t="shared" si="47"/>
        <v>214</v>
      </c>
      <c r="J242" s="40">
        <f t="shared" si="55"/>
        <v>28037.383177570093</v>
      </c>
      <c r="K242" s="39">
        <f t="shared" si="56"/>
        <v>37339.436942092012</v>
      </c>
      <c r="L242" s="59">
        <f t="shared" si="48"/>
        <v>161</v>
      </c>
      <c r="M242" s="40">
        <f t="shared" si="57"/>
        <v>37267.080745341613</v>
      </c>
      <c r="N242" s="39">
        <f t="shared" si="58"/>
        <v>46672.770275425348</v>
      </c>
      <c r="O242" s="59">
        <f t="shared" si="49"/>
        <v>129</v>
      </c>
      <c r="P242" s="40">
        <f t="shared" si="59"/>
        <v>46511.627906976741</v>
      </c>
    </row>
    <row r="243" spans="1:16">
      <c r="A243" s="62">
        <v>239</v>
      </c>
      <c r="B243" s="39">
        <f t="shared" si="50"/>
        <v>9378.2935925571892</v>
      </c>
      <c r="C243" s="59">
        <f t="shared" si="45"/>
        <v>640</v>
      </c>
      <c r="D243" s="40">
        <f t="shared" si="51"/>
        <v>9375</v>
      </c>
      <c r="E243" s="39">
        <f t="shared" si="52"/>
        <v>18750.842612165034</v>
      </c>
      <c r="F243" s="59">
        <f t="shared" si="46"/>
        <v>320</v>
      </c>
      <c r="G243" s="40">
        <f t="shared" si="53"/>
        <v>18750</v>
      </c>
      <c r="H243" s="39">
        <f t="shared" si="54"/>
        <v>28123.391631772873</v>
      </c>
      <c r="I243" s="59">
        <f t="shared" si="47"/>
        <v>213</v>
      </c>
      <c r="J243" s="40">
        <f t="shared" si="55"/>
        <v>28169.014084507042</v>
      </c>
      <c r="K243" s="39">
        <f t="shared" si="56"/>
        <v>37495.940651380719</v>
      </c>
      <c r="L243" s="59">
        <f t="shared" si="48"/>
        <v>160</v>
      </c>
      <c r="M243" s="40">
        <f t="shared" si="57"/>
        <v>37500</v>
      </c>
      <c r="N243" s="39">
        <f t="shared" si="58"/>
        <v>46868.489670988558</v>
      </c>
      <c r="O243" s="59">
        <f t="shared" si="49"/>
        <v>128</v>
      </c>
      <c r="P243" s="40">
        <f t="shared" si="59"/>
        <v>46875</v>
      </c>
    </row>
    <row r="244" spans="1:16">
      <c r="A244" s="62">
        <v>240</v>
      </c>
      <c r="B244" s="39">
        <f t="shared" si="50"/>
        <v>9417.1502430223645</v>
      </c>
      <c r="C244" s="59">
        <f t="shared" si="45"/>
        <v>637</v>
      </c>
      <c r="D244" s="40">
        <f t="shared" si="51"/>
        <v>9419.1522762951336</v>
      </c>
      <c r="E244" s="39">
        <f t="shared" si="52"/>
        <v>18828.914948904716</v>
      </c>
      <c r="F244" s="59">
        <f t="shared" si="46"/>
        <v>319</v>
      </c>
      <c r="G244" s="40">
        <f t="shared" si="53"/>
        <v>18808.777429467085</v>
      </c>
      <c r="H244" s="39">
        <f t="shared" si="54"/>
        <v>28240.679654787065</v>
      </c>
      <c r="I244" s="59">
        <f t="shared" si="47"/>
        <v>212</v>
      </c>
      <c r="J244" s="40">
        <f t="shared" si="55"/>
        <v>28301.886792452831</v>
      </c>
      <c r="K244" s="39">
        <f t="shared" si="56"/>
        <v>37652.444360669426</v>
      </c>
      <c r="L244" s="59">
        <f t="shared" si="48"/>
        <v>159</v>
      </c>
      <c r="M244" s="40">
        <f t="shared" si="57"/>
        <v>37735.849056603773</v>
      </c>
      <c r="N244" s="39">
        <f t="shared" si="58"/>
        <v>47064.209066551783</v>
      </c>
      <c r="O244" s="59">
        <f t="shared" si="49"/>
        <v>127</v>
      </c>
      <c r="P244" s="40">
        <f t="shared" si="59"/>
        <v>47244.094488188974</v>
      </c>
    </row>
    <row r="245" spans="1:16">
      <c r="A245" s="62">
        <v>241</v>
      </c>
      <c r="B245" s="39">
        <f t="shared" si="50"/>
        <v>9456.0068934875399</v>
      </c>
      <c r="C245" s="59">
        <f t="shared" si="45"/>
        <v>635</v>
      </c>
      <c r="D245" s="40">
        <f t="shared" si="51"/>
        <v>9448.8188976377951</v>
      </c>
      <c r="E245" s="39">
        <f t="shared" si="52"/>
        <v>18906.987285644405</v>
      </c>
      <c r="F245" s="59">
        <f t="shared" si="46"/>
        <v>317</v>
      </c>
      <c r="G245" s="40">
        <f t="shared" si="53"/>
        <v>18927.44479495268</v>
      </c>
      <c r="H245" s="39">
        <f t="shared" si="54"/>
        <v>28357.967677801265</v>
      </c>
      <c r="I245" s="59">
        <f t="shared" si="47"/>
        <v>212</v>
      </c>
      <c r="J245" s="40">
        <f t="shared" si="55"/>
        <v>28301.886792452831</v>
      </c>
      <c r="K245" s="39">
        <f t="shared" si="56"/>
        <v>37808.948069958133</v>
      </c>
      <c r="L245" s="59">
        <f t="shared" si="48"/>
        <v>159</v>
      </c>
      <c r="M245" s="40">
        <f t="shared" si="57"/>
        <v>37735.849056603773</v>
      </c>
      <c r="N245" s="39">
        <f t="shared" si="58"/>
        <v>47259.928462114993</v>
      </c>
      <c r="O245" s="59">
        <f t="shared" si="49"/>
        <v>127</v>
      </c>
      <c r="P245" s="40">
        <f t="shared" si="59"/>
        <v>47244.094488188974</v>
      </c>
    </row>
    <row r="246" spans="1:16">
      <c r="A246" s="62">
        <v>242</v>
      </c>
      <c r="B246" s="39">
        <f t="shared" si="50"/>
        <v>9494.8635439527152</v>
      </c>
      <c r="C246" s="59">
        <f t="shared" si="45"/>
        <v>632</v>
      </c>
      <c r="D246" s="40">
        <f t="shared" si="51"/>
        <v>9493.67088607595</v>
      </c>
      <c r="E246" s="39">
        <f t="shared" si="52"/>
        <v>18985.059622384088</v>
      </c>
      <c r="F246" s="59">
        <f t="shared" si="46"/>
        <v>316</v>
      </c>
      <c r="G246" s="40">
        <f t="shared" si="53"/>
        <v>18987.3417721519</v>
      </c>
      <c r="H246" s="39">
        <f t="shared" si="54"/>
        <v>28475.255700815458</v>
      </c>
      <c r="I246" s="59">
        <f t="shared" si="47"/>
        <v>211</v>
      </c>
      <c r="J246" s="40">
        <f t="shared" si="55"/>
        <v>28436.018957345972</v>
      </c>
      <c r="K246" s="39">
        <f t="shared" si="56"/>
        <v>37965.451779246832</v>
      </c>
      <c r="L246" s="59">
        <f t="shared" si="48"/>
        <v>158</v>
      </c>
      <c r="M246" s="40">
        <f t="shared" si="57"/>
        <v>37974.6835443038</v>
      </c>
      <c r="N246" s="39">
        <f t="shared" si="58"/>
        <v>47455.64785767821</v>
      </c>
      <c r="O246" s="59">
        <f t="shared" si="49"/>
        <v>126</v>
      </c>
      <c r="P246" s="40">
        <f t="shared" si="59"/>
        <v>47619.047619047618</v>
      </c>
    </row>
    <row r="247" spans="1:16">
      <c r="A247" s="62">
        <v>243</v>
      </c>
      <c r="B247" s="39">
        <f t="shared" si="50"/>
        <v>9533.7201944178905</v>
      </c>
      <c r="C247" s="59">
        <f t="shared" si="45"/>
        <v>629</v>
      </c>
      <c r="D247" s="40">
        <f t="shared" si="51"/>
        <v>9538.9507154213043</v>
      </c>
      <c r="E247" s="39">
        <f t="shared" si="52"/>
        <v>19063.131959123773</v>
      </c>
      <c r="F247" s="59">
        <f t="shared" si="46"/>
        <v>315</v>
      </c>
      <c r="G247" s="40">
        <f t="shared" si="53"/>
        <v>19047.619047619046</v>
      </c>
      <c r="H247" s="39">
        <f t="shared" si="54"/>
        <v>28592.543723829654</v>
      </c>
      <c r="I247" s="59">
        <f t="shared" si="47"/>
        <v>210</v>
      </c>
      <c r="J247" s="40">
        <f t="shared" si="55"/>
        <v>28571.428571428572</v>
      </c>
      <c r="K247" s="39">
        <f t="shared" si="56"/>
        <v>38121.955488535539</v>
      </c>
      <c r="L247" s="59">
        <f t="shared" si="48"/>
        <v>157</v>
      </c>
      <c r="M247" s="40">
        <f t="shared" si="57"/>
        <v>38216.56050955414</v>
      </c>
      <c r="N247" s="39">
        <f t="shared" si="58"/>
        <v>47651.36725324142</v>
      </c>
      <c r="O247" s="59">
        <f t="shared" si="49"/>
        <v>126</v>
      </c>
      <c r="P247" s="40">
        <f t="shared" si="59"/>
        <v>47619.047619047618</v>
      </c>
    </row>
    <row r="248" spans="1:16">
      <c r="A248" s="62">
        <v>244</v>
      </c>
      <c r="B248" s="39">
        <f t="shared" si="50"/>
        <v>9572.5768448830677</v>
      </c>
      <c r="C248" s="59">
        <f t="shared" si="45"/>
        <v>627</v>
      </c>
      <c r="D248" s="40">
        <f t="shared" si="51"/>
        <v>9569.3779904306211</v>
      </c>
      <c r="E248" s="39">
        <f t="shared" si="52"/>
        <v>19141.204295863463</v>
      </c>
      <c r="F248" s="59">
        <f t="shared" si="46"/>
        <v>313</v>
      </c>
      <c r="G248" s="40">
        <f t="shared" si="53"/>
        <v>19169.32907348243</v>
      </c>
      <c r="H248" s="39">
        <f t="shared" si="54"/>
        <v>28709.831746843851</v>
      </c>
      <c r="I248" s="59">
        <f t="shared" si="47"/>
        <v>209</v>
      </c>
      <c r="J248" s="40">
        <f t="shared" si="55"/>
        <v>28708.133971291867</v>
      </c>
      <c r="K248" s="39">
        <f t="shared" si="56"/>
        <v>38278.459197824246</v>
      </c>
      <c r="L248" s="59">
        <f t="shared" si="48"/>
        <v>157</v>
      </c>
      <c r="M248" s="40">
        <f t="shared" si="57"/>
        <v>38216.56050955414</v>
      </c>
      <c r="N248" s="39">
        <f t="shared" si="58"/>
        <v>47847.086648804638</v>
      </c>
      <c r="O248" s="59">
        <f t="shared" si="49"/>
        <v>125</v>
      </c>
      <c r="P248" s="40">
        <f t="shared" si="59"/>
        <v>48000</v>
      </c>
    </row>
    <row r="249" spans="1:16">
      <c r="A249" s="62">
        <v>245</v>
      </c>
      <c r="B249" s="39">
        <f t="shared" si="50"/>
        <v>9611.433495348243</v>
      </c>
      <c r="C249" s="59">
        <f t="shared" si="45"/>
        <v>624</v>
      </c>
      <c r="D249" s="40">
        <f t="shared" si="51"/>
        <v>9615.3846153846152</v>
      </c>
      <c r="E249" s="39">
        <f t="shared" si="52"/>
        <v>19219.276632603145</v>
      </c>
      <c r="F249" s="59">
        <f t="shared" si="46"/>
        <v>312</v>
      </c>
      <c r="G249" s="40">
        <f t="shared" si="53"/>
        <v>19230.76923076923</v>
      </c>
      <c r="H249" s="39">
        <f t="shared" si="54"/>
        <v>28827.119769858044</v>
      </c>
      <c r="I249" s="59">
        <f t="shared" si="47"/>
        <v>208</v>
      </c>
      <c r="J249" s="40">
        <f t="shared" si="55"/>
        <v>28846.153846153848</v>
      </c>
      <c r="K249" s="39">
        <f t="shared" si="56"/>
        <v>38434.962907112946</v>
      </c>
      <c r="L249" s="59">
        <f t="shared" si="48"/>
        <v>156</v>
      </c>
      <c r="M249" s="40">
        <f t="shared" si="57"/>
        <v>38461.538461538461</v>
      </c>
      <c r="N249" s="39">
        <f t="shared" si="58"/>
        <v>48042.806044367848</v>
      </c>
      <c r="O249" s="59">
        <f t="shared" si="49"/>
        <v>125</v>
      </c>
      <c r="P249" s="40">
        <f t="shared" si="59"/>
        <v>48000</v>
      </c>
    </row>
    <row r="250" spans="1:16">
      <c r="A250" s="62">
        <v>246</v>
      </c>
      <c r="B250" s="39">
        <f t="shared" si="50"/>
        <v>9650.2901458134183</v>
      </c>
      <c r="C250" s="59">
        <f t="shared" si="45"/>
        <v>622</v>
      </c>
      <c r="D250" s="40">
        <f t="shared" si="51"/>
        <v>9646.3022508038594</v>
      </c>
      <c r="E250" s="39">
        <f t="shared" si="52"/>
        <v>19297.348969342831</v>
      </c>
      <c r="F250" s="59">
        <f t="shared" si="46"/>
        <v>311</v>
      </c>
      <c r="G250" s="40">
        <f t="shared" si="53"/>
        <v>19292.604501607719</v>
      </c>
      <c r="H250" s="39">
        <f t="shared" si="54"/>
        <v>28944.40779287224</v>
      </c>
      <c r="I250" s="59">
        <f t="shared" si="47"/>
        <v>207</v>
      </c>
      <c r="J250" s="40">
        <f t="shared" si="55"/>
        <v>28985.507246376812</v>
      </c>
      <c r="K250" s="39">
        <f t="shared" si="56"/>
        <v>38591.46661640166</v>
      </c>
      <c r="L250" s="59">
        <f t="shared" si="48"/>
        <v>155</v>
      </c>
      <c r="M250" s="40">
        <f t="shared" si="57"/>
        <v>38709.677419354841</v>
      </c>
      <c r="N250" s="39">
        <f t="shared" si="58"/>
        <v>48238.525439931072</v>
      </c>
      <c r="O250" s="59">
        <f t="shared" si="49"/>
        <v>124</v>
      </c>
      <c r="P250" s="40">
        <f t="shared" si="59"/>
        <v>48387.096774193546</v>
      </c>
    </row>
    <row r="251" spans="1:16">
      <c r="A251" s="62">
        <v>247</v>
      </c>
      <c r="B251" s="39">
        <f t="shared" si="50"/>
        <v>9689.1467962785955</v>
      </c>
      <c r="C251" s="59">
        <f t="shared" si="45"/>
        <v>619</v>
      </c>
      <c r="D251" s="40">
        <f t="shared" si="51"/>
        <v>9693.0533117932155</v>
      </c>
      <c r="E251" s="39">
        <f t="shared" si="52"/>
        <v>19375.421306082517</v>
      </c>
      <c r="F251" s="59">
        <f t="shared" si="46"/>
        <v>310</v>
      </c>
      <c r="G251" s="40">
        <f t="shared" si="53"/>
        <v>19354.83870967742</v>
      </c>
      <c r="H251" s="39">
        <f t="shared" si="54"/>
        <v>29061.695815886433</v>
      </c>
      <c r="I251" s="59">
        <f t="shared" si="47"/>
        <v>206</v>
      </c>
      <c r="J251" s="40">
        <f t="shared" si="55"/>
        <v>29126.213592233009</v>
      </c>
      <c r="K251" s="39">
        <f t="shared" si="56"/>
        <v>38747.970325690367</v>
      </c>
      <c r="L251" s="59">
        <f t="shared" si="48"/>
        <v>155</v>
      </c>
      <c r="M251" s="40">
        <f t="shared" si="57"/>
        <v>38709.677419354841</v>
      </c>
      <c r="N251" s="39">
        <f t="shared" si="58"/>
        <v>48434.244835494283</v>
      </c>
      <c r="O251" s="59">
        <f t="shared" si="49"/>
        <v>124</v>
      </c>
      <c r="P251" s="40">
        <f t="shared" si="59"/>
        <v>48387.096774193546</v>
      </c>
    </row>
    <row r="252" spans="1:16">
      <c r="A252" s="62">
        <v>248</v>
      </c>
      <c r="B252" s="39">
        <f t="shared" si="50"/>
        <v>9728.0034467437708</v>
      </c>
      <c r="C252" s="59">
        <f t="shared" si="45"/>
        <v>617</v>
      </c>
      <c r="D252" s="40">
        <f t="shared" si="51"/>
        <v>9724.4732576985407</v>
      </c>
      <c r="E252" s="39">
        <f t="shared" si="52"/>
        <v>19453.493642822203</v>
      </c>
      <c r="F252" s="59">
        <f t="shared" si="46"/>
        <v>308</v>
      </c>
      <c r="G252" s="40">
        <f t="shared" si="53"/>
        <v>19480.519480519481</v>
      </c>
      <c r="H252" s="39">
        <f t="shared" si="54"/>
        <v>29178.983838900633</v>
      </c>
      <c r="I252" s="59">
        <f t="shared" si="47"/>
        <v>206</v>
      </c>
      <c r="J252" s="40">
        <f t="shared" si="55"/>
        <v>29126.213592233009</v>
      </c>
      <c r="K252" s="39">
        <f t="shared" si="56"/>
        <v>38904.474034979066</v>
      </c>
      <c r="L252" s="59">
        <f t="shared" si="48"/>
        <v>154</v>
      </c>
      <c r="M252" s="40">
        <f t="shared" si="57"/>
        <v>38961.038961038961</v>
      </c>
      <c r="N252" s="39">
        <f t="shared" si="58"/>
        <v>48629.9642310575</v>
      </c>
      <c r="O252" s="59">
        <f t="shared" si="49"/>
        <v>123</v>
      </c>
      <c r="P252" s="40">
        <f t="shared" si="59"/>
        <v>48780.487804878052</v>
      </c>
    </row>
    <row r="253" spans="1:16">
      <c r="A253" s="62">
        <v>249</v>
      </c>
      <c r="B253" s="39">
        <f t="shared" si="50"/>
        <v>9766.8600972089462</v>
      </c>
      <c r="C253" s="59">
        <f t="shared" si="45"/>
        <v>614</v>
      </c>
      <c r="D253" s="40">
        <f t="shared" si="51"/>
        <v>9771.98697068404</v>
      </c>
      <c r="E253" s="39">
        <f t="shared" si="52"/>
        <v>19531.565979561889</v>
      </c>
      <c r="F253" s="59">
        <f t="shared" si="46"/>
        <v>307</v>
      </c>
      <c r="G253" s="40">
        <f t="shared" si="53"/>
        <v>19543.97394136808</v>
      </c>
      <c r="H253" s="39">
        <f t="shared" si="54"/>
        <v>29296.271861914825</v>
      </c>
      <c r="I253" s="59">
        <f t="shared" si="47"/>
        <v>205</v>
      </c>
      <c r="J253" s="40">
        <f t="shared" si="55"/>
        <v>29268.292682926829</v>
      </c>
      <c r="K253" s="39">
        <f t="shared" si="56"/>
        <v>39060.977744267773</v>
      </c>
      <c r="L253" s="59">
        <f t="shared" si="48"/>
        <v>154</v>
      </c>
      <c r="M253" s="40">
        <f t="shared" si="57"/>
        <v>38961.038961038961</v>
      </c>
      <c r="N253" s="39">
        <f t="shared" si="58"/>
        <v>48825.68362662071</v>
      </c>
      <c r="O253" s="59">
        <f t="shared" si="49"/>
        <v>123</v>
      </c>
      <c r="P253" s="40">
        <f t="shared" si="59"/>
        <v>48780.487804878052</v>
      </c>
    </row>
    <row r="254" spans="1:16">
      <c r="A254" s="62">
        <v>250</v>
      </c>
      <c r="B254" s="39">
        <f t="shared" si="50"/>
        <v>9805.7167476741215</v>
      </c>
      <c r="C254" s="59">
        <f t="shared" si="45"/>
        <v>612</v>
      </c>
      <c r="D254" s="40">
        <f t="shared" si="51"/>
        <v>9803.9215686274511</v>
      </c>
      <c r="E254" s="39">
        <f t="shared" si="52"/>
        <v>19609.638316301571</v>
      </c>
      <c r="F254" s="59">
        <f t="shared" si="46"/>
        <v>306</v>
      </c>
      <c r="G254" s="40">
        <f t="shared" si="53"/>
        <v>19607.843137254902</v>
      </c>
      <c r="H254" s="39">
        <f t="shared" si="54"/>
        <v>29413.559884929022</v>
      </c>
      <c r="I254" s="59">
        <f t="shared" si="47"/>
        <v>204</v>
      </c>
      <c r="J254" s="40">
        <f t="shared" si="55"/>
        <v>29411.764705882353</v>
      </c>
      <c r="K254" s="39">
        <f t="shared" si="56"/>
        <v>39217.481453556473</v>
      </c>
      <c r="L254" s="59">
        <f t="shared" si="48"/>
        <v>153</v>
      </c>
      <c r="M254" s="40">
        <f t="shared" si="57"/>
        <v>39215.686274509804</v>
      </c>
      <c r="N254" s="39">
        <f t="shared" si="58"/>
        <v>49021.403022183928</v>
      </c>
      <c r="O254" s="59">
        <f t="shared" si="49"/>
        <v>122</v>
      </c>
      <c r="P254" s="40">
        <f t="shared" si="59"/>
        <v>49180.327868852459</v>
      </c>
    </row>
    <row r="255" spans="1:16">
      <c r="A255" s="62">
        <v>251</v>
      </c>
      <c r="B255" s="39">
        <f t="shared" si="50"/>
        <v>9844.5733981392968</v>
      </c>
      <c r="C255" s="59">
        <f t="shared" si="45"/>
        <v>609</v>
      </c>
      <c r="D255" s="40">
        <f t="shared" si="51"/>
        <v>9852.2167487684728</v>
      </c>
      <c r="E255" s="39">
        <f t="shared" si="52"/>
        <v>19687.71065304126</v>
      </c>
      <c r="F255" s="59">
        <f t="shared" si="46"/>
        <v>305</v>
      </c>
      <c r="G255" s="40">
        <f t="shared" si="53"/>
        <v>19672.131147540982</v>
      </c>
      <c r="H255" s="39">
        <f t="shared" si="54"/>
        <v>29530.847907943218</v>
      </c>
      <c r="I255" s="59">
        <f t="shared" si="47"/>
        <v>203</v>
      </c>
      <c r="J255" s="40">
        <f t="shared" si="55"/>
        <v>29556.65024630542</v>
      </c>
      <c r="K255" s="39">
        <f t="shared" si="56"/>
        <v>39373.98516284518</v>
      </c>
      <c r="L255" s="59">
        <f t="shared" si="48"/>
        <v>152</v>
      </c>
      <c r="M255" s="40">
        <f t="shared" si="57"/>
        <v>39473.684210526313</v>
      </c>
      <c r="N255" s="39">
        <f t="shared" si="58"/>
        <v>49217.122417747138</v>
      </c>
      <c r="O255" s="59">
        <f t="shared" si="49"/>
        <v>122</v>
      </c>
      <c r="P255" s="40">
        <f t="shared" si="59"/>
        <v>49180.327868852459</v>
      </c>
    </row>
    <row r="256" spans="1:16">
      <c r="A256" s="62">
        <v>252</v>
      </c>
      <c r="B256" s="39">
        <f t="shared" si="50"/>
        <v>9883.430048604474</v>
      </c>
      <c r="C256" s="59">
        <f t="shared" si="45"/>
        <v>607</v>
      </c>
      <c r="D256" s="40">
        <f t="shared" si="51"/>
        <v>9884.6787479406921</v>
      </c>
      <c r="E256" s="39">
        <f t="shared" si="52"/>
        <v>19765.782989780946</v>
      </c>
      <c r="F256" s="59">
        <f t="shared" si="46"/>
        <v>304</v>
      </c>
      <c r="G256" s="40">
        <f t="shared" si="53"/>
        <v>19736.842105263157</v>
      </c>
      <c r="H256" s="39">
        <f t="shared" si="54"/>
        <v>29648.135930957411</v>
      </c>
      <c r="I256" s="59">
        <f t="shared" si="47"/>
        <v>202</v>
      </c>
      <c r="J256" s="40">
        <f t="shared" si="55"/>
        <v>29702.970297029704</v>
      </c>
      <c r="K256" s="39">
        <f t="shared" si="56"/>
        <v>39530.488872133894</v>
      </c>
      <c r="L256" s="59">
        <f t="shared" si="48"/>
        <v>152</v>
      </c>
      <c r="M256" s="40">
        <f t="shared" si="57"/>
        <v>39473.684210526313</v>
      </c>
      <c r="N256" s="39">
        <f t="shared" si="58"/>
        <v>49412.841813310362</v>
      </c>
      <c r="O256" s="59">
        <f t="shared" si="49"/>
        <v>121</v>
      </c>
      <c r="P256" s="40">
        <f t="shared" si="59"/>
        <v>49586.776859504134</v>
      </c>
    </row>
    <row r="257" spans="1:16">
      <c r="A257" s="62">
        <v>253</v>
      </c>
      <c r="B257" s="39">
        <f t="shared" si="50"/>
        <v>9922.2866990696493</v>
      </c>
      <c r="C257" s="59">
        <f t="shared" si="45"/>
        <v>605</v>
      </c>
      <c r="D257" s="40">
        <f t="shared" si="51"/>
        <v>9917.3553719008269</v>
      </c>
      <c r="E257" s="39">
        <f t="shared" si="52"/>
        <v>19843.855326520628</v>
      </c>
      <c r="F257" s="59">
        <f t="shared" si="46"/>
        <v>302</v>
      </c>
      <c r="G257" s="40">
        <f t="shared" si="53"/>
        <v>19867.549668874173</v>
      </c>
      <c r="H257" s="39">
        <f t="shared" si="54"/>
        <v>29765.423953971607</v>
      </c>
      <c r="I257" s="59">
        <f t="shared" si="47"/>
        <v>202</v>
      </c>
      <c r="J257" s="40">
        <f t="shared" si="55"/>
        <v>29702.970297029704</v>
      </c>
      <c r="K257" s="39">
        <f t="shared" si="56"/>
        <v>39686.992581422594</v>
      </c>
      <c r="L257" s="59">
        <f t="shared" si="48"/>
        <v>151</v>
      </c>
      <c r="M257" s="40">
        <f t="shared" si="57"/>
        <v>39735.099337748346</v>
      </c>
      <c r="N257" s="39">
        <f t="shared" si="58"/>
        <v>49608.561208873572</v>
      </c>
      <c r="O257" s="59">
        <f t="shared" si="49"/>
        <v>121</v>
      </c>
      <c r="P257" s="40">
        <f t="shared" si="59"/>
        <v>49586.776859504134</v>
      </c>
    </row>
    <row r="258" spans="1:16">
      <c r="A258" s="62">
        <v>254</v>
      </c>
      <c r="B258" s="39">
        <f t="shared" si="50"/>
        <v>9961.1433495348247</v>
      </c>
      <c r="C258" s="59">
        <f t="shared" si="45"/>
        <v>602</v>
      </c>
      <c r="D258" s="40">
        <f t="shared" si="51"/>
        <v>9966.777408637874</v>
      </c>
      <c r="E258" s="39">
        <f t="shared" si="52"/>
        <v>19921.927663260318</v>
      </c>
      <c r="F258" s="59">
        <f t="shared" si="46"/>
        <v>301</v>
      </c>
      <c r="G258" s="40">
        <f t="shared" si="53"/>
        <v>19933.554817275748</v>
      </c>
      <c r="H258" s="39">
        <f t="shared" si="54"/>
        <v>29882.711976985804</v>
      </c>
      <c r="I258" s="59">
        <f t="shared" si="47"/>
        <v>201</v>
      </c>
      <c r="J258" s="40">
        <f t="shared" si="55"/>
        <v>29850.746268656716</v>
      </c>
      <c r="K258" s="39">
        <f t="shared" si="56"/>
        <v>39843.4962907113</v>
      </c>
      <c r="L258" s="59">
        <f t="shared" si="48"/>
        <v>151</v>
      </c>
      <c r="M258" s="40">
        <f t="shared" si="57"/>
        <v>39735.099337748346</v>
      </c>
      <c r="N258" s="39">
        <f t="shared" si="58"/>
        <v>49804.28060443679</v>
      </c>
      <c r="O258" s="59">
        <f t="shared" si="49"/>
        <v>120</v>
      </c>
      <c r="P258" s="40">
        <f t="shared" si="59"/>
        <v>50000</v>
      </c>
    </row>
    <row r="259" spans="1:16" ht="15.75" thickBot="1">
      <c r="A259" s="63">
        <v>255</v>
      </c>
      <c r="B259" s="41">
        <f t="shared" si="50"/>
        <v>10000</v>
      </c>
      <c r="C259" s="60">
        <f t="shared" si="45"/>
        <v>600</v>
      </c>
      <c r="D259" s="42">
        <f t="shared" si="51"/>
        <v>10000</v>
      </c>
      <c r="E259" s="41">
        <f t="shared" si="52"/>
        <v>20000</v>
      </c>
      <c r="F259" s="60">
        <f t="shared" si="46"/>
        <v>300</v>
      </c>
      <c r="G259" s="42">
        <f t="shared" si="53"/>
        <v>20000</v>
      </c>
      <c r="H259" s="41">
        <f t="shared" si="54"/>
        <v>30000</v>
      </c>
      <c r="I259" s="60">
        <f t="shared" si="47"/>
        <v>200</v>
      </c>
      <c r="J259" s="42">
        <f t="shared" si="55"/>
        <v>30000</v>
      </c>
      <c r="K259" s="41">
        <f t="shared" si="56"/>
        <v>40000</v>
      </c>
      <c r="L259" s="60">
        <f t="shared" si="48"/>
        <v>150</v>
      </c>
      <c r="M259" s="42">
        <f t="shared" si="57"/>
        <v>40000</v>
      </c>
      <c r="N259" s="41">
        <f t="shared" si="58"/>
        <v>50000</v>
      </c>
      <c r="O259" s="60">
        <f t="shared" si="49"/>
        <v>120</v>
      </c>
      <c r="P259" s="42">
        <f t="shared" si="59"/>
        <v>50000</v>
      </c>
    </row>
  </sheetData>
  <mergeCells count="7">
    <mergeCell ref="B1:P1"/>
    <mergeCell ref="A2:A3"/>
    <mergeCell ref="B2:D2"/>
    <mergeCell ref="E2:G2"/>
    <mergeCell ref="H2:J2"/>
    <mergeCell ref="K2:M2"/>
    <mergeCell ref="N2:P2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67"/>
  <sheetViews>
    <sheetView workbookViewId="0">
      <selection sqref="A1:C1"/>
    </sheetView>
  </sheetViews>
  <sheetFormatPr baseColWidth="10" defaultRowHeight="15"/>
  <cols>
    <col min="1" max="1" width="5.140625" style="36" customWidth="1"/>
    <col min="2" max="2" width="7.85546875" style="36" customWidth="1"/>
    <col min="3" max="8" width="8.140625" style="36" bestFit="1" customWidth="1"/>
    <col min="9" max="10" width="8" style="36" bestFit="1" customWidth="1"/>
    <col min="11" max="13" width="8.140625" style="36" bestFit="1" customWidth="1"/>
    <col min="14" max="16" width="8" style="36" bestFit="1" customWidth="1"/>
    <col min="17" max="17" width="8.140625" style="36" bestFit="1" customWidth="1"/>
    <col min="18" max="18" width="7.42578125" style="36" bestFit="1" customWidth="1"/>
    <col min="19" max="246" width="7.85546875" style="36" customWidth="1"/>
    <col min="247" max="16384" width="11.42578125" style="36"/>
  </cols>
  <sheetData>
    <row r="1" spans="1:66">
      <c r="A1" s="127" t="s">
        <v>106</v>
      </c>
      <c r="B1" s="127"/>
      <c r="C1" s="127"/>
    </row>
    <row r="3" spans="1:66">
      <c r="A3" s="126" t="str">
        <f>"TBL_FREQ_1  ; Freq="&amp;'Tables LIN'!B$2</f>
        <v>TBL_FREQ_1  ; Freq=10000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</row>
    <row r="4" spans="1:66">
      <c r="B4" s="36" t="s">
        <v>107</v>
      </c>
      <c r="C4" s="36" t="str">
        <f>"0x"&amp;MID(DEC2HEX(INDEX('Tables LIN'!$C$4:'Tables LIN'!$C$259,COLUMN(C4)-2+16*(ROW(C4)-ROW($C$4))),4),1,2)&amp;IF(COLUMN(C4)-2&lt;16,",","")</f>
        <v>0xFF,</v>
      </c>
      <c r="D4" s="36" t="str">
        <f>"0x"&amp;MID(DEC2HEX(INDEX('Tables LIN'!$C$4:'Tables LIN'!$C$259,COLUMN(D4)-2+16*(ROW(D4)-ROW($C$4))),4),1,2)&amp;IF(COLUMN(D4)-2&lt;16,",","")</f>
        <v>0xB3,</v>
      </c>
      <c r="E4" s="36" t="str">
        <f>"0x"&amp;MID(DEC2HEX(INDEX('Tables LIN'!$C$4:'Tables LIN'!$C$259,COLUMN(E4)-2+16*(ROW(E4)-ROW($C$4))),4),1,2)&amp;IF(COLUMN(E4)-2&lt;16,",","")</f>
        <v>0x8A,</v>
      </c>
      <c r="F4" s="36" t="str">
        <f>"0x"&amp;MID(DEC2HEX(INDEX('Tables LIN'!$C$4:'Tables LIN'!$C$259,COLUMN(F4)-2+16*(ROW(F4)-ROW($C$4))),4),1,2)&amp;IF(COLUMN(F4)-2&lt;16,",","")</f>
        <v>0x70,</v>
      </c>
      <c r="G4" s="36" t="str">
        <f>"0x"&amp;MID(DEC2HEX(INDEX('Tables LIN'!$C$4:'Tables LIN'!$C$259,COLUMN(G4)-2+16*(ROW(G4)-ROW($C$4))),4),1,2)&amp;IF(COLUMN(G4)-2&lt;16,",","")</f>
        <v>0x5E,</v>
      </c>
      <c r="H4" s="36" t="str">
        <f>"0x"&amp;MID(DEC2HEX(INDEX('Tables LIN'!$C$4:'Tables LIN'!$C$259,COLUMN(H4)-2+16*(ROW(H4)-ROW($C$4))),4),1,2)&amp;IF(COLUMN(H4)-2&lt;16,",","")</f>
        <v>0x51,</v>
      </c>
      <c r="I4" s="36" t="str">
        <f>"0x"&amp;MID(DEC2HEX(INDEX('Tables LIN'!$C$4:'Tables LIN'!$C$259,COLUMN(I4)-2+16*(ROW(I4)-ROW($C$4))),4),1,2)&amp;IF(COLUMN(I4)-2&lt;16,",","")</f>
        <v>0x48,</v>
      </c>
      <c r="J4" s="36" t="str">
        <f>"0x"&amp;MID(DEC2HEX(INDEX('Tables LIN'!$C$4:'Tables LIN'!$C$259,COLUMN(J4)-2+16*(ROW(J4)-ROW($C$4))),4),1,2)&amp;IF(COLUMN(J4)-2&lt;16,",","")</f>
        <v>0x40,</v>
      </c>
      <c r="K4" s="36" t="str">
        <f>"0x"&amp;MID(DEC2HEX(INDEX('Tables LIN'!$C$4:'Tables LIN'!$C$259,COLUMN(K4)-2+16*(ROW(K4)-ROW($C$4))),4),1,2)&amp;IF(COLUMN(K4)-2&lt;16,",","")</f>
        <v>0x3A,</v>
      </c>
      <c r="L4" s="36" t="str">
        <f>"0x"&amp;MID(DEC2HEX(INDEX('Tables LIN'!$C$4:'Tables LIN'!$C$259,COLUMN(L4)-2+16*(ROW(L4)-ROW($C$4))),4),1,2)&amp;IF(COLUMN(L4)-2&lt;16,",","")</f>
        <v>0x35,</v>
      </c>
      <c r="M4" s="36" t="str">
        <f>"0x"&amp;MID(DEC2HEX(INDEX('Tables LIN'!$C$4:'Tables LIN'!$C$259,COLUMN(M4)-2+16*(ROW(M4)-ROW($C$4))),4),1,2)&amp;IF(COLUMN(M4)-2&lt;16,",","")</f>
        <v>0x30,</v>
      </c>
      <c r="N4" s="36" t="str">
        <f>"0x"&amp;MID(DEC2HEX(INDEX('Tables LIN'!$C$4:'Tables LIN'!$C$259,COLUMN(N4)-2+16*(ROW(N4)-ROW($C$4))),4),1,2)&amp;IF(COLUMN(N4)-2&lt;16,",","")</f>
        <v>0x2D,</v>
      </c>
      <c r="O4" s="36" t="str">
        <f>"0x"&amp;MID(DEC2HEX(INDEX('Tables LIN'!$C$4:'Tables LIN'!$C$259,COLUMN(O4)-2+16*(ROW(O4)-ROW($C$4))),4),1,2)&amp;IF(COLUMN(O4)-2&lt;16,",","")</f>
        <v>0x2A,</v>
      </c>
      <c r="P4" s="36" t="str">
        <f>"0x"&amp;MID(DEC2HEX(INDEX('Tables LIN'!$C$4:'Tables LIN'!$C$259,COLUMN(P4)-2+16*(ROW(P4)-ROW($C$4))),4),1,2)&amp;IF(COLUMN(P4)-2&lt;16,",","")</f>
        <v>0x27,</v>
      </c>
      <c r="Q4" s="36" t="str">
        <f>"0x"&amp;MID(DEC2HEX(INDEX('Tables LIN'!$C$4:'Tables LIN'!$C$259,COLUMN(Q4)-2+16*(ROW(Q4)-ROW($C$4))),4),1,2)&amp;IF(COLUMN(Q4)-2&lt;16,",","")</f>
        <v>0x24,</v>
      </c>
      <c r="R4" s="36" t="str">
        <f>"0x"&amp;MID(DEC2HEX(INDEX('Tables LIN'!$C$4:'Tables LIN'!$C$259,COLUMN(R4)-2+16*(ROW(R4)-ROW($C$4))),4),1,2)&amp;IF(COLUMN(R4)-2&lt;16,",","")</f>
        <v>0x22</v>
      </c>
    </row>
    <row r="5" spans="1:66">
      <c r="B5" s="36" t="s">
        <v>107</v>
      </c>
      <c r="C5" s="36" t="str">
        <f>"0x"&amp;MID(DEC2HEX(INDEX('Tables LIN'!$C$4:'Tables LIN'!$C$259,COLUMN(C5)-2+16*(ROW(C5)-ROW($C$4))),4),1,2)&amp;IF(COLUMN(C5)-2&lt;16,",","")</f>
        <v>0x20,</v>
      </c>
      <c r="D5" s="36" t="str">
        <f>"0x"&amp;MID(DEC2HEX(INDEX('Tables LIN'!$C$4:'Tables LIN'!$C$259,COLUMN(D5)-2+16*(ROW(D5)-ROW($C$4))),4),1,2)&amp;IF(COLUMN(D5)-2&lt;16,",","")</f>
        <v>0x1F,</v>
      </c>
      <c r="E5" s="36" t="str">
        <f>"0x"&amp;MID(DEC2HEX(INDEX('Tables LIN'!$C$4:'Tables LIN'!$C$259,COLUMN(E5)-2+16*(ROW(E5)-ROW($C$4))),4),1,2)&amp;IF(COLUMN(E5)-2&lt;16,",","")</f>
        <v>0x1D,</v>
      </c>
      <c r="F5" s="36" t="str">
        <f>"0x"&amp;MID(DEC2HEX(INDEX('Tables LIN'!$C$4:'Tables LIN'!$C$259,COLUMN(F5)-2+16*(ROW(F5)-ROW($C$4))),4),1,2)&amp;IF(COLUMN(F5)-2&lt;16,",","")</f>
        <v>0x1C,</v>
      </c>
      <c r="G5" s="36" t="str">
        <f>"0x"&amp;MID(DEC2HEX(INDEX('Tables LIN'!$C$4:'Tables LIN'!$C$259,COLUMN(G5)-2+16*(ROW(G5)-ROW($C$4))),4),1,2)&amp;IF(COLUMN(G5)-2&lt;16,",","")</f>
        <v>0x1A,</v>
      </c>
      <c r="H5" s="36" t="str">
        <f>"0x"&amp;MID(DEC2HEX(INDEX('Tables LIN'!$C$4:'Tables LIN'!$C$259,COLUMN(H5)-2+16*(ROW(H5)-ROW($C$4))),4),1,2)&amp;IF(COLUMN(H5)-2&lt;16,",","")</f>
        <v>0x19,</v>
      </c>
      <c r="I5" s="36" t="str">
        <f>"0x"&amp;MID(DEC2HEX(INDEX('Tables LIN'!$C$4:'Tables LIN'!$C$259,COLUMN(I5)-2+16*(ROW(I5)-ROW($C$4))),4),1,2)&amp;IF(COLUMN(I5)-2&lt;16,",","")</f>
        <v>0x18,</v>
      </c>
      <c r="J5" s="36" t="str">
        <f>"0x"&amp;MID(DEC2HEX(INDEX('Tables LIN'!$C$4:'Tables LIN'!$C$259,COLUMN(J5)-2+16*(ROW(J5)-ROW($C$4))),4),1,2)&amp;IF(COLUMN(J5)-2&lt;16,",","")</f>
        <v>0x17,</v>
      </c>
      <c r="K5" s="36" t="str">
        <f>"0x"&amp;MID(DEC2HEX(INDEX('Tables LIN'!$C$4:'Tables LIN'!$C$259,COLUMN(K5)-2+16*(ROW(K5)-ROW($C$4))),4),1,2)&amp;IF(COLUMN(K5)-2&lt;16,",","")</f>
        <v>0x16,</v>
      </c>
      <c r="L5" s="36" t="str">
        <f>"0x"&amp;MID(DEC2HEX(INDEX('Tables LIN'!$C$4:'Tables LIN'!$C$259,COLUMN(L5)-2+16*(ROW(L5)-ROW($C$4))),4),1,2)&amp;IF(COLUMN(L5)-2&lt;16,",","")</f>
        <v>0x16,</v>
      </c>
      <c r="M5" s="36" t="str">
        <f>"0x"&amp;MID(DEC2HEX(INDEX('Tables LIN'!$C$4:'Tables LIN'!$C$259,COLUMN(M5)-2+16*(ROW(M5)-ROW($C$4))),4),1,2)&amp;IF(COLUMN(M5)-2&lt;16,",","")</f>
        <v>0x15,</v>
      </c>
      <c r="N5" s="36" t="str">
        <f>"0x"&amp;MID(DEC2HEX(INDEX('Tables LIN'!$C$4:'Tables LIN'!$C$259,COLUMN(N5)-2+16*(ROW(N5)-ROW($C$4))),4),1,2)&amp;IF(COLUMN(N5)-2&lt;16,",","")</f>
        <v>0x14,</v>
      </c>
      <c r="O5" s="36" t="str">
        <f>"0x"&amp;MID(DEC2HEX(INDEX('Tables LIN'!$C$4:'Tables LIN'!$C$259,COLUMN(O5)-2+16*(ROW(O5)-ROW($C$4))),4),1,2)&amp;IF(COLUMN(O5)-2&lt;16,",","")</f>
        <v>0x13,</v>
      </c>
      <c r="P5" s="36" t="str">
        <f>"0x"&amp;MID(DEC2HEX(INDEX('Tables LIN'!$C$4:'Tables LIN'!$C$259,COLUMN(P5)-2+16*(ROW(P5)-ROW($C$4))),4),1,2)&amp;IF(COLUMN(P5)-2&lt;16,",","")</f>
        <v>0x13,</v>
      </c>
      <c r="Q5" s="36" t="str">
        <f>"0x"&amp;MID(DEC2HEX(INDEX('Tables LIN'!$C$4:'Tables LIN'!$C$259,COLUMN(Q5)-2+16*(ROW(Q5)-ROW($C$4))),4),1,2)&amp;IF(COLUMN(Q5)-2&lt;16,",","")</f>
        <v>0x12,</v>
      </c>
      <c r="R5" s="36" t="str">
        <f>"0x"&amp;MID(DEC2HEX(INDEX('Tables LIN'!$C$4:'Tables LIN'!$C$259,COLUMN(R5)-2+16*(ROW(R5)-ROW($C$4))),4),1,2)&amp;IF(COLUMN(R5)-2&lt;16,",","")</f>
        <v>0x12</v>
      </c>
    </row>
    <row r="6" spans="1:66">
      <c r="B6" s="36" t="s">
        <v>107</v>
      </c>
      <c r="C6" s="36" t="str">
        <f>"0x"&amp;MID(DEC2HEX(INDEX('Tables LIN'!$C$4:'Tables LIN'!$C$259,COLUMN(C6)-2+16*(ROW(C6)-ROW($C$4))),4),1,2)&amp;IF(COLUMN(C6)-2&lt;16,",","")</f>
        <v>0x11,</v>
      </c>
      <c r="D6" s="36" t="str">
        <f>"0x"&amp;MID(DEC2HEX(INDEX('Tables LIN'!$C$4:'Tables LIN'!$C$259,COLUMN(D6)-2+16*(ROW(D6)-ROW($C$4))),4),1,2)&amp;IF(COLUMN(D6)-2&lt;16,",","")</f>
        <v>0x11,</v>
      </c>
      <c r="E6" s="36" t="str">
        <f>"0x"&amp;MID(DEC2HEX(INDEX('Tables LIN'!$C$4:'Tables LIN'!$C$259,COLUMN(E6)-2+16*(ROW(E6)-ROW($C$4))),4),1,2)&amp;IF(COLUMN(E6)-2&lt;16,",","")</f>
        <v>0x10,</v>
      </c>
      <c r="F6" s="36" t="str">
        <f>"0x"&amp;MID(DEC2HEX(INDEX('Tables LIN'!$C$4:'Tables LIN'!$C$259,COLUMN(F6)-2+16*(ROW(F6)-ROW($C$4))),4),1,2)&amp;IF(COLUMN(F6)-2&lt;16,",","")</f>
        <v>0x10,</v>
      </c>
      <c r="G6" s="36" t="str">
        <f>"0x"&amp;MID(DEC2HEX(INDEX('Tables LIN'!$C$4:'Tables LIN'!$C$259,COLUMN(G6)-2+16*(ROW(G6)-ROW($C$4))),4),1,2)&amp;IF(COLUMN(G6)-2&lt;16,",","")</f>
        <v>0x0F,</v>
      </c>
      <c r="H6" s="36" t="str">
        <f>"0x"&amp;MID(DEC2HEX(INDEX('Tables LIN'!$C$4:'Tables LIN'!$C$259,COLUMN(H6)-2+16*(ROW(H6)-ROW($C$4))),4),1,2)&amp;IF(COLUMN(H6)-2&lt;16,",","")</f>
        <v>0x0F,</v>
      </c>
      <c r="I6" s="36" t="str">
        <f>"0x"&amp;MID(DEC2HEX(INDEX('Tables LIN'!$C$4:'Tables LIN'!$C$259,COLUMN(I6)-2+16*(ROW(I6)-ROW($C$4))),4),1,2)&amp;IF(COLUMN(I6)-2&lt;16,",","")</f>
        <v>0x0E,</v>
      </c>
      <c r="J6" s="36" t="str">
        <f>"0x"&amp;MID(DEC2HEX(INDEX('Tables LIN'!$C$4:'Tables LIN'!$C$259,COLUMN(J6)-2+16*(ROW(J6)-ROW($C$4))),4),1,2)&amp;IF(COLUMN(J6)-2&lt;16,",","")</f>
        <v>0x0E,</v>
      </c>
      <c r="K6" s="36" t="str">
        <f>"0x"&amp;MID(DEC2HEX(INDEX('Tables LIN'!$C$4:'Tables LIN'!$C$259,COLUMN(K6)-2+16*(ROW(K6)-ROW($C$4))),4),1,2)&amp;IF(COLUMN(K6)-2&lt;16,",","")</f>
        <v>0x0E,</v>
      </c>
      <c r="L6" s="36" t="str">
        <f>"0x"&amp;MID(DEC2HEX(INDEX('Tables LIN'!$C$4:'Tables LIN'!$C$259,COLUMN(L6)-2+16*(ROW(L6)-ROW($C$4))),4),1,2)&amp;IF(COLUMN(L6)-2&lt;16,",","")</f>
        <v>0x0D,</v>
      </c>
      <c r="M6" s="36" t="str">
        <f>"0x"&amp;MID(DEC2HEX(INDEX('Tables LIN'!$C$4:'Tables LIN'!$C$259,COLUMN(M6)-2+16*(ROW(M6)-ROW($C$4))),4),1,2)&amp;IF(COLUMN(M6)-2&lt;16,",","")</f>
        <v>0x0D,</v>
      </c>
      <c r="N6" s="36" t="str">
        <f>"0x"&amp;MID(DEC2HEX(INDEX('Tables LIN'!$C$4:'Tables LIN'!$C$259,COLUMN(N6)-2+16*(ROW(N6)-ROW($C$4))),4),1,2)&amp;IF(COLUMN(N6)-2&lt;16,",","")</f>
        <v>0x0D,</v>
      </c>
      <c r="O6" s="36" t="str">
        <f>"0x"&amp;MID(DEC2HEX(INDEX('Tables LIN'!$C$4:'Tables LIN'!$C$259,COLUMN(O6)-2+16*(ROW(O6)-ROW($C$4))),4),1,2)&amp;IF(COLUMN(O6)-2&lt;16,",","")</f>
        <v>0x0D,</v>
      </c>
      <c r="P6" s="36" t="str">
        <f>"0x"&amp;MID(DEC2HEX(INDEX('Tables LIN'!$C$4:'Tables LIN'!$C$259,COLUMN(P6)-2+16*(ROW(P6)-ROW($C$4))),4),1,2)&amp;IF(COLUMN(P6)-2&lt;16,",","")</f>
        <v>0x0C,</v>
      </c>
      <c r="Q6" s="36" t="str">
        <f>"0x"&amp;MID(DEC2HEX(INDEX('Tables LIN'!$C$4:'Tables LIN'!$C$259,COLUMN(Q6)-2+16*(ROW(Q6)-ROW($C$4))),4),1,2)&amp;IF(COLUMN(Q6)-2&lt;16,",","")</f>
        <v>0x0C,</v>
      </c>
      <c r="R6" s="36" t="str">
        <f>"0x"&amp;MID(DEC2HEX(INDEX('Tables LIN'!$C$4:'Tables LIN'!$C$259,COLUMN(R6)-2+16*(ROW(R6)-ROW($C$4))),4),1,2)&amp;IF(COLUMN(R6)-2&lt;16,",","")</f>
        <v>0x0C</v>
      </c>
    </row>
    <row r="7" spans="1:66">
      <c r="B7" s="36" t="s">
        <v>107</v>
      </c>
      <c r="C7" s="36" t="str">
        <f>"0x"&amp;MID(DEC2HEX(INDEX('Tables LIN'!$C$4:'Tables LIN'!$C$259,COLUMN(C7)-2+16*(ROW(C7)-ROW($C$4))),4),1,2)&amp;IF(COLUMN(C7)-2&lt;16,",","")</f>
        <v>0x0B,</v>
      </c>
      <c r="D7" s="36" t="str">
        <f>"0x"&amp;MID(DEC2HEX(INDEX('Tables LIN'!$C$4:'Tables LIN'!$C$259,COLUMN(D7)-2+16*(ROW(D7)-ROW($C$4))),4),1,2)&amp;IF(COLUMN(D7)-2&lt;16,",","")</f>
        <v>0x0B,</v>
      </c>
      <c r="E7" s="36" t="str">
        <f>"0x"&amp;MID(DEC2HEX(INDEX('Tables LIN'!$C$4:'Tables LIN'!$C$259,COLUMN(E7)-2+16*(ROW(E7)-ROW($C$4))),4),1,2)&amp;IF(COLUMN(E7)-2&lt;16,",","")</f>
        <v>0x0B,</v>
      </c>
      <c r="F7" s="36" t="str">
        <f>"0x"&amp;MID(DEC2HEX(INDEX('Tables LIN'!$C$4:'Tables LIN'!$C$259,COLUMN(F7)-2+16*(ROW(F7)-ROW($C$4))),4),1,2)&amp;IF(COLUMN(F7)-2&lt;16,",","")</f>
        <v>0x0B,</v>
      </c>
      <c r="G7" s="36" t="str">
        <f>"0x"&amp;MID(DEC2HEX(INDEX('Tables LIN'!$C$4:'Tables LIN'!$C$259,COLUMN(G7)-2+16*(ROW(G7)-ROW($C$4))),4),1,2)&amp;IF(COLUMN(G7)-2&lt;16,",","")</f>
        <v>0x0B,</v>
      </c>
      <c r="H7" s="36" t="str">
        <f>"0x"&amp;MID(DEC2HEX(INDEX('Tables LIN'!$C$4:'Tables LIN'!$C$259,COLUMN(H7)-2+16*(ROW(H7)-ROW($C$4))),4),1,2)&amp;IF(COLUMN(H7)-2&lt;16,",","")</f>
        <v>0x0A,</v>
      </c>
      <c r="I7" s="36" t="str">
        <f>"0x"&amp;MID(DEC2HEX(INDEX('Tables LIN'!$C$4:'Tables LIN'!$C$259,COLUMN(I7)-2+16*(ROW(I7)-ROW($C$4))),4),1,2)&amp;IF(COLUMN(I7)-2&lt;16,",","")</f>
        <v>0x0A,</v>
      </c>
      <c r="J7" s="36" t="str">
        <f>"0x"&amp;MID(DEC2HEX(INDEX('Tables LIN'!$C$4:'Tables LIN'!$C$259,COLUMN(J7)-2+16*(ROW(J7)-ROW($C$4))),4),1,2)&amp;IF(COLUMN(J7)-2&lt;16,",","")</f>
        <v>0x0A,</v>
      </c>
      <c r="K7" s="36" t="str">
        <f>"0x"&amp;MID(DEC2HEX(INDEX('Tables LIN'!$C$4:'Tables LIN'!$C$259,COLUMN(K7)-2+16*(ROW(K7)-ROW($C$4))),4),1,2)&amp;IF(COLUMN(K7)-2&lt;16,",","")</f>
        <v>0x0A,</v>
      </c>
      <c r="L7" s="36" t="str">
        <f>"0x"&amp;MID(DEC2HEX(INDEX('Tables LIN'!$C$4:'Tables LIN'!$C$259,COLUMN(L7)-2+16*(ROW(L7)-ROW($C$4))),4),1,2)&amp;IF(COLUMN(L7)-2&lt;16,",","")</f>
        <v>0x0A,</v>
      </c>
      <c r="M7" s="36" t="str">
        <f>"0x"&amp;MID(DEC2HEX(INDEX('Tables LIN'!$C$4:'Tables LIN'!$C$259,COLUMN(M7)-2+16*(ROW(M7)-ROW($C$4))),4),1,2)&amp;IF(COLUMN(M7)-2&lt;16,",","")</f>
        <v>0x09,</v>
      </c>
      <c r="N7" s="36" t="str">
        <f>"0x"&amp;MID(DEC2HEX(INDEX('Tables LIN'!$C$4:'Tables LIN'!$C$259,COLUMN(N7)-2+16*(ROW(N7)-ROW($C$4))),4),1,2)&amp;IF(COLUMN(N7)-2&lt;16,",","")</f>
        <v>0x09,</v>
      </c>
      <c r="O7" s="36" t="str">
        <f>"0x"&amp;MID(DEC2HEX(INDEX('Tables LIN'!$C$4:'Tables LIN'!$C$259,COLUMN(O7)-2+16*(ROW(O7)-ROW($C$4))),4),1,2)&amp;IF(COLUMN(O7)-2&lt;16,",","")</f>
        <v>0x09,</v>
      </c>
      <c r="P7" s="36" t="str">
        <f>"0x"&amp;MID(DEC2HEX(INDEX('Tables LIN'!$C$4:'Tables LIN'!$C$259,COLUMN(P7)-2+16*(ROW(P7)-ROW($C$4))),4),1,2)&amp;IF(COLUMN(P7)-2&lt;16,",","")</f>
        <v>0x09,</v>
      </c>
      <c r="Q7" s="36" t="str">
        <f>"0x"&amp;MID(DEC2HEX(INDEX('Tables LIN'!$C$4:'Tables LIN'!$C$259,COLUMN(Q7)-2+16*(ROW(Q7)-ROW($C$4))),4),1,2)&amp;IF(COLUMN(Q7)-2&lt;16,",","")</f>
        <v>0x09,</v>
      </c>
      <c r="R7" s="36" t="str">
        <f>"0x"&amp;MID(DEC2HEX(INDEX('Tables LIN'!$C$4:'Tables LIN'!$C$259,COLUMN(R7)-2+16*(ROW(R7)-ROW($C$4))),4),1,2)&amp;IF(COLUMN(R7)-2&lt;16,",","")</f>
        <v>0x09</v>
      </c>
    </row>
    <row r="8" spans="1:66">
      <c r="B8" s="36" t="s">
        <v>107</v>
      </c>
      <c r="C8" s="36" t="str">
        <f>"0x"&amp;MID(DEC2HEX(INDEX('Tables LIN'!$C$4:'Tables LIN'!$C$259,COLUMN(C8)-2+16*(ROW(C8)-ROW($C$4))),4),1,2)&amp;IF(COLUMN(C8)-2&lt;16,",","")</f>
        <v>0x09,</v>
      </c>
      <c r="D8" s="36" t="str">
        <f>"0x"&amp;MID(DEC2HEX(INDEX('Tables LIN'!$C$4:'Tables LIN'!$C$259,COLUMN(D8)-2+16*(ROW(D8)-ROW($C$4))),4),1,2)&amp;IF(COLUMN(D8)-2&lt;16,",","")</f>
        <v>0x08,</v>
      </c>
      <c r="E8" s="36" t="str">
        <f>"0x"&amp;MID(DEC2HEX(INDEX('Tables LIN'!$C$4:'Tables LIN'!$C$259,COLUMN(E8)-2+16*(ROW(E8)-ROW($C$4))),4),1,2)&amp;IF(COLUMN(E8)-2&lt;16,",","")</f>
        <v>0x08,</v>
      </c>
      <c r="F8" s="36" t="str">
        <f>"0x"&amp;MID(DEC2HEX(INDEX('Tables LIN'!$C$4:'Tables LIN'!$C$259,COLUMN(F8)-2+16*(ROW(F8)-ROW($C$4))),4),1,2)&amp;IF(COLUMN(F8)-2&lt;16,",","")</f>
        <v>0x08,</v>
      </c>
      <c r="G8" s="36" t="str">
        <f>"0x"&amp;MID(DEC2HEX(INDEX('Tables LIN'!$C$4:'Tables LIN'!$C$259,COLUMN(G8)-2+16*(ROW(G8)-ROW($C$4))),4),1,2)&amp;IF(COLUMN(G8)-2&lt;16,",","")</f>
        <v>0x08,</v>
      </c>
      <c r="H8" s="36" t="str">
        <f>"0x"&amp;MID(DEC2HEX(INDEX('Tables LIN'!$C$4:'Tables LIN'!$C$259,COLUMN(H8)-2+16*(ROW(H8)-ROW($C$4))),4),1,2)&amp;IF(COLUMN(H8)-2&lt;16,",","")</f>
        <v>0x08,</v>
      </c>
      <c r="I8" s="36" t="str">
        <f>"0x"&amp;MID(DEC2HEX(INDEX('Tables LIN'!$C$4:'Tables LIN'!$C$259,COLUMN(I8)-2+16*(ROW(I8)-ROW($C$4))),4),1,2)&amp;IF(COLUMN(I8)-2&lt;16,",","")</f>
        <v>0x08,</v>
      </c>
      <c r="J8" s="36" t="str">
        <f>"0x"&amp;MID(DEC2HEX(INDEX('Tables LIN'!$C$4:'Tables LIN'!$C$259,COLUMN(J8)-2+16*(ROW(J8)-ROW($C$4))),4),1,2)&amp;IF(COLUMN(J8)-2&lt;16,",","")</f>
        <v>0x08,</v>
      </c>
      <c r="K8" s="36" t="str">
        <f>"0x"&amp;MID(DEC2HEX(INDEX('Tables LIN'!$C$4:'Tables LIN'!$C$259,COLUMN(K8)-2+16*(ROW(K8)-ROW($C$4))),4),1,2)&amp;IF(COLUMN(K8)-2&lt;16,",","")</f>
        <v>0x08,</v>
      </c>
      <c r="L8" s="36" t="str">
        <f>"0x"&amp;MID(DEC2HEX(INDEX('Tables LIN'!$C$4:'Tables LIN'!$C$259,COLUMN(L8)-2+16*(ROW(L8)-ROW($C$4))),4),1,2)&amp;IF(COLUMN(L8)-2&lt;16,",","")</f>
        <v>0x08,</v>
      </c>
      <c r="M8" s="36" t="str">
        <f>"0x"&amp;MID(DEC2HEX(INDEX('Tables LIN'!$C$4:'Tables LIN'!$C$259,COLUMN(M8)-2+16*(ROW(M8)-ROW($C$4))),4),1,2)&amp;IF(COLUMN(M8)-2&lt;16,",","")</f>
        <v>0x07,</v>
      </c>
      <c r="N8" s="36" t="str">
        <f>"0x"&amp;MID(DEC2HEX(INDEX('Tables LIN'!$C$4:'Tables LIN'!$C$259,COLUMN(N8)-2+16*(ROW(N8)-ROW($C$4))),4),1,2)&amp;IF(COLUMN(N8)-2&lt;16,",","")</f>
        <v>0x07,</v>
      </c>
      <c r="O8" s="36" t="str">
        <f>"0x"&amp;MID(DEC2HEX(INDEX('Tables LIN'!$C$4:'Tables LIN'!$C$259,COLUMN(O8)-2+16*(ROW(O8)-ROW($C$4))),4),1,2)&amp;IF(COLUMN(O8)-2&lt;16,",","")</f>
        <v>0x07,</v>
      </c>
      <c r="P8" s="36" t="str">
        <f>"0x"&amp;MID(DEC2HEX(INDEX('Tables LIN'!$C$4:'Tables LIN'!$C$259,COLUMN(P8)-2+16*(ROW(P8)-ROW($C$4))),4),1,2)&amp;IF(COLUMN(P8)-2&lt;16,",","")</f>
        <v>0x07,</v>
      </c>
      <c r="Q8" s="36" t="str">
        <f>"0x"&amp;MID(DEC2HEX(INDEX('Tables LIN'!$C$4:'Tables LIN'!$C$259,COLUMN(Q8)-2+16*(ROW(Q8)-ROW($C$4))),4),1,2)&amp;IF(COLUMN(Q8)-2&lt;16,",","")</f>
        <v>0x07,</v>
      </c>
      <c r="R8" s="36" t="str">
        <f>"0x"&amp;MID(DEC2HEX(INDEX('Tables LIN'!$C$4:'Tables LIN'!$C$259,COLUMN(R8)-2+16*(ROW(R8)-ROW($C$4))),4),1,2)&amp;IF(COLUMN(R8)-2&lt;16,",","")</f>
        <v>0x07</v>
      </c>
    </row>
    <row r="9" spans="1:66">
      <c r="B9" s="36" t="s">
        <v>107</v>
      </c>
      <c r="C9" s="36" t="str">
        <f>"0x"&amp;MID(DEC2HEX(INDEX('Tables LIN'!$C$4:'Tables LIN'!$C$259,COLUMN(C9)-2+16*(ROW(C9)-ROW($C$4))),4),1,2)&amp;IF(COLUMN(C9)-2&lt;16,",","")</f>
        <v>0x07,</v>
      </c>
      <c r="D9" s="36" t="str">
        <f>"0x"&amp;MID(DEC2HEX(INDEX('Tables LIN'!$C$4:'Tables LIN'!$C$259,COLUMN(D9)-2+16*(ROW(D9)-ROW($C$4))),4),1,2)&amp;IF(COLUMN(D9)-2&lt;16,",","")</f>
        <v>0x07,</v>
      </c>
      <c r="E9" s="36" t="str">
        <f>"0x"&amp;MID(DEC2HEX(INDEX('Tables LIN'!$C$4:'Tables LIN'!$C$259,COLUMN(E9)-2+16*(ROW(E9)-ROW($C$4))),4),1,2)&amp;IF(COLUMN(E9)-2&lt;16,",","")</f>
        <v>0x07,</v>
      </c>
      <c r="F9" s="36" t="str">
        <f>"0x"&amp;MID(DEC2HEX(INDEX('Tables LIN'!$C$4:'Tables LIN'!$C$259,COLUMN(F9)-2+16*(ROW(F9)-ROW($C$4))),4),1,2)&amp;IF(COLUMN(F9)-2&lt;16,",","")</f>
        <v>0x07,</v>
      </c>
      <c r="G9" s="36" t="str">
        <f>"0x"&amp;MID(DEC2HEX(INDEX('Tables LIN'!$C$4:'Tables LIN'!$C$259,COLUMN(G9)-2+16*(ROW(G9)-ROW($C$4))),4),1,2)&amp;IF(COLUMN(G9)-2&lt;16,",","")</f>
        <v>0x06,</v>
      </c>
      <c r="H9" s="36" t="str">
        <f>"0x"&amp;MID(DEC2HEX(INDEX('Tables LIN'!$C$4:'Tables LIN'!$C$259,COLUMN(H9)-2+16*(ROW(H9)-ROW($C$4))),4),1,2)&amp;IF(COLUMN(H9)-2&lt;16,",","")</f>
        <v>0x06,</v>
      </c>
      <c r="I9" s="36" t="str">
        <f>"0x"&amp;MID(DEC2HEX(INDEX('Tables LIN'!$C$4:'Tables LIN'!$C$259,COLUMN(I9)-2+16*(ROW(I9)-ROW($C$4))),4),1,2)&amp;IF(COLUMN(I9)-2&lt;16,",","")</f>
        <v>0x06,</v>
      </c>
      <c r="J9" s="36" t="str">
        <f>"0x"&amp;MID(DEC2HEX(INDEX('Tables LIN'!$C$4:'Tables LIN'!$C$259,COLUMN(J9)-2+16*(ROW(J9)-ROW($C$4))),4),1,2)&amp;IF(COLUMN(J9)-2&lt;16,",","")</f>
        <v>0x06,</v>
      </c>
      <c r="K9" s="36" t="str">
        <f>"0x"&amp;MID(DEC2HEX(INDEX('Tables LIN'!$C$4:'Tables LIN'!$C$259,COLUMN(K9)-2+16*(ROW(K9)-ROW($C$4))),4),1,2)&amp;IF(COLUMN(K9)-2&lt;16,",","")</f>
        <v>0x06,</v>
      </c>
      <c r="L9" s="36" t="str">
        <f>"0x"&amp;MID(DEC2HEX(INDEX('Tables LIN'!$C$4:'Tables LIN'!$C$259,COLUMN(L9)-2+16*(ROW(L9)-ROW($C$4))),4),1,2)&amp;IF(COLUMN(L9)-2&lt;16,",","")</f>
        <v>0x06,</v>
      </c>
      <c r="M9" s="36" t="str">
        <f>"0x"&amp;MID(DEC2HEX(INDEX('Tables LIN'!$C$4:'Tables LIN'!$C$259,COLUMN(M9)-2+16*(ROW(M9)-ROW($C$4))),4),1,2)&amp;IF(COLUMN(M9)-2&lt;16,",","")</f>
        <v>0x06,</v>
      </c>
      <c r="N9" s="36" t="str">
        <f>"0x"&amp;MID(DEC2HEX(INDEX('Tables LIN'!$C$4:'Tables LIN'!$C$259,COLUMN(N9)-2+16*(ROW(N9)-ROW($C$4))),4),1,2)&amp;IF(COLUMN(N9)-2&lt;16,",","")</f>
        <v>0x06,</v>
      </c>
      <c r="O9" s="36" t="str">
        <f>"0x"&amp;MID(DEC2HEX(INDEX('Tables LIN'!$C$4:'Tables LIN'!$C$259,COLUMN(O9)-2+16*(ROW(O9)-ROW($C$4))),4),1,2)&amp;IF(COLUMN(O9)-2&lt;16,",","")</f>
        <v>0x06,</v>
      </c>
      <c r="P9" s="36" t="str">
        <f>"0x"&amp;MID(DEC2HEX(INDEX('Tables LIN'!$C$4:'Tables LIN'!$C$259,COLUMN(P9)-2+16*(ROW(P9)-ROW($C$4))),4),1,2)&amp;IF(COLUMN(P9)-2&lt;16,",","")</f>
        <v>0x06,</v>
      </c>
      <c r="Q9" s="36" t="str">
        <f>"0x"&amp;MID(DEC2HEX(INDEX('Tables LIN'!$C$4:'Tables LIN'!$C$259,COLUMN(Q9)-2+16*(ROW(Q9)-ROW($C$4))),4),1,2)&amp;IF(COLUMN(Q9)-2&lt;16,",","")</f>
        <v>0x06,</v>
      </c>
      <c r="R9" s="36" t="str">
        <f>"0x"&amp;MID(DEC2HEX(INDEX('Tables LIN'!$C$4:'Tables LIN'!$C$259,COLUMN(R9)-2+16*(ROW(R9)-ROW($C$4))),4),1,2)&amp;IF(COLUMN(R9)-2&lt;16,",","")</f>
        <v>0x06</v>
      </c>
    </row>
    <row r="10" spans="1:66">
      <c r="B10" s="36" t="s">
        <v>107</v>
      </c>
      <c r="C10" s="36" t="str">
        <f>"0x"&amp;MID(DEC2HEX(INDEX('Tables LIN'!$C$4:'Tables LIN'!$C$259,COLUMN(C10)-2+16*(ROW(C10)-ROW($C$4))),4),1,2)&amp;IF(COLUMN(C10)-2&lt;16,",","")</f>
        <v>0x06,</v>
      </c>
      <c r="D10" s="36" t="str">
        <f>"0x"&amp;MID(DEC2HEX(INDEX('Tables LIN'!$C$4:'Tables LIN'!$C$259,COLUMN(D10)-2+16*(ROW(D10)-ROW($C$4))),4),1,2)&amp;IF(COLUMN(D10)-2&lt;16,",","")</f>
        <v>0x06,</v>
      </c>
      <c r="E10" s="36" t="str">
        <f>"0x"&amp;MID(DEC2HEX(INDEX('Tables LIN'!$C$4:'Tables LIN'!$C$259,COLUMN(E10)-2+16*(ROW(E10)-ROW($C$4))),4),1,2)&amp;IF(COLUMN(E10)-2&lt;16,",","")</f>
        <v>0x06,</v>
      </c>
      <c r="F10" s="36" t="str">
        <f>"0x"&amp;MID(DEC2HEX(INDEX('Tables LIN'!$C$4:'Tables LIN'!$C$259,COLUMN(F10)-2+16*(ROW(F10)-ROW($C$4))),4),1,2)&amp;IF(COLUMN(F10)-2&lt;16,",","")</f>
        <v>0x05,</v>
      </c>
      <c r="G10" s="36" t="str">
        <f>"0x"&amp;MID(DEC2HEX(INDEX('Tables LIN'!$C$4:'Tables LIN'!$C$259,COLUMN(G10)-2+16*(ROW(G10)-ROW($C$4))),4),1,2)&amp;IF(COLUMN(G10)-2&lt;16,",","")</f>
        <v>0x05,</v>
      </c>
      <c r="H10" s="36" t="str">
        <f>"0x"&amp;MID(DEC2HEX(INDEX('Tables LIN'!$C$4:'Tables LIN'!$C$259,COLUMN(H10)-2+16*(ROW(H10)-ROW($C$4))),4),1,2)&amp;IF(COLUMN(H10)-2&lt;16,",","")</f>
        <v>0x05,</v>
      </c>
      <c r="I10" s="36" t="str">
        <f>"0x"&amp;MID(DEC2HEX(INDEX('Tables LIN'!$C$4:'Tables LIN'!$C$259,COLUMN(I10)-2+16*(ROW(I10)-ROW($C$4))),4),1,2)&amp;IF(COLUMN(I10)-2&lt;16,",","")</f>
        <v>0x05,</v>
      </c>
      <c r="J10" s="36" t="str">
        <f>"0x"&amp;MID(DEC2HEX(INDEX('Tables LIN'!$C$4:'Tables LIN'!$C$259,COLUMN(J10)-2+16*(ROW(J10)-ROW($C$4))),4),1,2)&amp;IF(COLUMN(J10)-2&lt;16,",","")</f>
        <v>0x05,</v>
      </c>
      <c r="K10" s="36" t="str">
        <f>"0x"&amp;MID(DEC2HEX(INDEX('Tables LIN'!$C$4:'Tables LIN'!$C$259,COLUMN(K10)-2+16*(ROW(K10)-ROW($C$4))),4),1,2)&amp;IF(COLUMN(K10)-2&lt;16,",","")</f>
        <v>0x05,</v>
      </c>
      <c r="L10" s="36" t="str">
        <f>"0x"&amp;MID(DEC2HEX(INDEX('Tables LIN'!$C$4:'Tables LIN'!$C$259,COLUMN(L10)-2+16*(ROW(L10)-ROW($C$4))),4),1,2)&amp;IF(COLUMN(L10)-2&lt;16,",","")</f>
        <v>0x05,</v>
      </c>
      <c r="M10" s="36" t="str">
        <f>"0x"&amp;MID(DEC2HEX(INDEX('Tables LIN'!$C$4:'Tables LIN'!$C$259,COLUMN(M10)-2+16*(ROW(M10)-ROW($C$4))),4),1,2)&amp;IF(COLUMN(M10)-2&lt;16,",","")</f>
        <v>0x05,</v>
      </c>
      <c r="N10" s="36" t="str">
        <f>"0x"&amp;MID(DEC2HEX(INDEX('Tables LIN'!$C$4:'Tables LIN'!$C$259,COLUMN(N10)-2+16*(ROW(N10)-ROW($C$4))),4),1,2)&amp;IF(COLUMN(N10)-2&lt;16,",","")</f>
        <v>0x05,</v>
      </c>
      <c r="O10" s="36" t="str">
        <f>"0x"&amp;MID(DEC2HEX(INDEX('Tables LIN'!$C$4:'Tables LIN'!$C$259,COLUMN(O10)-2+16*(ROW(O10)-ROW($C$4))),4),1,2)&amp;IF(COLUMN(O10)-2&lt;16,",","")</f>
        <v>0x05,</v>
      </c>
      <c r="P10" s="36" t="str">
        <f>"0x"&amp;MID(DEC2HEX(INDEX('Tables LIN'!$C$4:'Tables LIN'!$C$259,COLUMN(P10)-2+16*(ROW(P10)-ROW($C$4))),4),1,2)&amp;IF(COLUMN(P10)-2&lt;16,",","")</f>
        <v>0x05,</v>
      </c>
      <c r="Q10" s="36" t="str">
        <f>"0x"&amp;MID(DEC2HEX(INDEX('Tables LIN'!$C$4:'Tables LIN'!$C$259,COLUMN(Q10)-2+16*(ROW(Q10)-ROW($C$4))),4),1,2)&amp;IF(COLUMN(Q10)-2&lt;16,",","")</f>
        <v>0x05,</v>
      </c>
      <c r="R10" s="36" t="str">
        <f>"0x"&amp;MID(DEC2HEX(INDEX('Tables LIN'!$C$4:'Tables LIN'!$C$259,COLUMN(R10)-2+16*(ROW(R10)-ROW($C$4))),4),1,2)&amp;IF(COLUMN(R10)-2&lt;16,",","")</f>
        <v>0x05</v>
      </c>
    </row>
    <row r="11" spans="1:66">
      <c r="B11" s="36" t="s">
        <v>107</v>
      </c>
      <c r="C11" s="36" t="str">
        <f>"0x"&amp;MID(DEC2HEX(INDEX('Tables LIN'!$C$4:'Tables LIN'!$C$259,COLUMN(C11)-2+16*(ROW(C11)-ROW($C$4))),4),1,2)&amp;IF(COLUMN(C11)-2&lt;16,",","")</f>
        <v>0x05,</v>
      </c>
      <c r="D11" s="36" t="str">
        <f>"0x"&amp;MID(DEC2HEX(INDEX('Tables LIN'!$C$4:'Tables LIN'!$C$259,COLUMN(D11)-2+16*(ROW(D11)-ROW($C$4))),4),1,2)&amp;IF(COLUMN(D11)-2&lt;16,",","")</f>
        <v>0x05,</v>
      </c>
      <c r="E11" s="36" t="str">
        <f>"0x"&amp;MID(DEC2HEX(INDEX('Tables LIN'!$C$4:'Tables LIN'!$C$259,COLUMN(E11)-2+16*(ROW(E11)-ROW($C$4))),4),1,2)&amp;IF(COLUMN(E11)-2&lt;16,",","")</f>
        <v>0x05,</v>
      </c>
      <c r="F11" s="36" t="str">
        <f>"0x"&amp;MID(DEC2HEX(INDEX('Tables LIN'!$C$4:'Tables LIN'!$C$259,COLUMN(F11)-2+16*(ROW(F11)-ROW($C$4))),4),1,2)&amp;IF(COLUMN(F11)-2&lt;16,",","")</f>
        <v>0x05,</v>
      </c>
      <c r="G11" s="36" t="str">
        <f>"0x"&amp;MID(DEC2HEX(INDEX('Tables LIN'!$C$4:'Tables LIN'!$C$259,COLUMN(G11)-2+16*(ROW(G11)-ROW($C$4))),4),1,2)&amp;IF(COLUMN(G11)-2&lt;16,",","")</f>
        <v>0x05,</v>
      </c>
      <c r="H11" s="36" t="str">
        <f>"0x"&amp;MID(DEC2HEX(INDEX('Tables LIN'!$C$4:'Tables LIN'!$C$259,COLUMN(H11)-2+16*(ROW(H11)-ROW($C$4))),4),1,2)&amp;IF(COLUMN(H11)-2&lt;16,",","")</f>
        <v>0x05,</v>
      </c>
      <c r="I11" s="36" t="str">
        <f>"0x"&amp;MID(DEC2HEX(INDEX('Tables LIN'!$C$4:'Tables LIN'!$C$259,COLUMN(I11)-2+16*(ROW(I11)-ROW($C$4))),4),1,2)&amp;IF(COLUMN(I11)-2&lt;16,",","")</f>
        <v>0x05,</v>
      </c>
      <c r="J11" s="36" t="str">
        <f>"0x"&amp;MID(DEC2HEX(INDEX('Tables LIN'!$C$4:'Tables LIN'!$C$259,COLUMN(J11)-2+16*(ROW(J11)-ROW($C$4))),4),1,2)&amp;IF(COLUMN(J11)-2&lt;16,",","")</f>
        <v>0x04,</v>
      </c>
      <c r="K11" s="36" t="str">
        <f>"0x"&amp;MID(DEC2HEX(INDEX('Tables LIN'!$C$4:'Tables LIN'!$C$259,COLUMN(K11)-2+16*(ROW(K11)-ROW($C$4))),4),1,2)&amp;IF(COLUMN(K11)-2&lt;16,",","")</f>
        <v>0x04,</v>
      </c>
      <c r="L11" s="36" t="str">
        <f>"0x"&amp;MID(DEC2HEX(INDEX('Tables LIN'!$C$4:'Tables LIN'!$C$259,COLUMN(L11)-2+16*(ROW(L11)-ROW($C$4))),4),1,2)&amp;IF(COLUMN(L11)-2&lt;16,",","")</f>
        <v>0x04,</v>
      </c>
      <c r="M11" s="36" t="str">
        <f>"0x"&amp;MID(DEC2HEX(INDEX('Tables LIN'!$C$4:'Tables LIN'!$C$259,COLUMN(M11)-2+16*(ROW(M11)-ROW($C$4))),4),1,2)&amp;IF(COLUMN(M11)-2&lt;16,",","")</f>
        <v>0x04,</v>
      </c>
      <c r="N11" s="36" t="str">
        <f>"0x"&amp;MID(DEC2HEX(INDEX('Tables LIN'!$C$4:'Tables LIN'!$C$259,COLUMN(N11)-2+16*(ROW(N11)-ROW($C$4))),4),1,2)&amp;IF(COLUMN(N11)-2&lt;16,",","")</f>
        <v>0x04,</v>
      </c>
      <c r="O11" s="36" t="str">
        <f>"0x"&amp;MID(DEC2HEX(INDEX('Tables LIN'!$C$4:'Tables LIN'!$C$259,COLUMN(O11)-2+16*(ROW(O11)-ROW($C$4))),4),1,2)&amp;IF(COLUMN(O11)-2&lt;16,",","")</f>
        <v>0x04,</v>
      </c>
      <c r="P11" s="36" t="str">
        <f>"0x"&amp;MID(DEC2HEX(INDEX('Tables LIN'!$C$4:'Tables LIN'!$C$259,COLUMN(P11)-2+16*(ROW(P11)-ROW($C$4))),4),1,2)&amp;IF(COLUMN(P11)-2&lt;16,",","")</f>
        <v>0x04,</v>
      </c>
      <c r="Q11" s="36" t="str">
        <f>"0x"&amp;MID(DEC2HEX(INDEX('Tables LIN'!$C$4:'Tables LIN'!$C$259,COLUMN(Q11)-2+16*(ROW(Q11)-ROW($C$4))),4),1,2)&amp;IF(COLUMN(Q11)-2&lt;16,",","")</f>
        <v>0x04,</v>
      </c>
      <c r="R11" s="36" t="str">
        <f>"0x"&amp;MID(DEC2HEX(INDEX('Tables LIN'!$C$4:'Tables LIN'!$C$259,COLUMN(R11)-2+16*(ROW(R11)-ROW($C$4))),4),1,2)&amp;IF(COLUMN(R11)-2&lt;16,",","")</f>
        <v>0x04</v>
      </c>
    </row>
    <row r="12" spans="1:66">
      <c r="B12" s="36" t="s">
        <v>107</v>
      </c>
      <c r="C12" s="36" t="str">
        <f>"0x"&amp;MID(DEC2HEX(INDEX('Tables LIN'!$C$4:'Tables LIN'!$C$259,COLUMN(C12)-2+16*(ROW(C12)-ROW($C$4))),4),1,2)&amp;IF(COLUMN(C12)-2&lt;16,",","")</f>
        <v>0x04,</v>
      </c>
      <c r="D12" s="36" t="str">
        <f>"0x"&amp;MID(DEC2HEX(INDEX('Tables LIN'!$C$4:'Tables LIN'!$C$259,COLUMN(D12)-2+16*(ROW(D12)-ROW($C$4))),4),1,2)&amp;IF(COLUMN(D12)-2&lt;16,",","")</f>
        <v>0x04,</v>
      </c>
      <c r="E12" s="36" t="str">
        <f>"0x"&amp;MID(DEC2HEX(INDEX('Tables LIN'!$C$4:'Tables LIN'!$C$259,COLUMN(E12)-2+16*(ROW(E12)-ROW($C$4))),4),1,2)&amp;IF(COLUMN(E12)-2&lt;16,",","")</f>
        <v>0x04,</v>
      </c>
      <c r="F12" s="36" t="str">
        <f>"0x"&amp;MID(DEC2HEX(INDEX('Tables LIN'!$C$4:'Tables LIN'!$C$259,COLUMN(F12)-2+16*(ROW(F12)-ROW($C$4))),4),1,2)&amp;IF(COLUMN(F12)-2&lt;16,",","")</f>
        <v>0x04,</v>
      </c>
      <c r="G12" s="36" t="str">
        <f>"0x"&amp;MID(DEC2HEX(INDEX('Tables LIN'!$C$4:'Tables LIN'!$C$259,COLUMN(G12)-2+16*(ROW(G12)-ROW($C$4))),4),1,2)&amp;IF(COLUMN(G12)-2&lt;16,",","")</f>
        <v>0x04,</v>
      </c>
      <c r="H12" s="36" t="str">
        <f>"0x"&amp;MID(DEC2HEX(INDEX('Tables LIN'!$C$4:'Tables LIN'!$C$259,COLUMN(H12)-2+16*(ROW(H12)-ROW($C$4))),4),1,2)&amp;IF(COLUMN(H12)-2&lt;16,",","")</f>
        <v>0x04,</v>
      </c>
      <c r="I12" s="36" t="str">
        <f>"0x"&amp;MID(DEC2HEX(INDEX('Tables LIN'!$C$4:'Tables LIN'!$C$259,COLUMN(I12)-2+16*(ROW(I12)-ROW($C$4))),4),1,2)&amp;IF(COLUMN(I12)-2&lt;16,",","")</f>
        <v>0x04,</v>
      </c>
      <c r="J12" s="36" t="str">
        <f>"0x"&amp;MID(DEC2HEX(INDEX('Tables LIN'!$C$4:'Tables LIN'!$C$259,COLUMN(J12)-2+16*(ROW(J12)-ROW($C$4))),4),1,2)&amp;IF(COLUMN(J12)-2&lt;16,",","")</f>
        <v>0x04,</v>
      </c>
      <c r="K12" s="36" t="str">
        <f>"0x"&amp;MID(DEC2HEX(INDEX('Tables LIN'!$C$4:'Tables LIN'!$C$259,COLUMN(K12)-2+16*(ROW(K12)-ROW($C$4))),4),1,2)&amp;IF(COLUMN(K12)-2&lt;16,",","")</f>
        <v>0x04,</v>
      </c>
      <c r="L12" s="36" t="str">
        <f>"0x"&amp;MID(DEC2HEX(INDEX('Tables LIN'!$C$4:'Tables LIN'!$C$259,COLUMN(L12)-2+16*(ROW(L12)-ROW($C$4))),4),1,2)&amp;IF(COLUMN(L12)-2&lt;16,",","")</f>
        <v>0x04,</v>
      </c>
      <c r="M12" s="36" t="str">
        <f>"0x"&amp;MID(DEC2HEX(INDEX('Tables LIN'!$C$4:'Tables LIN'!$C$259,COLUMN(M12)-2+16*(ROW(M12)-ROW($C$4))),4),1,2)&amp;IF(COLUMN(M12)-2&lt;16,",","")</f>
        <v>0x04,</v>
      </c>
      <c r="N12" s="36" t="str">
        <f>"0x"&amp;MID(DEC2HEX(INDEX('Tables LIN'!$C$4:'Tables LIN'!$C$259,COLUMN(N12)-2+16*(ROW(N12)-ROW($C$4))),4),1,2)&amp;IF(COLUMN(N12)-2&lt;16,",","")</f>
        <v>0x04,</v>
      </c>
      <c r="O12" s="36" t="str">
        <f>"0x"&amp;MID(DEC2HEX(INDEX('Tables LIN'!$C$4:'Tables LIN'!$C$259,COLUMN(O12)-2+16*(ROW(O12)-ROW($C$4))),4),1,2)&amp;IF(COLUMN(O12)-2&lt;16,",","")</f>
        <v>0x04,</v>
      </c>
      <c r="P12" s="36" t="str">
        <f>"0x"&amp;MID(DEC2HEX(INDEX('Tables LIN'!$C$4:'Tables LIN'!$C$259,COLUMN(P12)-2+16*(ROW(P12)-ROW($C$4))),4),1,2)&amp;IF(COLUMN(P12)-2&lt;16,",","")</f>
        <v>0x04,</v>
      </c>
      <c r="Q12" s="36" t="str">
        <f>"0x"&amp;MID(DEC2HEX(INDEX('Tables LIN'!$C$4:'Tables LIN'!$C$259,COLUMN(Q12)-2+16*(ROW(Q12)-ROW($C$4))),4),1,2)&amp;IF(COLUMN(Q12)-2&lt;16,",","")</f>
        <v>0x04,</v>
      </c>
      <c r="R12" s="36" t="str">
        <f>"0x"&amp;MID(DEC2HEX(INDEX('Tables LIN'!$C$4:'Tables LIN'!$C$259,COLUMN(R12)-2+16*(ROW(R12)-ROW($C$4))),4),1,2)&amp;IF(COLUMN(R12)-2&lt;16,",","")</f>
        <v>0x04</v>
      </c>
    </row>
    <row r="13" spans="1:66">
      <c r="B13" s="36" t="s">
        <v>107</v>
      </c>
      <c r="C13" s="36" t="str">
        <f>"0x"&amp;MID(DEC2HEX(INDEX('Tables LIN'!$C$4:'Tables LIN'!$C$259,COLUMN(C13)-2+16*(ROW(C13)-ROW($C$4))),4),1,2)&amp;IF(COLUMN(C13)-2&lt;16,",","")</f>
        <v>0x04,</v>
      </c>
      <c r="D13" s="36" t="str">
        <f>"0x"&amp;MID(DEC2HEX(INDEX('Tables LIN'!$C$4:'Tables LIN'!$C$259,COLUMN(D13)-2+16*(ROW(D13)-ROW($C$4))),4),1,2)&amp;IF(COLUMN(D13)-2&lt;16,",","")</f>
        <v>0x04,</v>
      </c>
      <c r="E13" s="36" t="str">
        <f>"0x"&amp;MID(DEC2HEX(INDEX('Tables LIN'!$C$4:'Tables LIN'!$C$259,COLUMN(E13)-2+16*(ROW(E13)-ROW($C$4))),4),1,2)&amp;IF(COLUMN(E13)-2&lt;16,",","")</f>
        <v>0x04,</v>
      </c>
      <c r="F13" s="36" t="str">
        <f>"0x"&amp;MID(DEC2HEX(INDEX('Tables LIN'!$C$4:'Tables LIN'!$C$259,COLUMN(F13)-2+16*(ROW(F13)-ROW($C$4))),4),1,2)&amp;IF(COLUMN(F13)-2&lt;16,",","")</f>
        <v>0x04,</v>
      </c>
      <c r="G13" s="36" t="str">
        <f>"0x"&amp;MID(DEC2HEX(INDEX('Tables LIN'!$C$4:'Tables LIN'!$C$259,COLUMN(G13)-2+16*(ROW(G13)-ROW($C$4))),4),1,2)&amp;IF(COLUMN(G13)-2&lt;16,",","")</f>
        <v>0x04,</v>
      </c>
      <c r="H13" s="36" t="str">
        <f>"0x"&amp;MID(DEC2HEX(INDEX('Tables LIN'!$C$4:'Tables LIN'!$C$259,COLUMN(H13)-2+16*(ROW(H13)-ROW($C$4))),4),1,2)&amp;IF(COLUMN(H13)-2&lt;16,",","")</f>
        <v>0x03,</v>
      </c>
      <c r="I13" s="36" t="str">
        <f>"0x"&amp;MID(DEC2HEX(INDEX('Tables LIN'!$C$4:'Tables LIN'!$C$259,COLUMN(I13)-2+16*(ROW(I13)-ROW($C$4))),4),1,2)&amp;IF(COLUMN(I13)-2&lt;16,",","")</f>
        <v>0x03,</v>
      </c>
      <c r="J13" s="36" t="str">
        <f>"0x"&amp;MID(DEC2HEX(INDEX('Tables LIN'!$C$4:'Tables LIN'!$C$259,COLUMN(J13)-2+16*(ROW(J13)-ROW($C$4))),4),1,2)&amp;IF(COLUMN(J13)-2&lt;16,",","")</f>
        <v>0x03,</v>
      </c>
      <c r="K13" s="36" t="str">
        <f>"0x"&amp;MID(DEC2HEX(INDEX('Tables LIN'!$C$4:'Tables LIN'!$C$259,COLUMN(K13)-2+16*(ROW(K13)-ROW($C$4))),4),1,2)&amp;IF(COLUMN(K13)-2&lt;16,",","")</f>
        <v>0x03,</v>
      </c>
      <c r="L13" s="36" t="str">
        <f>"0x"&amp;MID(DEC2HEX(INDEX('Tables LIN'!$C$4:'Tables LIN'!$C$259,COLUMN(L13)-2+16*(ROW(L13)-ROW($C$4))),4),1,2)&amp;IF(COLUMN(L13)-2&lt;16,",","")</f>
        <v>0x03,</v>
      </c>
      <c r="M13" s="36" t="str">
        <f>"0x"&amp;MID(DEC2HEX(INDEX('Tables LIN'!$C$4:'Tables LIN'!$C$259,COLUMN(M13)-2+16*(ROW(M13)-ROW($C$4))),4),1,2)&amp;IF(COLUMN(M13)-2&lt;16,",","")</f>
        <v>0x03,</v>
      </c>
      <c r="N13" s="36" t="str">
        <f>"0x"&amp;MID(DEC2HEX(INDEX('Tables LIN'!$C$4:'Tables LIN'!$C$259,COLUMN(N13)-2+16*(ROW(N13)-ROW($C$4))),4),1,2)&amp;IF(COLUMN(N13)-2&lt;16,",","")</f>
        <v>0x03,</v>
      </c>
      <c r="O13" s="36" t="str">
        <f>"0x"&amp;MID(DEC2HEX(INDEX('Tables LIN'!$C$4:'Tables LIN'!$C$259,COLUMN(O13)-2+16*(ROW(O13)-ROW($C$4))),4),1,2)&amp;IF(COLUMN(O13)-2&lt;16,",","")</f>
        <v>0x03,</v>
      </c>
      <c r="P13" s="36" t="str">
        <f>"0x"&amp;MID(DEC2HEX(INDEX('Tables LIN'!$C$4:'Tables LIN'!$C$259,COLUMN(P13)-2+16*(ROW(P13)-ROW($C$4))),4),1,2)&amp;IF(COLUMN(P13)-2&lt;16,",","")</f>
        <v>0x03,</v>
      </c>
      <c r="Q13" s="36" t="str">
        <f>"0x"&amp;MID(DEC2HEX(INDEX('Tables LIN'!$C$4:'Tables LIN'!$C$259,COLUMN(Q13)-2+16*(ROW(Q13)-ROW($C$4))),4),1,2)&amp;IF(COLUMN(Q13)-2&lt;16,",","")</f>
        <v>0x03,</v>
      </c>
      <c r="R13" s="36" t="str">
        <f>"0x"&amp;MID(DEC2HEX(INDEX('Tables LIN'!$C$4:'Tables LIN'!$C$259,COLUMN(R13)-2+16*(ROW(R13)-ROW($C$4))),4),1,2)&amp;IF(COLUMN(R13)-2&lt;16,",","")</f>
        <v>0x03</v>
      </c>
    </row>
    <row r="14" spans="1:66">
      <c r="B14" s="36" t="s">
        <v>107</v>
      </c>
      <c r="C14" s="36" t="str">
        <f>"0x"&amp;MID(DEC2HEX(INDEX('Tables LIN'!$C$4:'Tables LIN'!$C$259,COLUMN(C14)-2+16*(ROW(C14)-ROW($C$4))),4),1,2)&amp;IF(COLUMN(C14)-2&lt;16,",","")</f>
        <v>0x03,</v>
      </c>
      <c r="D14" s="36" t="str">
        <f>"0x"&amp;MID(DEC2HEX(INDEX('Tables LIN'!$C$4:'Tables LIN'!$C$259,COLUMN(D14)-2+16*(ROW(D14)-ROW($C$4))),4),1,2)&amp;IF(COLUMN(D14)-2&lt;16,",","")</f>
        <v>0x03,</v>
      </c>
      <c r="E14" s="36" t="str">
        <f>"0x"&amp;MID(DEC2HEX(INDEX('Tables LIN'!$C$4:'Tables LIN'!$C$259,COLUMN(E14)-2+16*(ROW(E14)-ROW($C$4))),4),1,2)&amp;IF(COLUMN(E14)-2&lt;16,",","")</f>
        <v>0x03,</v>
      </c>
      <c r="F14" s="36" t="str">
        <f>"0x"&amp;MID(DEC2HEX(INDEX('Tables LIN'!$C$4:'Tables LIN'!$C$259,COLUMN(F14)-2+16*(ROW(F14)-ROW($C$4))),4),1,2)&amp;IF(COLUMN(F14)-2&lt;16,",","")</f>
        <v>0x03,</v>
      </c>
      <c r="G14" s="36" t="str">
        <f>"0x"&amp;MID(DEC2HEX(INDEX('Tables LIN'!$C$4:'Tables LIN'!$C$259,COLUMN(G14)-2+16*(ROW(G14)-ROW($C$4))),4),1,2)&amp;IF(COLUMN(G14)-2&lt;16,",","")</f>
        <v>0x03,</v>
      </c>
      <c r="H14" s="36" t="str">
        <f>"0x"&amp;MID(DEC2HEX(INDEX('Tables LIN'!$C$4:'Tables LIN'!$C$259,COLUMN(H14)-2+16*(ROW(H14)-ROW($C$4))),4),1,2)&amp;IF(COLUMN(H14)-2&lt;16,",","")</f>
        <v>0x03,</v>
      </c>
      <c r="I14" s="36" t="str">
        <f>"0x"&amp;MID(DEC2HEX(INDEX('Tables LIN'!$C$4:'Tables LIN'!$C$259,COLUMN(I14)-2+16*(ROW(I14)-ROW($C$4))),4),1,2)&amp;IF(COLUMN(I14)-2&lt;16,",","")</f>
        <v>0x03,</v>
      </c>
      <c r="J14" s="36" t="str">
        <f>"0x"&amp;MID(DEC2HEX(INDEX('Tables LIN'!$C$4:'Tables LIN'!$C$259,COLUMN(J14)-2+16*(ROW(J14)-ROW($C$4))),4),1,2)&amp;IF(COLUMN(J14)-2&lt;16,",","")</f>
        <v>0x03,</v>
      </c>
      <c r="K14" s="36" t="str">
        <f>"0x"&amp;MID(DEC2HEX(INDEX('Tables LIN'!$C$4:'Tables LIN'!$C$259,COLUMN(K14)-2+16*(ROW(K14)-ROW($C$4))),4),1,2)&amp;IF(COLUMN(K14)-2&lt;16,",","")</f>
        <v>0x03,</v>
      </c>
      <c r="L14" s="36" t="str">
        <f>"0x"&amp;MID(DEC2HEX(INDEX('Tables LIN'!$C$4:'Tables LIN'!$C$259,COLUMN(L14)-2+16*(ROW(L14)-ROW($C$4))),4),1,2)&amp;IF(COLUMN(L14)-2&lt;16,",","")</f>
        <v>0x03,</v>
      </c>
      <c r="M14" s="36" t="str">
        <f>"0x"&amp;MID(DEC2HEX(INDEX('Tables LIN'!$C$4:'Tables LIN'!$C$259,COLUMN(M14)-2+16*(ROW(M14)-ROW($C$4))),4),1,2)&amp;IF(COLUMN(M14)-2&lt;16,",","")</f>
        <v>0x03,</v>
      </c>
      <c r="N14" s="36" t="str">
        <f>"0x"&amp;MID(DEC2HEX(INDEX('Tables LIN'!$C$4:'Tables LIN'!$C$259,COLUMN(N14)-2+16*(ROW(N14)-ROW($C$4))),4),1,2)&amp;IF(COLUMN(N14)-2&lt;16,",","")</f>
        <v>0x03,</v>
      </c>
      <c r="O14" s="36" t="str">
        <f>"0x"&amp;MID(DEC2HEX(INDEX('Tables LIN'!$C$4:'Tables LIN'!$C$259,COLUMN(O14)-2+16*(ROW(O14)-ROW($C$4))),4),1,2)&amp;IF(COLUMN(O14)-2&lt;16,",","")</f>
        <v>0x03,</v>
      </c>
      <c r="P14" s="36" t="str">
        <f>"0x"&amp;MID(DEC2HEX(INDEX('Tables LIN'!$C$4:'Tables LIN'!$C$259,COLUMN(P14)-2+16*(ROW(P14)-ROW($C$4))),4),1,2)&amp;IF(COLUMN(P14)-2&lt;16,",","")</f>
        <v>0x03,</v>
      </c>
      <c r="Q14" s="36" t="str">
        <f>"0x"&amp;MID(DEC2HEX(INDEX('Tables LIN'!$C$4:'Tables LIN'!$C$259,COLUMN(Q14)-2+16*(ROW(Q14)-ROW($C$4))),4),1,2)&amp;IF(COLUMN(Q14)-2&lt;16,",","")</f>
        <v>0x03,</v>
      </c>
      <c r="R14" s="36" t="str">
        <f>"0x"&amp;MID(DEC2HEX(INDEX('Tables LIN'!$C$4:'Tables LIN'!$C$259,COLUMN(R14)-2+16*(ROW(R14)-ROW($C$4))),4),1,2)&amp;IF(COLUMN(R14)-2&lt;16,",","")</f>
        <v>0x03</v>
      </c>
    </row>
    <row r="15" spans="1:66">
      <c r="B15" s="36" t="s">
        <v>107</v>
      </c>
      <c r="C15" s="36" t="str">
        <f>"0x"&amp;MID(DEC2HEX(INDEX('Tables LIN'!$C$4:'Tables LIN'!$C$259,COLUMN(C15)-2+16*(ROW(C15)-ROW($C$4))),4),1,2)&amp;IF(COLUMN(C15)-2&lt;16,",","")</f>
        <v>0x03,</v>
      </c>
      <c r="D15" s="36" t="str">
        <f>"0x"&amp;MID(DEC2HEX(INDEX('Tables LIN'!$C$4:'Tables LIN'!$C$259,COLUMN(D15)-2+16*(ROW(D15)-ROW($C$4))),4),1,2)&amp;IF(COLUMN(D15)-2&lt;16,",","")</f>
        <v>0x03,</v>
      </c>
      <c r="E15" s="36" t="str">
        <f>"0x"&amp;MID(DEC2HEX(INDEX('Tables LIN'!$C$4:'Tables LIN'!$C$259,COLUMN(E15)-2+16*(ROW(E15)-ROW($C$4))),4),1,2)&amp;IF(COLUMN(E15)-2&lt;16,",","")</f>
        <v>0x03,</v>
      </c>
      <c r="F15" s="36" t="str">
        <f>"0x"&amp;MID(DEC2HEX(INDEX('Tables LIN'!$C$4:'Tables LIN'!$C$259,COLUMN(F15)-2+16*(ROW(F15)-ROW($C$4))),4),1,2)&amp;IF(COLUMN(F15)-2&lt;16,",","")</f>
        <v>0x03,</v>
      </c>
      <c r="G15" s="36" t="str">
        <f>"0x"&amp;MID(DEC2HEX(INDEX('Tables LIN'!$C$4:'Tables LIN'!$C$259,COLUMN(G15)-2+16*(ROW(G15)-ROW($C$4))),4),1,2)&amp;IF(COLUMN(G15)-2&lt;16,",","")</f>
        <v>0x03,</v>
      </c>
      <c r="H15" s="36" t="str">
        <f>"0x"&amp;MID(DEC2HEX(INDEX('Tables LIN'!$C$4:'Tables LIN'!$C$259,COLUMN(H15)-2+16*(ROW(H15)-ROW($C$4))),4),1,2)&amp;IF(COLUMN(H15)-2&lt;16,",","")</f>
        <v>0x03,</v>
      </c>
      <c r="I15" s="36" t="str">
        <f>"0x"&amp;MID(DEC2HEX(INDEX('Tables LIN'!$C$4:'Tables LIN'!$C$259,COLUMN(I15)-2+16*(ROW(I15)-ROW($C$4))),4),1,2)&amp;IF(COLUMN(I15)-2&lt;16,",","")</f>
        <v>0x03,</v>
      </c>
      <c r="J15" s="36" t="str">
        <f>"0x"&amp;MID(DEC2HEX(INDEX('Tables LIN'!$C$4:'Tables LIN'!$C$259,COLUMN(J15)-2+16*(ROW(J15)-ROW($C$4))),4),1,2)&amp;IF(COLUMN(J15)-2&lt;16,",","")</f>
        <v>0x03,</v>
      </c>
      <c r="K15" s="36" t="str">
        <f>"0x"&amp;MID(DEC2HEX(INDEX('Tables LIN'!$C$4:'Tables LIN'!$C$259,COLUMN(K15)-2+16*(ROW(K15)-ROW($C$4))),4),1,2)&amp;IF(COLUMN(K15)-2&lt;16,",","")</f>
        <v>0x03,</v>
      </c>
      <c r="L15" s="36" t="str">
        <f>"0x"&amp;MID(DEC2HEX(INDEX('Tables LIN'!$C$4:'Tables LIN'!$C$259,COLUMN(L15)-2+16*(ROW(L15)-ROW($C$4))),4),1,2)&amp;IF(COLUMN(L15)-2&lt;16,",","")</f>
        <v>0x03,</v>
      </c>
      <c r="M15" s="36" t="str">
        <f>"0x"&amp;MID(DEC2HEX(INDEX('Tables LIN'!$C$4:'Tables LIN'!$C$259,COLUMN(M15)-2+16*(ROW(M15)-ROW($C$4))),4),1,2)&amp;IF(COLUMN(M15)-2&lt;16,",","")</f>
        <v>0x03,</v>
      </c>
      <c r="N15" s="36" t="str">
        <f>"0x"&amp;MID(DEC2HEX(INDEX('Tables LIN'!$C$4:'Tables LIN'!$C$259,COLUMN(N15)-2+16*(ROW(N15)-ROW($C$4))),4),1,2)&amp;IF(COLUMN(N15)-2&lt;16,",","")</f>
        <v>0x03,</v>
      </c>
      <c r="O15" s="36" t="str">
        <f>"0x"&amp;MID(DEC2HEX(INDEX('Tables LIN'!$C$4:'Tables LIN'!$C$259,COLUMN(O15)-2+16*(ROW(O15)-ROW($C$4))),4),1,2)&amp;IF(COLUMN(O15)-2&lt;16,",","")</f>
        <v>0x03,</v>
      </c>
      <c r="P15" s="36" t="str">
        <f>"0x"&amp;MID(DEC2HEX(INDEX('Tables LIN'!$C$4:'Tables LIN'!$C$259,COLUMN(P15)-2+16*(ROW(P15)-ROW($C$4))),4),1,2)&amp;IF(COLUMN(P15)-2&lt;16,",","")</f>
        <v>0x03,</v>
      </c>
      <c r="Q15" s="36" t="str">
        <f>"0x"&amp;MID(DEC2HEX(INDEX('Tables LIN'!$C$4:'Tables LIN'!$C$259,COLUMN(Q15)-2+16*(ROW(Q15)-ROW($C$4))),4),1,2)&amp;IF(COLUMN(Q15)-2&lt;16,",","")</f>
        <v>0x03,</v>
      </c>
      <c r="R15" s="36" t="str">
        <f>"0x"&amp;MID(DEC2HEX(INDEX('Tables LIN'!$C$4:'Tables LIN'!$C$259,COLUMN(R15)-2+16*(ROW(R15)-ROW($C$4))),4),1,2)&amp;IF(COLUMN(R15)-2&lt;16,",","")</f>
        <v>0x03</v>
      </c>
    </row>
    <row r="16" spans="1:66">
      <c r="B16" s="36" t="s">
        <v>107</v>
      </c>
      <c r="C16" s="36" t="str">
        <f>"0x"&amp;MID(DEC2HEX(INDEX('Tables LIN'!$C$4:'Tables LIN'!$C$259,COLUMN(C16)-2+16*(ROW(C16)-ROW($C$4))),4),1,2)&amp;IF(COLUMN(C16)-2&lt;16,",","")</f>
        <v>0x03,</v>
      </c>
      <c r="D16" s="36" t="str">
        <f>"0x"&amp;MID(DEC2HEX(INDEX('Tables LIN'!$C$4:'Tables LIN'!$C$259,COLUMN(D16)-2+16*(ROW(D16)-ROW($C$4))),4),1,2)&amp;IF(COLUMN(D16)-2&lt;16,",","")</f>
        <v>0x03,</v>
      </c>
      <c r="E16" s="36" t="str">
        <f>"0x"&amp;MID(DEC2HEX(INDEX('Tables LIN'!$C$4:'Tables LIN'!$C$259,COLUMN(E16)-2+16*(ROW(E16)-ROW($C$4))),4),1,2)&amp;IF(COLUMN(E16)-2&lt;16,",","")</f>
        <v>0x03,</v>
      </c>
      <c r="F16" s="36" t="str">
        <f>"0x"&amp;MID(DEC2HEX(INDEX('Tables LIN'!$C$4:'Tables LIN'!$C$259,COLUMN(F16)-2+16*(ROW(F16)-ROW($C$4))),4),1,2)&amp;IF(COLUMN(F16)-2&lt;16,",","")</f>
        <v>0x03,</v>
      </c>
      <c r="G16" s="36" t="str">
        <f>"0x"&amp;MID(DEC2HEX(INDEX('Tables LIN'!$C$4:'Tables LIN'!$C$259,COLUMN(G16)-2+16*(ROW(G16)-ROW($C$4))),4),1,2)&amp;IF(COLUMN(G16)-2&lt;16,",","")</f>
        <v>0x03,</v>
      </c>
      <c r="H16" s="36" t="str">
        <f>"0x"&amp;MID(DEC2HEX(INDEX('Tables LIN'!$C$4:'Tables LIN'!$C$259,COLUMN(H16)-2+16*(ROW(H16)-ROW($C$4))),4),1,2)&amp;IF(COLUMN(H16)-2&lt;16,",","")</f>
        <v>0x03,</v>
      </c>
      <c r="I16" s="36" t="str">
        <f>"0x"&amp;MID(DEC2HEX(INDEX('Tables LIN'!$C$4:'Tables LIN'!$C$259,COLUMN(I16)-2+16*(ROW(I16)-ROW($C$4))),4),1,2)&amp;IF(COLUMN(I16)-2&lt;16,",","")</f>
        <v>0x03,</v>
      </c>
      <c r="J16" s="36" t="str">
        <f>"0x"&amp;MID(DEC2HEX(INDEX('Tables LIN'!$C$4:'Tables LIN'!$C$259,COLUMN(J16)-2+16*(ROW(J16)-ROW($C$4))),4),1,2)&amp;IF(COLUMN(J16)-2&lt;16,",","")</f>
        <v>0x02,</v>
      </c>
      <c r="K16" s="36" t="str">
        <f>"0x"&amp;MID(DEC2HEX(INDEX('Tables LIN'!$C$4:'Tables LIN'!$C$259,COLUMN(K16)-2+16*(ROW(K16)-ROW($C$4))),4),1,2)&amp;IF(COLUMN(K16)-2&lt;16,",","")</f>
        <v>0x02,</v>
      </c>
      <c r="L16" s="36" t="str">
        <f>"0x"&amp;MID(DEC2HEX(INDEX('Tables LIN'!$C$4:'Tables LIN'!$C$259,COLUMN(L16)-2+16*(ROW(L16)-ROW($C$4))),4),1,2)&amp;IF(COLUMN(L16)-2&lt;16,",","")</f>
        <v>0x02,</v>
      </c>
      <c r="M16" s="36" t="str">
        <f>"0x"&amp;MID(DEC2HEX(INDEX('Tables LIN'!$C$4:'Tables LIN'!$C$259,COLUMN(M16)-2+16*(ROW(M16)-ROW($C$4))),4),1,2)&amp;IF(COLUMN(M16)-2&lt;16,",","")</f>
        <v>0x02,</v>
      </c>
      <c r="N16" s="36" t="str">
        <f>"0x"&amp;MID(DEC2HEX(INDEX('Tables LIN'!$C$4:'Tables LIN'!$C$259,COLUMN(N16)-2+16*(ROW(N16)-ROW($C$4))),4),1,2)&amp;IF(COLUMN(N16)-2&lt;16,",","")</f>
        <v>0x02,</v>
      </c>
      <c r="O16" s="36" t="str">
        <f>"0x"&amp;MID(DEC2HEX(INDEX('Tables LIN'!$C$4:'Tables LIN'!$C$259,COLUMN(O16)-2+16*(ROW(O16)-ROW($C$4))),4),1,2)&amp;IF(COLUMN(O16)-2&lt;16,",","")</f>
        <v>0x02,</v>
      </c>
      <c r="P16" s="36" t="str">
        <f>"0x"&amp;MID(DEC2HEX(INDEX('Tables LIN'!$C$4:'Tables LIN'!$C$259,COLUMN(P16)-2+16*(ROW(P16)-ROW($C$4))),4),1,2)&amp;IF(COLUMN(P16)-2&lt;16,",","")</f>
        <v>0x02,</v>
      </c>
      <c r="Q16" s="36" t="str">
        <f>"0x"&amp;MID(DEC2HEX(INDEX('Tables LIN'!$C$4:'Tables LIN'!$C$259,COLUMN(Q16)-2+16*(ROW(Q16)-ROW($C$4))),4),1,2)&amp;IF(COLUMN(Q16)-2&lt;16,",","")</f>
        <v>0x02,</v>
      </c>
      <c r="R16" s="36" t="str">
        <f>"0x"&amp;MID(DEC2HEX(INDEX('Tables LIN'!$C$4:'Tables LIN'!$C$259,COLUMN(R16)-2+16*(ROW(R16)-ROW($C$4))),4),1,2)&amp;IF(COLUMN(R16)-2&lt;16,",","")</f>
        <v>0x02</v>
      </c>
    </row>
    <row r="17" spans="2:18">
      <c r="B17" s="36" t="s">
        <v>107</v>
      </c>
      <c r="C17" s="36" t="str">
        <f>"0x"&amp;MID(DEC2HEX(INDEX('Tables LIN'!$C$4:'Tables LIN'!$C$259,COLUMN(C17)-2+16*(ROW(C17)-ROW($C$4))),4),1,2)&amp;IF(COLUMN(C17)-2&lt;16,",","")</f>
        <v>0x02,</v>
      </c>
      <c r="D17" s="36" t="str">
        <f>"0x"&amp;MID(DEC2HEX(INDEX('Tables LIN'!$C$4:'Tables LIN'!$C$259,COLUMN(D17)-2+16*(ROW(D17)-ROW($C$4))),4),1,2)&amp;IF(COLUMN(D17)-2&lt;16,",","")</f>
        <v>0x02,</v>
      </c>
      <c r="E17" s="36" t="str">
        <f>"0x"&amp;MID(DEC2HEX(INDEX('Tables LIN'!$C$4:'Tables LIN'!$C$259,COLUMN(E17)-2+16*(ROW(E17)-ROW($C$4))),4),1,2)&amp;IF(COLUMN(E17)-2&lt;16,",","")</f>
        <v>0x02,</v>
      </c>
      <c r="F17" s="36" t="str">
        <f>"0x"&amp;MID(DEC2HEX(INDEX('Tables LIN'!$C$4:'Tables LIN'!$C$259,COLUMN(F17)-2+16*(ROW(F17)-ROW($C$4))),4),1,2)&amp;IF(COLUMN(F17)-2&lt;16,",","")</f>
        <v>0x02,</v>
      </c>
      <c r="G17" s="36" t="str">
        <f>"0x"&amp;MID(DEC2HEX(INDEX('Tables LIN'!$C$4:'Tables LIN'!$C$259,COLUMN(G17)-2+16*(ROW(G17)-ROW($C$4))),4),1,2)&amp;IF(COLUMN(G17)-2&lt;16,",","")</f>
        <v>0x02,</v>
      </c>
      <c r="H17" s="36" t="str">
        <f>"0x"&amp;MID(DEC2HEX(INDEX('Tables LIN'!$C$4:'Tables LIN'!$C$259,COLUMN(H17)-2+16*(ROW(H17)-ROW($C$4))),4),1,2)&amp;IF(COLUMN(H17)-2&lt;16,",","")</f>
        <v>0x02,</v>
      </c>
      <c r="I17" s="36" t="str">
        <f>"0x"&amp;MID(DEC2HEX(INDEX('Tables LIN'!$C$4:'Tables LIN'!$C$259,COLUMN(I17)-2+16*(ROW(I17)-ROW($C$4))),4),1,2)&amp;IF(COLUMN(I17)-2&lt;16,",","")</f>
        <v>0x02,</v>
      </c>
      <c r="J17" s="36" t="str">
        <f>"0x"&amp;MID(DEC2HEX(INDEX('Tables LIN'!$C$4:'Tables LIN'!$C$259,COLUMN(J17)-2+16*(ROW(J17)-ROW($C$4))),4),1,2)&amp;IF(COLUMN(J17)-2&lt;16,",","")</f>
        <v>0x02,</v>
      </c>
      <c r="K17" s="36" t="str">
        <f>"0x"&amp;MID(DEC2HEX(INDEX('Tables LIN'!$C$4:'Tables LIN'!$C$259,COLUMN(K17)-2+16*(ROW(K17)-ROW($C$4))),4),1,2)&amp;IF(COLUMN(K17)-2&lt;16,",","")</f>
        <v>0x02,</v>
      </c>
      <c r="L17" s="36" t="str">
        <f>"0x"&amp;MID(DEC2HEX(INDEX('Tables LIN'!$C$4:'Tables LIN'!$C$259,COLUMN(L17)-2+16*(ROW(L17)-ROW($C$4))),4),1,2)&amp;IF(COLUMN(L17)-2&lt;16,",","")</f>
        <v>0x02,</v>
      </c>
      <c r="M17" s="36" t="str">
        <f>"0x"&amp;MID(DEC2HEX(INDEX('Tables LIN'!$C$4:'Tables LIN'!$C$259,COLUMN(M17)-2+16*(ROW(M17)-ROW($C$4))),4),1,2)&amp;IF(COLUMN(M17)-2&lt;16,",","")</f>
        <v>0x02,</v>
      </c>
      <c r="N17" s="36" t="str">
        <f>"0x"&amp;MID(DEC2HEX(INDEX('Tables LIN'!$C$4:'Tables LIN'!$C$259,COLUMN(N17)-2+16*(ROW(N17)-ROW($C$4))),4),1,2)&amp;IF(COLUMN(N17)-2&lt;16,",","")</f>
        <v>0x02,</v>
      </c>
      <c r="O17" s="36" t="str">
        <f>"0x"&amp;MID(DEC2HEX(INDEX('Tables LIN'!$C$4:'Tables LIN'!$C$259,COLUMN(O17)-2+16*(ROW(O17)-ROW($C$4))),4),1,2)&amp;IF(COLUMN(O17)-2&lt;16,",","")</f>
        <v>0x02,</v>
      </c>
      <c r="P17" s="36" t="str">
        <f>"0x"&amp;MID(DEC2HEX(INDEX('Tables LIN'!$C$4:'Tables LIN'!$C$259,COLUMN(P17)-2+16*(ROW(P17)-ROW($C$4))),4),1,2)&amp;IF(COLUMN(P17)-2&lt;16,",","")</f>
        <v>0x02,</v>
      </c>
      <c r="Q17" s="36" t="str">
        <f>"0x"&amp;MID(DEC2HEX(INDEX('Tables LIN'!$C$4:'Tables LIN'!$C$259,COLUMN(Q17)-2+16*(ROW(Q17)-ROW($C$4))),4),1,2)&amp;IF(COLUMN(Q17)-2&lt;16,",","")</f>
        <v>0x02,</v>
      </c>
      <c r="R17" s="36" t="str">
        <f>"0x"&amp;MID(DEC2HEX(INDEX('Tables LIN'!$C$4:'Tables LIN'!$C$259,COLUMN(R17)-2+16*(ROW(R17)-ROW($C$4))),4),1,2)&amp;IF(COLUMN(R17)-2&lt;16,",","")</f>
        <v>0x02</v>
      </c>
    </row>
    <row r="18" spans="2:18">
      <c r="B18" s="36" t="s">
        <v>107</v>
      </c>
      <c r="C18" s="36" t="str">
        <f>"0x"&amp;MID(DEC2HEX(INDEX('Tables LIN'!$C$4:'Tables LIN'!$C$259,COLUMN(C18)-2+16*(ROW(C18)-ROW($C$4))),4),1,2)&amp;IF(COLUMN(C18)-2&lt;16,",","")</f>
        <v>0x02,</v>
      </c>
      <c r="D18" s="36" t="str">
        <f>"0x"&amp;MID(DEC2HEX(INDEX('Tables LIN'!$C$4:'Tables LIN'!$C$259,COLUMN(D18)-2+16*(ROW(D18)-ROW($C$4))),4),1,2)&amp;IF(COLUMN(D18)-2&lt;16,",","")</f>
        <v>0x02,</v>
      </c>
      <c r="E18" s="36" t="str">
        <f>"0x"&amp;MID(DEC2HEX(INDEX('Tables LIN'!$C$4:'Tables LIN'!$C$259,COLUMN(E18)-2+16*(ROW(E18)-ROW($C$4))),4),1,2)&amp;IF(COLUMN(E18)-2&lt;16,",","")</f>
        <v>0x02,</v>
      </c>
      <c r="F18" s="36" t="str">
        <f>"0x"&amp;MID(DEC2HEX(INDEX('Tables LIN'!$C$4:'Tables LIN'!$C$259,COLUMN(F18)-2+16*(ROW(F18)-ROW($C$4))),4),1,2)&amp;IF(COLUMN(F18)-2&lt;16,",","")</f>
        <v>0x02,</v>
      </c>
      <c r="G18" s="36" t="str">
        <f>"0x"&amp;MID(DEC2HEX(INDEX('Tables LIN'!$C$4:'Tables LIN'!$C$259,COLUMN(G18)-2+16*(ROW(G18)-ROW($C$4))),4),1,2)&amp;IF(COLUMN(G18)-2&lt;16,",","")</f>
        <v>0x02,</v>
      </c>
      <c r="H18" s="36" t="str">
        <f>"0x"&amp;MID(DEC2HEX(INDEX('Tables LIN'!$C$4:'Tables LIN'!$C$259,COLUMN(H18)-2+16*(ROW(H18)-ROW($C$4))),4),1,2)&amp;IF(COLUMN(H18)-2&lt;16,",","")</f>
        <v>0x02,</v>
      </c>
      <c r="I18" s="36" t="str">
        <f>"0x"&amp;MID(DEC2HEX(INDEX('Tables LIN'!$C$4:'Tables LIN'!$C$259,COLUMN(I18)-2+16*(ROW(I18)-ROW($C$4))),4),1,2)&amp;IF(COLUMN(I18)-2&lt;16,",","")</f>
        <v>0x02,</v>
      </c>
      <c r="J18" s="36" t="str">
        <f>"0x"&amp;MID(DEC2HEX(INDEX('Tables LIN'!$C$4:'Tables LIN'!$C$259,COLUMN(J18)-2+16*(ROW(J18)-ROW($C$4))),4),1,2)&amp;IF(COLUMN(J18)-2&lt;16,",","")</f>
        <v>0x02,</v>
      </c>
      <c r="K18" s="36" t="str">
        <f>"0x"&amp;MID(DEC2HEX(INDEX('Tables LIN'!$C$4:'Tables LIN'!$C$259,COLUMN(K18)-2+16*(ROW(K18)-ROW($C$4))),4),1,2)&amp;IF(COLUMN(K18)-2&lt;16,",","")</f>
        <v>0x02,</v>
      </c>
      <c r="L18" s="36" t="str">
        <f>"0x"&amp;MID(DEC2HEX(INDEX('Tables LIN'!$C$4:'Tables LIN'!$C$259,COLUMN(L18)-2+16*(ROW(L18)-ROW($C$4))),4),1,2)&amp;IF(COLUMN(L18)-2&lt;16,",","")</f>
        <v>0x02,</v>
      </c>
      <c r="M18" s="36" t="str">
        <f>"0x"&amp;MID(DEC2HEX(INDEX('Tables LIN'!$C$4:'Tables LIN'!$C$259,COLUMN(M18)-2+16*(ROW(M18)-ROW($C$4))),4),1,2)&amp;IF(COLUMN(M18)-2&lt;16,",","")</f>
        <v>0x02,</v>
      </c>
      <c r="N18" s="36" t="str">
        <f>"0x"&amp;MID(DEC2HEX(INDEX('Tables LIN'!$C$4:'Tables LIN'!$C$259,COLUMN(N18)-2+16*(ROW(N18)-ROW($C$4))),4),1,2)&amp;IF(COLUMN(N18)-2&lt;16,",","")</f>
        <v>0x02,</v>
      </c>
      <c r="O18" s="36" t="str">
        <f>"0x"&amp;MID(DEC2HEX(INDEX('Tables LIN'!$C$4:'Tables LIN'!$C$259,COLUMN(O18)-2+16*(ROW(O18)-ROW($C$4))),4),1,2)&amp;IF(COLUMN(O18)-2&lt;16,",","")</f>
        <v>0x02,</v>
      </c>
      <c r="P18" s="36" t="str">
        <f>"0x"&amp;MID(DEC2HEX(INDEX('Tables LIN'!$C$4:'Tables LIN'!$C$259,COLUMN(P18)-2+16*(ROW(P18)-ROW($C$4))),4),1,2)&amp;IF(COLUMN(P18)-2&lt;16,",","")</f>
        <v>0x02,</v>
      </c>
      <c r="Q18" s="36" t="str">
        <f>"0x"&amp;MID(DEC2HEX(INDEX('Tables LIN'!$C$4:'Tables LIN'!$C$259,COLUMN(Q18)-2+16*(ROW(Q18)-ROW($C$4))),4),1,2)&amp;IF(COLUMN(Q18)-2&lt;16,",","")</f>
        <v>0x02,</v>
      </c>
      <c r="R18" s="36" t="str">
        <f>"0x"&amp;MID(DEC2HEX(INDEX('Tables LIN'!$C$4:'Tables LIN'!$C$259,COLUMN(R18)-2+16*(ROW(R18)-ROW($C$4))),4),1,2)&amp;IF(COLUMN(R18)-2&lt;16,",","")</f>
        <v>0x02</v>
      </c>
    </row>
    <row r="19" spans="2:18">
      <c r="B19" s="36" t="s">
        <v>107</v>
      </c>
      <c r="C19" s="36" t="str">
        <f>"0x"&amp;MID(DEC2HEX(INDEX('Tables LIN'!$C$4:'Tables LIN'!$C$259,COLUMN(C19)-2+16*(ROW(C19)-ROW($C$4))),4),1,2)&amp;IF(COLUMN(C19)-2&lt;16,",","")</f>
        <v>0x02,</v>
      </c>
      <c r="D19" s="36" t="str">
        <f>"0x"&amp;MID(DEC2HEX(INDEX('Tables LIN'!$C$4:'Tables LIN'!$C$259,COLUMN(D19)-2+16*(ROW(D19)-ROW($C$4))),4),1,2)&amp;IF(COLUMN(D19)-2&lt;16,",","")</f>
        <v>0x02,</v>
      </c>
      <c r="E19" s="36" t="str">
        <f>"0x"&amp;MID(DEC2HEX(INDEX('Tables LIN'!$C$4:'Tables LIN'!$C$259,COLUMN(E19)-2+16*(ROW(E19)-ROW($C$4))),4),1,2)&amp;IF(COLUMN(E19)-2&lt;16,",","")</f>
        <v>0x02,</v>
      </c>
      <c r="F19" s="36" t="str">
        <f>"0x"&amp;MID(DEC2HEX(INDEX('Tables LIN'!$C$4:'Tables LIN'!$C$259,COLUMN(F19)-2+16*(ROW(F19)-ROW($C$4))),4),1,2)&amp;IF(COLUMN(F19)-2&lt;16,",","")</f>
        <v>0x02,</v>
      </c>
      <c r="G19" s="36" t="str">
        <f>"0x"&amp;MID(DEC2HEX(INDEX('Tables LIN'!$C$4:'Tables LIN'!$C$259,COLUMN(G19)-2+16*(ROW(G19)-ROW($C$4))),4),1,2)&amp;IF(COLUMN(G19)-2&lt;16,",","")</f>
        <v>0x02,</v>
      </c>
      <c r="H19" s="36" t="str">
        <f>"0x"&amp;MID(DEC2HEX(INDEX('Tables LIN'!$C$4:'Tables LIN'!$C$259,COLUMN(H19)-2+16*(ROW(H19)-ROW($C$4))),4),1,2)&amp;IF(COLUMN(H19)-2&lt;16,",","")</f>
        <v>0x02,</v>
      </c>
      <c r="I19" s="36" t="str">
        <f>"0x"&amp;MID(DEC2HEX(INDEX('Tables LIN'!$C$4:'Tables LIN'!$C$259,COLUMN(I19)-2+16*(ROW(I19)-ROW($C$4))),4),1,2)&amp;IF(COLUMN(I19)-2&lt;16,",","")</f>
        <v>0x02,</v>
      </c>
      <c r="J19" s="36" t="str">
        <f>"0x"&amp;MID(DEC2HEX(INDEX('Tables LIN'!$C$4:'Tables LIN'!$C$259,COLUMN(J19)-2+16*(ROW(J19)-ROW($C$4))),4),1,2)&amp;IF(COLUMN(J19)-2&lt;16,",","")</f>
        <v>0x02,</v>
      </c>
      <c r="K19" s="36" t="str">
        <f>"0x"&amp;MID(DEC2HEX(INDEX('Tables LIN'!$C$4:'Tables LIN'!$C$259,COLUMN(K19)-2+16*(ROW(K19)-ROW($C$4))),4),1,2)&amp;IF(COLUMN(K19)-2&lt;16,",","")</f>
        <v>0x02,</v>
      </c>
      <c r="L19" s="36" t="str">
        <f>"0x"&amp;MID(DEC2HEX(INDEX('Tables LIN'!$C$4:'Tables LIN'!$C$259,COLUMN(L19)-2+16*(ROW(L19)-ROW($C$4))),4),1,2)&amp;IF(COLUMN(L19)-2&lt;16,",","")</f>
        <v>0x02,</v>
      </c>
      <c r="M19" s="36" t="str">
        <f>"0x"&amp;MID(DEC2HEX(INDEX('Tables LIN'!$C$4:'Tables LIN'!$C$259,COLUMN(M19)-2+16*(ROW(M19)-ROW($C$4))),4),1,2)&amp;IF(COLUMN(M19)-2&lt;16,",","")</f>
        <v>0x02,</v>
      </c>
      <c r="N19" s="36" t="str">
        <f>"0x"&amp;MID(DEC2HEX(INDEX('Tables LIN'!$C$4:'Tables LIN'!$C$259,COLUMN(N19)-2+16*(ROW(N19)-ROW($C$4))),4),1,2)&amp;IF(COLUMN(N19)-2&lt;16,",","")</f>
        <v>0x02,</v>
      </c>
      <c r="O19" s="36" t="str">
        <f>"0x"&amp;MID(DEC2HEX(INDEX('Tables LIN'!$C$4:'Tables LIN'!$C$259,COLUMN(O19)-2+16*(ROW(O19)-ROW($C$4))),4),1,2)&amp;IF(COLUMN(O19)-2&lt;16,",","")</f>
        <v>0x02,</v>
      </c>
      <c r="P19" s="36" t="str">
        <f>"0x"&amp;MID(DEC2HEX(INDEX('Tables LIN'!$C$4:'Tables LIN'!$C$259,COLUMN(P19)-2+16*(ROW(P19)-ROW($C$4))),4),1,2)&amp;IF(COLUMN(P19)-2&lt;16,",","")</f>
        <v>0x02,</v>
      </c>
      <c r="Q19" s="36" t="str">
        <f>"0x"&amp;MID(DEC2HEX(INDEX('Tables LIN'!$C$4:'Tables LIN'!$C$259,COLUMN(Q19)-2+16*(ROW(Q19)-ROW($C$4))),4),1,2)&amp;IF(COLUMN(Q19)-2&lt;16,",","")</f>
        <v>0x02,</v>
      </c>
      <c r="R19" s="36" t="str">
        <f>"0x"&amp;MID(DEC2HEX(INDEX('Tables LIN'!$C$4:'Tables LIN'!$C$259,COLUMN(R19)-2+16*(ROW(R19)-ROW($C$4))),4),1,2)&amp;IF(COLUMN(R19)-2&lt;16,",","")</f>
        <v>0x02</v>
      </c>
    </row>
    <row r="20" spans="2:18">
      <c r="B20" s="36" t="s">
        <v>107</v>
      </c>
      <c r="C20" s="36" t="str">
        <f>"0x"&amp;MID(DEC2HEX(INDEX('Tables LIN'!$C$4:'Tables LIN'!$C$259,COLUMN(C20)-2+16*(ROW(C4)-ROW($C$4))),4),3,2)&amp;IF(COLUMN(C20)-2&lt;16,",","")</f>
        <v>0xFF,</v>
      </c>
      <c r="D20" s="36" t="str">
        <f>"0x"&amp;MID(DEC2HEX(INDEX('Tables LIN'!$C$4:'Tables LIN'!$C$259,COLUMN(D20)-2+16*(ROW(D4)-ROW($C$4))),4),3,2)&amp;IF(COLUMN(D20)-2&lt;16,",","")</f>
        <v>0xB8,</v>
      </c>
      <c r="E20" s="36" t="str">
        <f>"0x"&amp;MID(DEC2HEX(INDEX('Tables LIN'!$C$4:'Tables LIN'!$C$259,COLUMN(E20)-2+16*(ROW(E4)-ROW($C$4))),4),3,2)&amp;IF(COLUMN(E20)-2&lt;16,",","")</f>
        <v>0x77,</v>
      </c>
      <c r="F20" s="36" t="str">
        <f>"0x"&amp;MID(DEC2HEX(INDEX('Tables LIN'!$C$4:'Tables LIN'!$C$259,COLUMN(F20)-2+16*(ROW(F4)-ROW($C$4))),4),3,2)&amp;IF(COLUMN(F20)-2&lt;16,",","")</f>
        <v>0x9D,</v>
      </c>
      <c r="G20" s="36" t="str">
        <f>"0x"&amp;MID(DEC2HEX(INDEX('Tables LIN'!$C$4:'Tables LIN'!$C$259,COLUMN(G20)-2+16*(ROW(G4)-ROW($C$4))),4),3,2)&amp;IF(COLUMN(G20)-2&lt;16,",","")</f>
        <v>0xE5,</v>
      </c>
      <c r="H20" s="36" t="str">
        <f>"0x"&amp;MID(DEC2HEX(INDEX('Tables LIN'!$C$4:'Tables LIN'!$C$259,COLUMN(H20)-2+16*(ROW(H4)-ROW($C$4))),4),3,2)&amp;IF(COLUMN(H20)-2&lt;16,",","")</f>
        <v>0xFF,</v>
      </c>
      <c r="I20" s="36" t="str">
        <f>"0x"&amp;MID(DEC2HEX(INDEX('Tables LIN'!$C$4:'Tables LIN'!$C$259,COLUMN(I20)-2+16*(ROW(I4)-ROW($C$4))),4),3,2)&amp;IF(COLUMN(I20)-2&lt;16,",","")</f>
        <v>0x2F,</v>
      </c>
      <c r="J20" s="36" t="str">
        <f>"0x"&amp;MID(DEC2HEX(INDEX('Tables LIN'!$C$4:'Tables LIN'!$C$259,COLUMN(J20)-2+16*(ROW(J4)-ROW($C$4))),4),3,2)&amp;IF(COLUMN(J20)-2&lt;16,",","")</f>
        <v>0x78,</v>
      </c>
      <c r="K20" s="36" t="str">
        <f>"0x"&amp;MID(DEC2HEX(INDEX('Tables LIN'!$C$4:'Tables LIN'!$C$259,COLUMN(K20)-2+16*(ROW(K4)-ROW($C$4))),4),3,2)&amp;IF(COLUMN(K20)-2&lt;16,",","")</f>
        <v>0x3E,</v>
      </c>
      <c r="L20" s="36" t="str">
        <f>"0x"&amp;MID(DEC2HEX(INDEX('Tables LIN'!$C$4:'Tables LIN'!$C$259,COLUMN(L20)-2+16*(ROW(L4)-ROW($C$4))),4),3,2)&amp;IF(COLUMN(L20)-2&lt;16,",","")</f>
        <v>0x1D,</v>
      </c>
      <c r="M20" s="36" t="str">
        <f>"0x"&amp;MID(DEC2HEX(INDEX('Tables LIN'!$C$4:'Tables LIN'!$C$259,COLUMN(M20)-2+16*(ROW(M4)-ROW($C$4))),4),3,2)&amp;IF(COLUMN(M20)-2&lt;16,",","")</f>
        <v>0xD1,</v>
      </c>
      <c r="N20" s="36" t="str">
        <f>"0x"&amp;MID(DEC2HEX(INDEX('Tables LIN'!$C$4:'Tables LIN'!$C$259,COLUMN(N20)-2+16*(ROW(N4)-ROW($C$4))),4),3,2)&amp;IF(COLUMN(N20)-2&lt;16,",","")</f>
        <v>0x29,</v>
      </c>
      <c r="O20" s="36" t="str">
        <f>"0x"&amp;MID(DEC2HEX(INDEX('Tables LIN'!$C$4:'Tables LIN'!$C$259,COLUMN(O20)-2+16*(ROW(O4)-ROW($C$4))),4),3,2)&amp;IF(COLUMN(O20)-2&lt;16,",","")</f>
        <v>0x04,</v>
      </c>
      <c r="P20" s="36" t="str">
        <f>"0x"&amp;MID(DEC2HEX(INDEX('Tables LIN'!$C$4:'Tables LIN'!$C$259,COLUMN(P20)-2+16*(ROW(P4)-ROW($C$4))),4),3,2)&amp;IF(COLUMN(P20)-2&lt;16,",","")</f>
        <v>0x47,</v>
      </c>
      <c r="Q20" s="36" t="str">
        <f>"0x"&amp;MID(DEC2HEX(INDEX('Tables LIN'!$C$4:'Tables LIN'!$C$259,COLUMN(Q20)-2+16*(ROW(Q4)-ROW($C$4))),4),3,2)&amp;IF(COLUMN(Q20)-2&lt;16,",","")</f>
        <v>0xE1,</v>
      </c>
      <c r="R20" s="36" t="str">
        <f>"0x"&amp;MID(DEC2HEX(INDEX('Tables LIN'!$C$4:'Tables LIN'!$C$259,COLUMN(R20)-2+16*(ROW(R4)-ROW($C$4))),4),3,2)&amp;IF(COLUMN(R20)-2&lt;16,",","")</f>
        <v>0xC1</v>
      </c>
    </row>
    <row r="21" spans="2:18">
      <c r="B21" s="36" t="s">
        <v>107</v>
      </c>
      <c r="C21" s="36" t="str">
        <f>"0x"&amp;MID(DEC2HEX(INDEX('Tables LIN'!$C$4:'Tables LIN'!$C$259,COLUMN(C21)-2+16*(ROW(C5)-ROW($C$4))),4),3,2)&amp;IF(COLUMN(C21)-2&lt;16,",","")</f>
        <v>0xDC,</v>
      </c>
      <c r="D21" s="36" t="str">
        <f>"0x"&amp;MID(DEC2HEX(INDEX('Tables LIN'!$C$4:'Tables LIN'!$C$259,COLUMN(D21)-2+16*(ROW(D5)-ROW($C$4))),4),3,2)&amp;IF(COLUMN(D21)-2&lt;16,",","")</f>
        <v>0x29,</v>
      </c>
      <c r="E21" s="36" t="str">
        <f>"0x"&amp;MID(DEC2HEX(INDEX('Tables LIN'!$C$4:'Tables LIN'!$C$259,COLUMN(E21)-2+16*(ROW(E5)-ROW($C$4))),4),3,2)&amp;IF(COLUMN(E21)-2&lt;16,",","")</f>
        <v>0xA2,</v>
      </c>
      <c r="F21" s="36" t="str">
        <f>"0x"&amp;MID(DEC2HEX(INDEX('Tables LIN'!$C$4:'Tables LIN'!$C$259,COLUMN(F21)-2+16*(ROW(F5)-ROW($C$4))),4),3,2)&amp;IF(COLUMN(F21)-2&lt;16,",","")</f>
        <v>0x3E,</v>
      </c>
      <c r="G21" s="36" t="str">
        <f>"0x"&amp;MID(DEC2HEX(INDEX('Tables LIN'!$C$4:'Tables LIN'!$C$259,COLUMN(G21)-2+16*(ROW(G5)-ROW($C$4))),4),3,2)&amp;IF(COLUMN(G21)-2&lt;16,",","")</f>
        <v>0xFB,</v>
      </c>
      <c r="H21" s="36" t="str">
        <f>"0x"&amp;MID(DEC2HEX(INDEX('Tables LIN'!$C$4:'Tables LIN'!$C$259,COLUMN(H21)-2+16*(ROW(H5)-ROW($C$4))),4),3,2)&amp;IF(COLUMN(H21)-2&lt;16,",","")</f>
        <v>0xD3,</v>
      </c>
      <c r="I21" s="36" t="str">
        <f>"0x"&amp;MID(DEC2HEX(INDEX('Tables LIN'!$C$4:'Tables LIN'!$C$259,COLUMN(I21)-2+16*(ROW(I5)-ROW($C$4))),4),3,2)&amp;IF(COLUMN(I21)-2&lt;16,",","")</f>
        <v>0xC4,</v>
      </c>
      <c r="J21" s="36" t="str">
        <f>"0x"&amp;MID(DEC2HEX(INDEX('Tables LIN'!$C$4:'Tables LIN'!$C$259,COLUMN(J21)-2+16*(ROW(J5)-ROW($C$4))),4),3,2)&amp;IF(COLUMN(J21)-2&lt;16,",","")</f>
        <v>0xCA,</v>
      </c>
      <c r="K21" s="36" t="str">
        <f>"0x"&amp;MID(DEC2HEX(INDEX('Tables LIN'!$C$4:'Tables LIN'!$C$259,COLUMN(K21)-2+16*(ROW(K5)-ROW($C$4))),4),3,2)&amp;IF(COLUMN(K21)-2&lt;16,",","")</f>
        <v>0xE3,</v>
      </c>
      <c r="L21" s="36" t="str">
        <f>"0x"&amp;MID(DEC2HEX(INDEX('Tables LIN'!$C$4:'Tables LIN'!$C$259,COLUMN(L21)-2+16*(ROW(L5)-ROW($C$4))),4),3,2)&amp;IF(COLUMN(L21)-2&lt;16,",","")</f>
        <v>0x0D,</v>
      </c>
      <c r="M21" s="36" t="str">
        <f>"0x"&amp;MID(DEC2HEX(INDEX('Tables LIN'!$C$4:'Tables LIN'!$C$259,COLUMN(M21)-2+16*(ROW(M5)-ROW($C$4))),4),3,2)&amp;IF(COLUMN(M21)-2&lt;16,",","")</f>
        <v>0x46,</v>
      </c>
      <c r="N21" s="36" t="str">
        <f>"0x"&amp;MID(DEC2HEX(INDEX('Tables LIN'!$C$4:'Tables LIN'!$C$259,COLUMN(N21)-2+16*(ROW(N5)-ROW($C$4))),4),3,2)&amp;IF(COLUMN(N21)-2&lt;16,",","")</f>
        <v>0x8C,</v>
      </c>
      <c r="O21" s="36" t="str">
        <f>"0x"&amp;MID(DEC2HEX(INDEX('Tables LIN'!$C$4:'Tables LIN'!$C$259,COLUMN(O21)-2+16*(ROW(O5)-ROW($C$4))),4),3,2)&amp;IF(COLUMN(O21)-2&lt;16,",","")</f>
        <v>0xDF,</v>
      </c>
      <c r="P21" s="36" t="str">
        <f>"0x"&amp;MID(DEC2HEX(INDEX('Tables LIN'!$C$4:'Tables LIN'!$C$259,COLUMN(P21)-2+16*(ROW(P5)-ROW($C$4))),4),3,2)&amp;IF(COLUMN(P21)-2&lt;16,",","")</f>
        <v>0x3D,</v>
      </c>
      <c r="Q21" s="36" t="str">
        <f>"0x"&amp;MID(DEC2HEX(INDEX('Tables LIN'!$C$4:'Tables LIN'!$C$259,COLUMN(Q21)-2+16*(ROW(Q5)-ROW($C$4))),4),3,2)&amp;IF(COLUMN(Q21)-2&lt;16,",","")</f>
        <v>0xA4,</v>
      </c>
      <c r="R21" s="36" t="str">
        <f>"0x"&amp;MID(DEC2HEX(INDEX('Tables LIN'!$C$4:'Tables LIN'!$C$259,COLUMN(R21)-2+16*(ROW(R5)-ROW($C$4))),4),3,2)&amp;IF(COLUMN(R21)-2&lt;16,",","")</f>
        <v>0x15</v>
      </c>
    </row>
    <row r="22" spans="2:18">
      <c r="B22" s="36" t="s">
        <v>107</v>
      </c>
      <c r="C22" s="36" t="str">
        <f>"0x"&amp;MID(DEC2HEX(INDEX('Tables LIN'!$C$4:'Tables LIN'!$C$259,COLUMN(C22)-2+16*(ROW(C6)-ROW($C$4))),4),3,2)&amp;IF(COLUMN(C22)-2&lt;16,",","")</f>
        <v>0x8E,</v>
      </c>
      <c r="D22" s="36" t="str">
        <f>"0x"&amp;MID(DEC2HEX(INDEX('Tables LIN'!$C$4:'Tables LIN'!$C$259,COLUMN(D22)-2+16*(ROW(D6)-ROW($C$4))),4),3,2)&amp;IF(COLUMN(D22)-2&lt;16,",","")</f>
        <v>0x0F,</v>
      </c>
      <c r="E22" s="36" t="str">
        <f>"0x"&amp;MID(DEC2HEX(INDEX('Tables LIN'!$C$4:'Tables LIN'!$C$259,COLUMN(E22)-2+16*(ROW(E6)-ROW($C$4))),4),3,2)&amp;IF(COLUMN(E22)-2&lt;16,",","")</f>
        <v>0x97,</v>
      </c>
      <c r="F22" s="36" t="str">
        <f>"0x"&amp;MID(DEC2HEX(INDEX('Tables LIN'!$C$4:'Tables LIN'!$C$259,COLUMN(F22)-2+16*(ROW(F6)-ROW($C$4))),4),3,2)&amp;IF(COLUMN(F22)-2&lt;16,",","")</f>
        <v>0x26,</v>
      </c>
      <c r="G22" s="36" t="str">
        <f>"0x"&amp;MID(DEC2HEX(INDEX('Tables LIN'!$C$4:'Tables LIN'!$C$259,COLUMN(G22)-2+16*(ROW(G6)-ROW($C$4))),4),3,2)&amp;IF(COLUMN(G22)-2&lt;16,",","")</f>
        <v>0xBA,</v>
      </c>
      <c r="H22" s="36" t="str">
        <f>"0x"&amp;MID(DEC2HEX(INDEX('Tables LIN'!$C$4:'Tables LIN'!$C$259,COLUMN(H22)-2+16*(ROW(H6)-ROW($C$4))),4),3,2)&amp;IF(COLUMN(H22)-2&lt;16,",","")</f>
        <v>0x53,</v>
      </c>
      <c r="I22" s="36" t="str">
        <f>"0x"&amp;MID(DEC2HEX(INDEX('Tables LIN'!$C$4:'Tables LIN'!$C$259,COLUMN(I22)-2+16*(ROW(I6)-ROW($C$4))),4),3,2)&amp;IF(COLUMN(I22)-2&lt;16,",","")</f>
        <v>0xF2,</v>
      </c>
      <c r="J22" s="36" t="str">
        <f>"0x"&amp;MID(DEC2HEX(INDEX('Tables LIN'!$C$4:'Tables LIN'!$C$259,COLUMN(J22)-2+16*(ROW(J6)-ROW($C$4))),4),3,2)&amp;IF(COLUMN(J22)-2&lt;16,",","")</f>
        <v>0x96,</v>
      </c>
      <c r="K22" s="36" t="str">
        <f>"0x"&amp;MID(DEC2HEX(INDEX('Tables LIN'!$C$4:'Tables LIN'!$C$259,COLUMN(K22)-2+16*(ROW(K6)-ROW($C$4))),4),3,2)&amp;IF(COLUMN(K22)-2&lt;16,",","")</f>
        <v>0x3E,</v>
      </c>
      <c r="L22" s="36" t="str">
        <f>"0x"&amp;MID(DEC2HEX(INDEX('Tables LIN'!$C$4:'Tables LIN'!$C$259,COLUMN(L22)-2+16*(ROW(L6)-ROW($C$4))),4),3,2)&amp;IF(COLUMN(L22)-2&lt;16,",","")</f>
        <v>0xEA,</v>
      </c>
      <c r="M22" s="36" t="str">
        <f>"0x"&amp;MID(DEC2HEX(INDEX('Tables LIN'!$C$4:'Tables LIN'!$C$259,COLUMN(M22)-2+16*(ROW(M6)-ROW($C$4))),4),3,2)&amp;IF(COLUMN(M22)-2&lt;16,",","")</f>
        <v>0x99,</v>
      </c>
      <c r="N22" s="36" t="str">
        <f>"0x"&amp;MID(DEC2HEX(INDEX('Tables LIN'!$C$4:'Tables LIN'!$C$259,COLUMN(N22)-2+16*(ROW(N6)-ROW($C$4))),4),3,2)&amp;IF(COLUMN(N22)-2&lt;16,",","")</f>
        <v>0x4C,</v>
      </c>
      <c r="O22" s="36" t="str">
        <f>"0x"&amp;MID(DEC2HEX(INDEX('Tables LIN'!$C$4:'Tables LIN'!$C$259,COLUMN(O22)-2+16*(ROW(O6)-ROW($C$4))),4),3,2)&amp;IF(COLUMN(O22)-2&lt;16,",","")</f>
        <v>0x03,</v>
      </c>
      <c r="P22" s="36" t="str">
        <f>"0x"&amp;MID(DEC2HEX(INDEX('Tables LIN'!$C$4:'Tables LIN'!$C$259,COLUMN(P22)-2+16*(ROW(P6)-ROW($C$4))),4),3,2)&amp;IF(COLUMN(P22)-2&lt;16,",","")</f>
        <v>0xBD,</v>
      </c>
      <c r="Q22" s="36" t="str">
        <f>"0x"&amp;MID(DEC2HEX(INDEX('Tables LIN'!$C$4:'Tables LIN'!$C$259,COLUMN(Q22)-2+16*(ROW(Q6)-ROW($C$4))),4),3,2)&amp;IF(COLUMN(Q22)-2&lt;16,",","")</f>
        <v>0x79,</v>
      </c>
      <c r="R22" s="36" t="str">
        <f>"0x"&amp;MID(DEC2HEX(INDEX('Tables LIN'!$C$4:'Tables LIN'!$C$259,COLUMN(R22)-2+16*(ROW(R6)-ROW($C$4))),4),3,2)&amp;IF(COLUMN(R22)-2&lt;16,",","")</f>
        <v>0x39</v>
      </c>
    </row>
    <row r="23" spans="2:18">
      <c r="B23" s="36" t="s">
        <v>107</v>
      </c>
      <c r="C23" s="36" t="str">
        <f>"0x"&amp;MID(DEC2HEX(INDEX('Tables LIN'!$C$4:'Tables LIN'!$C$259,COLUMN(C23)-2+16*(ROW(C7)-ROW($C$4))),4),3,2)&amp;IF(COLUMN(C23)-2&lt;16,",","")</f>
        <v>0xFA,</v>
      </c>
      <c r="D23" s="36" t="str">
        <f>"0x"&amp;MID(DEC2HEX(INDEX('Tables LIN'!$C$4:'Tables LIN'!$C$259,COLUMN(D23)-2+16*(ROW(D7)-ROW($C$4))),4),3,2)&amp;IF(COLUMN(D23)-2&lt;16,",","")</f>
        <v>0xBF,</v>
      </c>
      <c r="E23" s="36" t="str">
        <f>"0x"&amp;MID(DEC2HEX(INDEX('Tables LIN'!$C$4:'Tables LIN'!$C$259,COLUMN(E23)-2+16*(ROW(E7)-ROW($C$4))),4),3,2)&amp;IF(COLUMN(E23)-2&lt;16,",","")</f>
        <v>0x85,</v>
      </c>
      <c r="F23" s="36" t="str">
        <f>"0x"&amp;MID(DEC2HEX(INDEX('Tables LIN'!$C$4:'Tables LIN'!$C$259,COLUMN(F23)-2+16*(ROW(F7)-ROW($C$4))),4),3,2)&amp;IF(COLUMN(F23)-2&lt;16,",","")</f>
        <v>0x4E,</v>
      </c>
      <c r="G23" s="36" t="str">
        <f>"0x"&amp;MID(DEC2HEX(INDEX('Tables LIN'!$C$4:'Tables LIN'!$C$259,COLUMN(G23)-2+16*(ROW(G7)-ROW($C$4))),4),3,2)&amp;IF(COLUMN(G23)-2&lt;16,",","")</f>
        <v>0x19,</v>
      </c>
      <c r="H23" s="36" t="str">
        <f>"0x"&amp;MID(DEC2HEX(INDEX('Tables LIN'!$C$4:'Tables LIN'!$C$259,COLUMN(H23)-2+16*(ROW(H7)-ROW($C$4))),4),3,2)&amp;IF(COLUMN(H23)-2&lt;16,",","")</f>
        <v>0xE5,</v>
      </c>
      <c r="I23" s="36" t="str">
        <f>"0x"&amp;MID(DEC2HEX(INDEX('Tables LIN'!$C$4:'Tables LIN'!$C$259,COLUMN(I23)-2+16*(ROW(I7)-ROW($C$4))),4),3,2)&amp;IF(COLUMN(I23)-2&lt;16,",","")</f>
        <v>0xB4,</v>
      </c>
      <c r="J23" s="36" t="str">
        <f>"0x"&amp;MID(DEC2HEX(INDEX('Tables LIN'!$C$4:'Tables LIN'!$C$259,COLUMN(J23)-2+16*(ROW(J7)-ROW($C$4))),4),3,2)&amp;IF(COLUMN(J23)-2&lt;16,",","")</f>
        <v>0x84,</v>
      </c>
      <c r="K23" s="36" t="str">
        <f>"0x"&amp;MID(DEC2HEX(INDEX('Tables LIN'!$C$4:'Tables LIN'!$C$259,COLUMN(K23)-2+16*(ROW(K7)-ROW($C$4))),4),3,2)&amp;IF(COLUMN(K23)-2&lt;16,",","")</f>
        <v>0x56,</v>
      </c>
      <c r="L23" s="36" t="str">
        <f>"0x"&amp;MID(DEC2HEX(INDEX('Tables LIN'!$C$4:'Tables LIN'!$C$259,COLUMN(L23)-2+16*(ROW(L7)-ROW($C$4))),4),3,2)&amp;IF(COLUMN(L23)-2&lt;16,",","")</f>
        <v>0x29,</v>
      </c>
      <c r="M23" s="36" t="str">
        <f>"0x"&amp;MID(DEC2HEX(INDEX('Tables LIN'!$C$4:'Tables LIN'!$C$259,COLUMN(M23)-2+16*(ROW(M7)-ROW($C$4))),4),3,2)&amp;IF(COLUMN(M23)-2&lt;16,",","")</f>
        <v>0xFE,</v>
      </c>
      <c r="N23" s="36" t="str">
        <f>"0x"&amp;MID(DEC2HEX(INDEX('Tables LIN'!$C$4:'Tables LIN'!$C$259,COLUMN(N23)-2+16*(ROW(N7)-ROW($C$4))),4),3,2)&amp;IF(COLUMN(N23)-2&lt;16,",","")</f>
        <v>0xD5,</v>
      </c>
      <c r="O23" s="36" t="str">
        <f>"0x"&amp;MID(DEC2HEX(INDEX('Tables LIN'!$C$4:'Tables LIN'!$C$259,COLUMN(O23)-2+16*(ROW(O7)-ROW($C$4))),4),3,2)&amp;IF(COLUMN(O23)-2&lt;16,",","")</f>
        <v>0xAC,</v>
      </c>
      <c r="P23" s="36" t="str">
        <f>"0x"&amp;MID(DEC2HEX(INDEX('Tables LIN'!$C$4:'Tables LIN'!$C$259,COLUMN(P23)-2+16*(ROW(P7)-ROW($C$4))),4),3,2)&amp;IF(COLUMN(P23)-2&lt;16,",","")</f>
        <v>0x85,</v>
      </c>
      <c r="Q23" s="36" t="str">
        <f>"0x"&amp;MID(DEC2HEX(INDEX('Tables LIN'!$C$4:'Tables LIN'!$C$259,COLUMN(Q23)-2+16*(ROW(Q7)-ROW($C$4))),4),3,2)&amp;IF(COLUMN(Q23)-2&lt;16,",","")</f>
        <v>0x5F,</v>
      </c>
      <c r="R23" s="36" t="str">
        <f>"0x"&amp;MID(DEC2HEX(INDEX('Tables LIN'!$C$4:'Tables LIN'!$C$259,COLUMN(R23)-2+16*(ROW(R7)-ROW($C$4))),4),3,2)&amp;IF(COLUMN(R23)-2&lt;16,",","")</f>
        <v>0x3B</v>
      </c>
    </row>
    <row r="24" spans="2:18">
      <c r="B24" s="36" t="s">
        <v>107</v>
      </c>
      <c r="C24" s="36" t="str">
        <f>"0x"&amp;MID(DEC2HEX(INDEX('Tables LIN'!$C$4:'Tables LIN'!$C$259,COLUMN(C24)-2+16*(ROW(C8)-ROW($C$4))),4),3,2)&amp;IF(COLUMN(C24)-2&lt;16,",","")</f>
        <v>0x17,</v>
      </c>
      <c r="D24" s="36" t="str">
        <f>"0x"&amp;MID(DEC2HEX(INDEX('Tables LIN'!$C$4:'Tables LIN'!$C$259,COLUMN(D24)-2+16*(ROW(D8)-ROW($C$4))),4),3,2)&amp;IF(COLUMN(D24)-2&lt;16,",","")</f>
        <v>0xF4,</v>
      </c>
      <c r="E24" s="36" t="str">
        <f>"0x"&amp;MID(DEC2HEX(INDEX('Tables LIN'!$C$4:'Tables LIN'!$C$259,COLUMN(E24)-2+16*(ROW(E8)-ROW($C$4))),4),3,2)&amp;IF(COLUMN(E24)-2&lt;16,",","")</f>
        <v>0xD3,</v>
      </c>
      <c r="F24" s="36" t="str">
        <f>"0x"&amp;MID(DEC2HEX(INDEX('Tables LIN'!$C$4:'Tables LIN'!$C$259,COLUMN(F24)-2+16*(ROW(F8)-ROW($C$4))),4),3,2)&amp;IF(COLUMN(F24)-2&lt;16,",","")</f>
        <v>0xB2,</v>
      </c>
      <c r="G24" s="36" t="str">
        <f>"0x"&amp;MID(DEC2HEX(INDEX('Tables LIN'!$C$4:'Tables LIN'!$C$259,COLUMN(G24)-2+16*(ROW(G8)-ROW($C$4))),4),3,2)&amp;IF(COLUMN(G24)-2&lt;16,",","")</f>
        <v>0x93,</v>
      </c>
      <c r="H24" s="36" t="str">
        <f>"0x"&amp;MID(DEC2HEX(INDEX('Tables LIN'!$C$4:'Tables LIN'!$C$259,COLUMN(H24)-2+16*(ROW(H8)-ROW($C$4))),4),3,2)&amp;IF(COLUMN(H24)-2&lt;16,",","")</f>
        <v>0x74,</v>
      </c>
      <c r="I24" s="36" t="str">
        <f>"0x"&amp;MID(DEC2HEX(INDEX('Tables LIN'!$C$4:'Tables LIN'!$C$259,COLUMN(I24)-2+16*(ROW(I8)-ROW($C$4))),4),3,2)&amp;IF(COLUMN(I24)-2&lt;16,",","")</f>
        <v>0x56,</v>
      </c>
      <c r="J24" s="36" t="str">
        <f>"0x"&amp;MID(DEC2HEX(INDEX('Tables LIN'!$C$4:'Tables LIN'!$C$259,COLUMN(J24)-2+16*(ROW(J8)-ROW($C$4))),4),3,2)&amp;IF(COLUMN(J24)-2&lt;16,",","")</f>
        <v>0x39,</v>
      </c>
      <c r="K24" s="36" t="str">
        <f>"0x"&amp;MID(DEC2HEX(INDEX('Tables LIN'!$C$4:'Tables LIN'!$C$259,COLUMN(K24)-2+16*(ROW(K8)-ROW($C$4))),4),3,2)&amp;IF(COLUMN(K24)-2&lt;16,",","")</f>
        <v>0x1D,</v>
      </c>
      <c r="L24" s="36" t="str">
        <f>"0x"&amp;MID(DEC2HEX(INDEX('Tables LIN'!$C$4:'Tables LIN'!$C$259,COLUMN(L24)-2+16*(ROW(L8)-ROW($C$4))),4),3,2)&amp;IF(COLUMN(L24)-2&lt;16,",","")</f>
        <v>0x01,</v>
      </c>
      <c r="M24" s="36" t="str">
        <f>"0x"&amp;MID(DEC2HEX(INDEX('Tables LIN'!$C$4:'Tables LIN'!$C$259,COLUMN(M24)-2+16*(ROW(M8)-ROW($C$4))),4),3,2)&amp;IF(COLUMN(M24)-2&lt;16,",","")</f>
        <v>0xE6,</v>
      </c>
      <c r="N24" s="36" t="str">
        <f>"0x"&amp;MID(DEC2HEX(INDEX('Tables LIN'!$C$4:'Tables LIN'!$C$259,COLUMN(N24)-2+16*(ROW(N8)-ROW($C$4))),4),3,2)&amp;IF(COLUMN(N24)-2&lt;16,",","")</f>
        <v>0xCC,</v>
      </c>
      <c r="O24" s="36" t="str">
        <f>"0x"&amp;MID(DEC2HEX(INDEX('Tables LIN'!$C$4:'Tables LIN'!$C$259,COLUMN(O24)-2+16*(ROW(O8)-ROW($C$4))),4),3,2)&amp;IF(COLUMN(O24)-2&lt;16,",","")</f>
        <v>0xB3,</v>
      </c>
      <c r="P24" s="36" t="str">
        <f>"0x"&amp;MID(DEC2HEX(INDEX('Tables LIN'!$C$4:'Tables LIN'!$C$259,COLUMN(P24)-2+16*(ROW(P8)-ROW($C$4))),4),3,2)&amp;IF(COLUMN(P24)-2&lt;16,",","")</f>
        <v>0x9A,</v>
      </c>
      <c r="Q24" s="36" t="str">
        <f>"0x"&amp;MID(DEC2HEX(INDEX('Tables LIN'!$C$4:'Tables LIN'!$C$259,COLUMN(Q24)-2+16*(ROW(Q8)-ROW($C$4))),4),3,2)&amp;IF(COLUMN(Q24)-2&lt;16,",","")</f>
        <v>0x82,</v>
      </c>
      <c r="R24" s="36" t="str">
        <f>"0x"&amp;MID(DEC2HEX(INDEX('Tables LIN'!$C$4:'Tables LIN'!$C$259,COLUMN(R24)-2+16*(ROW(R8)-ROW($C$4))),4),3,2)&amp;IF(COLUMN(R24)-2&lt;16,",","")</f>
        <v>0x6A</v>
      </c>
    </row>
    <row r="25" spans="2:18">
      <c r="B25" s="36" t="s">
        <v>107</v>
      </c>
      <c r="C25" s="36" t="str">
        <f>"0x"&amp;MID(DEC2HEX(INDEX('Tables LIN'!$C$4:'Tables LIN'!$C$259,COLUMN(C25)-2+16*(ROW(C9)-ROW($C$4))),4),3,2)&amp;IF(COLUMN(C25)-2&lt;16,",","")</f>
        <v>0x53,</v>
      </c>
      <c r="D25" s="36" t="str">
        <f>"0x"&amp;MID(DEC2HEX(INDEX('Tables LIN'!$C$4:'Tables LIN'!$C$259,COLUMN(D25)-2+16*(ROW(D9)-ROW($C$4))),4),3,2)&amp;IF(COLUMN(D25)-2&lt;16,",","")</f>
        <v>0x3C,</v>
      </c>
      <c r="E25" s="36" t="str">
        <f>"0x"&amp;MID(DEC2HEX(INDEX('Tables LIN'!$C$4:'Tables LIN'!$C$259,COLUMN(E25)-2+16*(ROW(E9)-ROW($C$4))),4),3,2)&amp;IF(COLUMN(E25)-2&lt;16,",","")</f>
        <v>0x26,</v>
      </c>
      <c r="F25" s="36" t="str">
        <f>"0x"&amp;MID(DEC2HEX(INDEX('Tables LIN'!$C$4:'Tables LIN'!$C$259,COLUMN(F25)-2+16*(ROW(F9)-ROW($C$4))),4),3,2)&amp;IF(COLUMN(F25)-2&lt;16,",","")</f>
        <v>0x11,</v>
      </c>
      <c r="G25" s="36" t="str">
        <f>"0x"&amp;MID(DEC2HEX(INDEX('Tables LIN'!$C$4:'Tables LIN'!$C$259,COLUMN(G25)-2+16*(ROW(G9)-ROW($C$4))),4),3,2)&amp;IF(COLUMN(G25)-2&lt;16,",","")</f>
        <v>0xFC,</v>
      </c>
      <c r="H25" s="36" t="str">
        <f>"0x"&amp;MID(DEC2HEX(INDEX('Tables LIN'!$C$4:'Tables LIN'!$C$259,COLUMN(H25)-2+16*(ROW(H9)-ROW($C$4))),4),3,2)&amp;IF(COLUMN(H25)-2&lt;16,",","")</f>
        <v>0xE8,</v>
      </c>
      <c r="I25" s="36" t="str">
        <f>"0x"&amp;MID(DEC2HEX(INDEX('Tables LIN'!$C$4:'Tables LIN'!$C$259,COLUMN(I25)-2+16*(ROW(I9)-ROW($C$4))),4),3,2)&amp;IF(COLUMN(I25)-2&lt;16,",","")</f>
        <v>0xD4,</v>
      </c>
      <c r="J25" s="36" t="str">
        <f>"0x"&amp;MID(DEC2HEX(INDEX('Tables LIN'!$C$4:'Tables LIN'!$C$259,COLUMN(J25)-2+16*(ROW(J9)-ROW($C$4))),4),3,2)&amp;IF(COLUMN(J25)-2&lt;16,",","")</f>
        <v>0xC0,</v>
      </c>
      <c r="K25" s="36" t="str">
        <f>"0x"&amp;MID(DEC2HEX(INDEX('Tables LIN'!$C$4:'Tables LIN'!$C$259,COLUMN(K25)-2+16*(ROW(K9)-ROW($C$4))),4),3,2)&amp;IF(COLUMN(K25)-2&lt;16,",","")</f>
        <v>0xAD,</v>
      </c>
      <c r="L25" s="36" t="str">
        <f>"0x"&amp;MID(DEC2HEX(INDEX('Tables LIN'!$C$4:'Tables LIN'!$C$259,COLUMN(L25)-2+16*(ROW(L9)-ROW($C$4))),4),3,2)&amp;IF(COLUMN(L25)-2&lt;16,",","")</f>
        <v>0x9A,</v>
      </c>
      <c r="M25" s="36" t="str">
        <f>"0x"&amp;MID(DEC2HEX(INDEX('Tables LIN'!$C$4:'Tables LIN'!$C$259,COLUMN(M25)-2+16*(ROW(M9)-ROW($C$4))),4),3,2)&amp;IF(COLUMN(M25)-2&lt;16,",","")</f>
        <v>0x88,</v>
      </c>
      <c r="N25" s="36" t="str">
        <f>"0x"&amp;MID(DEC2HEX(INDEX('Tables LIN'!$C$4:'Tables LIN'!$C$259,COLUMN(N25)-2+16*(ROW(N9)-ROW($C$4))),4),3,2)&amp;IF(COLUMN(N25)-2&lt;16,",","")</f>
        <v>0x76,</v>
      </c>
      <c r="O25" s="36" t="str">
        <f>"0x"&amp;MID(DEC2HEX(INDEX('Tables LIN'!$C$4:'Tables LIN'!$C$259,COLUMN(O25)-2+16*(ROW(O9)-ROW($C$4))),4),3,2)&amp;IF(COLUMN(O25)-2&lt;16,",","")</f>
        <v>0x64,</v>
      </c>
      <c r="P25" s="36" t="str">
        <f>"0x"&amp;MID(DEC2HEX(INDEX('Tables LIN'!$C$4:'Tables LIN'!$C$259,COLUMN(P25)-2+16*(ROW(P9)-ROW($C$4))),4),3,2)&amp;IF(COLUMN(P25)-2&lt;16,",","")</f>
        <v>0x53,</v>
      </c>
      <c r="Q25" s="36" t="str">
        <f>"0x"&amp;MID(DEC2HEX(INDEX('Tables LIN'!$C$4:'Tables LIN'!$C$259,COLUMN(Q25)-2+16*(ROW(Q9)-ROW($C$4))),4),3,2)&amp;IF(COLUMN(Q25)-2&lt;16,",","")</f>
        <v>0x43,</v>
      </c>
      <c r="R25" s="36" t="str">
        <f>"0x"&amp;MID(DEC2HEX(INDEX('Tables LIN'!$C$4:'Tables LIN'!$C$259,COLUMN(R25)-2+16*(ROW(R9)-ROW($C$4))),4),3,2)&amp;IF(COLUMN(R25)-2&lt;16,",","")</f>
        <v>0x32</v>
      </c>
    </row>
    <row r="26" spans="2:18">
      <c r="B26" s="36" t="s">
        <v>107</v>
      </c>
      <c r="C26" s="36" t="str">
        <f>"0x"&amp;MID(DEC2HEX(INDEX('Tables LIN'!$C$4:'Tables LIN'!$C$259,COLUMN(C26)-2+16*(ROW(C10)-ROW($C$4))),4),3,2)&amp;IF(COLUMN(C26)-2&lt;16,",","")</f>
        <v>0x22,</v>
      </c>
      <c r="D26" s="36" t="str">
        <f>"0x"&amp;MID(DEC2HEX(INDEX('Tables LIN'!$C$4:'Tables LIN'!$C$259,COLUMN(D26)-2+16*(ROW(D10)-ROW($C$4))),4),3,2)&amp;IF(COLUMN(D26)-2&lt;16,",","")</f>
        <v>0x12,</v>
      </c>
      <c r="E26" s="36" t="str">
        <f>"0x"&amp;MID(DEC2HEX(INDEX('Tables LIN'!$C$4:'Tables LIN'!$C$259,COLUMN(E26)-2+16*(ROW(E10)-ROW($C$4))),4),3,2)&amp;IF(COLUMN(E26)-2&lt;16,",","")</f>
        <v>0x03,</v>
      </c>
      <c r="F26" s="36" t="str">
        <f>"0x"&amp;MID(DEC2HEX(INDEX('Tables LIN'!$C$4:'Tables LIN'!$C$259,COLUMN(F26)-2+16*(ROW(F10)-ROW($C$4))),4),3,2)&amp;IF(COLUMN(F26)-2&lt;16,",","")</f>
        <v>0xF3,</v>
      </c>
      <c r="G26" s="36" t="str">
        <f>"0x"&amp;MID(DEC2HEX(INDEX('Tables LIN'!$C$4:'Tables LIN'!$C$259,COLUMN(G26)-2+16*(ROW(G10)-ROW($C$4))),4),3,2)&amp;IF(COLUMN(G26)-2&lt;16,",","")</f>
        <v>0xE5,</v>
      </c>
      <c r="H26" s="36" t="str">
        <f>"0x"&amp;MID(DEC2HEX(INDEX('Tables LIN'!$C$4:'Tables LIN'!$C$259,COLUMN(H26)-2+16*(ROW(H10)-ROW($C$4))),4),3,2)&amp;IF(COLUMN(H26)-2&lt;16,",","")</f>
        <v>0xD6,</v>
      </c>
      <c r="I26" s="36" t="str">
        <f>"0x"&amp;MID(DEC2HEX(INDEX('Tables LIN'!$C$4:'Tables LIN'!$C$259,COLUMN(I26)-2+16*(ROW(I10)-ROW($C$4))),4),3,2)&amp;IF(COLUMN(I26)-2&lt;16,",","")</f>
        <v>0xC8,</v>
      </c>
      <c r="J26" s="36" t="str">
        <f>"0x"&amp;MID(DEC2HEX(INDEX('Tables LIN'!$C$4:'Tables LIN'!$C$259,COLUMN(J26)-2+16*(ROW(J10)-ROW($C$4))),4),3,2)&amp;IF(COLUMN(J26)-2&lt;16,",","")</f>
        <v>0xBA,</v>
      </c>
      <c r="K26" s="36" t="str">
        <f>"0x"&amp;MID(DEC2HEX(INDEX('Tables LIN'!$C$4:'Tables LIN'!$C$259,COLUMN(K26)-2+16*(ROW(K10)-ROW($C$4))),4),3,2)&amp;IF(COLUMN(K26)-2&lt;16,",","")</f>
        <v>0xAC,</v>
      </c>
      <c r="L26" s="36" t="str">
        <f>"0x"&amp;MID(DEC2HEX(INDEX('Tables LIN'!$C$4:'Tables LIN'!$C$259,COLUMN(L26)-2+16*(ROW(L10)-ROW($C$4))),4),3,2)&amp;IF(COLUMN(L26)-2&lt;16,",","")</f>
        <v>0x9E,</v>
      </c>
      <c r="M26" s="36" t="str">
        <f>"0x"&amp;MID(DEC2HEX(INDEX('Tables LIN'!$C$4:'Tables LIN'!$C$259,COLUMN(M26)-2+16*(ROW(M10)-ROW($C$4))),4),3,2)&amp;IF(COLUMN(M26)-2&lt;16,",","")</f>
        <v>0x91,</v>
      </c>
      <c r="N26" s="36" t="str">
        <f>"0x"&amp;MID(DEC2HEX(INDEX('Tables LIN'!$C$4:'Tables LIN'!$C$259,COLUMN(N26)-2+16*(ROW(N10)-ROW($C$4))),4),3,2)&amp;IF(COLUMN(N26)-2&lt;16,",","")</f>
        <v>0x84,</v>
      </c>
      <c r="O26" s="36" t="str">
        <f>"0x"&amp;MID(DEC2HEX(INDEX('Tables LIN'!$C$4:'Tables LIN'!$C$259,COLUMN(O26)-2+16*(ROW(O10)-ROW($C$4))),4),3,2)&amp;IF(COLUMN(O26)-2&lt;16,",","")</f>
        <v>0x77,</v>
      </c>
      <c r="P26" s="36" t="str">
        <f>"0x"&amp;MID(DEC2HEX(INDEX('Tables LIN'!$C$4:'Tables LIN'!$C$259,COLUMN(P26)-2+16*(ROW(P10)-ROW($C$4))),4),3,2)&amp;IF(COLUMN(P26)-2&lt;16,",","")</f>
        <v>0x6B,</v>
      </c>
      <c r="Q26" s="36" t="str">
        <f>"0x"&amp;MID(DEC2HEX(INDEX('Tables LIN'!$C$4:'Tables LIN'!$C$259,COLUMN(Q26)-2+16*(ROW(Q10)-ROW($C$4))),4),3,2)&amp;IF(COLUMN(Q26)-2&lt;16,",","")</f>
        <v>0x5E,</v>
      </c>
      <c r="R26" s="36" t="str">
        <f>"0x"&amp;MID(DEC2HEX(INDEX('Tables LIN'!$C$4:'Tables LIN'!$C$259,COLUMN(R26)-2+16*(ROW(R10)-ROW($C$4))),4),3,2)&amp;IF(COLUMN(R26)-2&lt;16,",","")</f>
        <v>0x52</v>
      </c>
    </row>
    <row r="27" spans="2:18">
      <c r="B27" s="36" t="s">
        <v>107</v>
      </c>
      <c r="C27" s="36" t="str">
        <f>"0x"&amp;MID(DEC2HEX(INDEX('Tables LIN'!$C$4:'Tables LIN'!$C$259,COLUMN(C27)-2+16*(ROW(C11)-ROW($C$4))),4),3,2)&amp;IF(COLUMN(C27)-2&lt;16,",","")</f>
        <v>0x46,</v>
      </c>
      <c r="D27" s="36" t="str">
        <f>"0x"&amp;MID(DEC2HEX(INDEX('Tables LIN'!$C$4:'Tables LIN'!$C$259,COLUMN(D27)-2+16*(ROW(D11)-ROW($C$4))),4),3,2)&amp;IF(COLUMN(D27)-2&lt;16,",","")</f>
        <v>0x3B,</v>
      </c>
      <c r="E27" s="36" t="str">
        <f>"0x"&amp;MID(DEC2HEX(INDEX('Tables LIN'!$C$4:'Tables LIN'!$C$259,COLUMN(E27)-2+16*(ROW(E11)-ROW($C$4))),4),3,2)&amp;IF(COLUMN(E27)-2&lt;16,",","")</f>
        <v>0x2F,</v>
      </c>
      <c r="F27" s="36" t="str">
        <f>"0x"&amp;MID(DEC2HEX(INDEX('Tables LIN'!$C$4:'Tables LIN'!$C$259,COLUMN(F27)-2+16*(ROW(F11)-ROW($C$4))),4),3,2)&amp;IF(COLUMN(F27)-2&lt;16,",","")</f>
        <v>0x24,</v>
      </c>
      <c r="G27" s="36" t="str">
        <f>"0x"&amp;MID(DEC2HEX(INDEX('Tables LIN'!$C$4:'Tables LIN'!$C$259,COLUMN(G27)-2+16*(ROW(G11)-ROW($C$4))),4),3,2)&amp;IF(COLUMN(G27)-2&lt;16,",","")</f>
        <v>0x19,</v>
      </c>
      <c r="H27" s="36" t="str">
        <f>"0x"&amp;MID(DEC2HEX(INDEX('Tables LIN'!$C$4:'Tables LIN'!$C$259,COLUMN(H27)-2+16*(ROW(H11)-ROW($C$4))),4),3,2)&amp;IF(COLUMN(H27)-2&lt;16,",","")</f>
        <v>0x0E,</v>
      </c>
      <c r="I27" s="36" t="str">
        <f>"0x"&amp;MID(DEC2HEX(INDEX('Tables LIN'!$C$4:'Tables LIN'!$C$259,COLUMN(I27)-2+16*(ROW(I11)-ROW($C$4))),4),3,2)&amp;IF(COLUMN(I27)-2&lt;16,",","")</f>
        <v>0x03,</v>
      </c>
      <c r="J27" s="36" t="str">
        <f>"0x"&amp;MID(DEC2HEX(INDEX('Tables LIN'!$C$4:'Tables LIN'!$C$259,COLUMN(J27)-2+16*(ROW(J11)-ROW($C$4))),4),3,2)&amp;IF(COLUMN(J27)-2&lt;16,",","")</f>
        <v>0xF8,</v>
      </c>
      <c r="K27" s="36" t="str">
        <f>"0x"&amp;MID(DEC2HEX(INDEX('Tables LIN'!$C$4:'Tables LIN'!$C$259,COLUMN(K27)-2+16*(ROW(K11)-ROW($C$4))),4),3,2)&amp;IF(COLUMN(K27)-2&lt;16,",","")</f>
        <v>0xEE,</v>
      </c>
      <c r="L27" s="36" t="str">
        <f>"0x"&amp;MID(DEC2HEX(INDEX('Tables LIN'!$C$4:'Tables LIN'!$C$259,COLUMN(L27)-2+16*(ROW(L11)-ROW($C$4))),4),3,2)&amp;IF(COLUMN(L27)-2&lt;16,",","")</f>
        <v>0xE4,</v>
      </c>
      <c r="M27" s="36" t="str">
        <f>"0x"&amp;MID(DEC2HEX(INDEX('Tables LIN'!$C$4:'Tables LIN'!$C$259,COLUMN(M27)-2+16*(ROW(M11)-ROW($C$4))),4),3,2)&amp;IF(COLUMN(M27)-2&lt;16,",","")</f>
        <v>0xDA,</v>
      </c>
      <c r="N27" s="36" t="str">
        <f>"0x"&amp;MID(DEC2HEX(INDEX('Tables LIN'!$C$4:'Tables LIN'!$C$259,COLUMN(N27)-2+16*(ROW(N11)-ROW($C$4))),4),3,2)&amp;IF(COLUMN(N27)-2&lt;16,",","")</f>
        <v>0xD0,</v>
      </c>
      <c r="O27" s="36" t="str">
        <f>"0x"&amp;MID(DEC2HEX(INDEX('Tables LIN'!$C$4:'Tables LIN'!$C$259,COLUMN(O27)-2+16*(ROW(O11)-ROW($C$4))),4),3,2)&amp;IF(COLUMN(O27)-2&lt;16,",","")</f>
        <v>0xC6,</v>
      </c>
      <c r="P27" s="36" t="str">
        <f>"0x"&amp;MID(DEC2HEX(INDEX('Tables LIN'!$C$4:'Tables LIN'!$C$259,COLUMN(P27)-2+16*(ROW(P11)-ROW($C$4))),4),3,2)&amp;IF(COLUMN(P27)-2&lt;16,",","")</f>
        <v>0xBC,</v>
      </c>
      <c r="Q27" s="36" t="str">
        <f>"0x"&amp;MID(DEC2HEX(INDEX('Tables LIN'!$C$4:'Tables LIN'!$C$259,COLUMN(Q27)-2+16*(ROW(Q11)-ROW($C$4))),4),3,2)&amp;IF(COLUMN(Q27)-2&lt;16,",","")</f>
        <v>0xB3,</v>
      </c>
      <c r="R27" s="36" t="str">
        <f>"0x"&amp;MID(DEC2HEX(INDEX('Tables LIN'!$C$4:'Tables LIN'!$C$259,COLUMN(R27)-2+16*(ROW(R11)-ROW($C$4))),4),3,2)&amp;IF(COLUMN(R27)-2&lt;16,",","")</f>
        <v>0xAA</v>
      </c>
    </row>
    <row r="28" spans="2:18">
      <c r="B28" s="36" t="s">
        <v>107</v>
      </c>
      <c r="C28" s="36" t="str">
        <f>"0x"&amp;MID(DEC2HEX(INDEX('Tables LIN'!$C$4:'Tables LIN'!$C$259,COLUMN(C28)-2+16*(ROW(C12)-ROW($C$4))),4),3,2)&amp;IF(COLUMN(C28)-2&lt;16,",","")</f>
        <v>0xA1,</v>
      </c>
      <c r="D28" s="36" t="str">
        <f>"0x"&amp;MID(DEC2HEX(INDEX('Tables LIN'!$C$4:'Tables LIN'!$C$259,COLUMN(D28)-2+16*(ROW(D12)-ROW($C$4))),4),3,2)&amp;IF(COLUMN(D28)-2&lt;16,",","")</f>
        <v>0x98,</v>
      </c>
      <c r="E28" s="36" t="str">
        <f>"0x"&amp;MID(DEC2HEX(INDEX('Tables LIN'!$C$4:'Tables LIN'!$C$259,COLUMN(E28)-2+16*(ROW(E12)-ROW($C$4))),4),3,2)&amp;IF(COLUMN(E28)-2&lt;16,",","")</f>
        <v>0x8F,</v>
      </c>
      <c r="F28" s="36" t="str">
        <f>"0x"&amp;MID(DEC2HEX(INDEX('Tables LIN'!$C$4:'Tables LIN'!$C$259,COLUMN(F28)-2+16*(ROW(F12)-ROW($C$4))),4),3,2)&amp;IF(COLUMN(F28)-2&lt;16,",","")</f>
        <v>0x86,</v>
      </c>
      <c r="G28" s="36" t="str">
        <f>"0x"&amp;MID(DEC2HEX(INDEX('Tables LIN'!$C$4:'Tables LIN'!$C$259,COLUMN(G28)-2+16*(ROW(G12)-ROW($C$4))),4),3,2)&amp;IF(COLUMN(G28)-2&lt;16,",","")</f>
        <v>0x7D,</v>
      </c>
      <c r="H28" s="36" t="str">
        <f>"0x"&amp;MID(DEC2HEX(INDEX('Tables LIN'!$C$4:'Tables LIN'!$C$259,COLUMN(H28)-2+16*(ROW(H12)-ROW($C$4))),4),3,2)&amp;IF(COLUMN(H28)-2&lt;16,",","")</f>
        <v>0x75,</v>
      </c>
      <c r="I28" s="36" t="str">
        <f>"0x"&amp;MID(DEC2HEX(INDEX('Tables LIN'!$C$4:'Tables LIN'!$C$259,COLUMN(I28)-2+16*(ROW(I12)-ROW($C$4))),4),3,2)&amp;IF(COLUMN(I28)-2&lt;16,",","")</f>
        <v>0x6C,</v>
      </c>
      <c r="J28" s="36" t="str">
        <f>"0x"&amp;MID(DEC2HEX(INDEX('Tables LIN'!$C$4:'Tables LIN'!$C$259,COLUMN(J28)-2+16*(ROW(J12)-ROW($C$4))),4),3,2)&amp;IF(COLUMN(J28)-2&lt;16,",","")</f>
        <v>0x64,</v>
      </c>
      <c r="K28" s="36" t="str">
        <f>"0x"&amp;MID(DEC2HEX(INDEX('Tables LIN'!$C$4:'Tables LIN'!$C$259,COLUMN(K28)-2+16*(ROW(K12)-ROW($C$4))),4),3,2)&amp;IF(COLUMN(K28)-2&lt;16,",","")</f>
        <v>0x5C,</v>
      </c>
      <c r="L28" s="36" t="str">
        <f>"0x"&amp;MID(DEC2HEX(INDEX('Tables LIN'!$C$4:'Tables LIN'!$C$259,COLUMN(L28)-2+16*(ROW(L12)-ROW($C$4))),4),3,2)&amp;IF(COLUMN(L28)-2&lt;16,",","")</f>
        <v>0x54,</v>
      </c>
      <c r="M28" s="36" t="str">
        <f>"0x"&amp;MID(DEC2HEX(INDEX('Tables LIN'!$C$4:'Tables LIN'!$C$259,COLUMN(M28)-2+16*(ROW(M12)-ROW($C$4))),4),3,2)&amp;IF(COLUMN(M28)-2&lt;16,",","")</f>
        <v>0x4C,</v>
      </c>
      <c r="N28" s="36" t="str">
        <f>"0x"&amp;MID(DEC2HEX(INDEX('Tables LIN'!$C$4:'Tables LIN'!$C$259,COLUMN(N28)-2+16*(ROW(N12)-ROW($C$4))),4),3,2)&amp;IF(COLUMN(N28)-2&lt;16,",","")</f>
        <v>0x44,</v>
      </c>
      <c r="O28" s="36" t="str">
        <f>"0x"&amp;MID(DEC2HEX(INDEX('Tables LIN'!$C$4:'Tables LIN'!$C$259,COLUMN(O28)-2+16*(ROW(O12)-ROW($C$4))),4),3,2)&amp;IF(COLUMN(O28)-2&lt;16,",","")</f>
        <v>0x3D,</v>
      </c>
      <c r="P28" s="36" t="str">
        <f>"0x"&amp;MID(DEC2HEX(INDEX('Tables LIN'!$C$4:'Tables LIN'!$C$259,COLUMN(P28)-2+16*(ROW(P12)-ROW($C$4))),4),3,2)&amp;IF(COLUMN(P28)-2&lt;16,",","")</f>
        <v>0x35,</v>
      </c>
      <c r="Q28" s="36" t="str">
        <f>"0x"&amp;MID(DEC2HEX(INDEX('Tables LIN'!$C$4:'Tables LIN'!$C$259,COLUMN(Q28)-2+16*(ROW(Q12)-ROW($C$4))),4),3,2)&amp;IF(COLUMN(Q28)-2&lt;16,",","")</f>
        <v>0x2E,</v>
      </c>
      <c r="R28" s="36" t="str">
        <f>"0x"&amp;MID(DEC2HEX(INDEX('Tables LIN'!$C$4:'Tables LIN'!$C$259,COLUMN(R28)-2+16*(ROW(R12)-ROW($C$4))),4),3,2)&amp;IF(COLUMN(R28)-2&lt;16,",","")</f>
        <v>0x26</v>
      </c>
    </row>
    <row r="29" spans="2:18">
      <c r="B29" s="36" t="s">
        <v>107</v>
      </c>
      <c r="C29" s="36" t="str">
        <f>"0x"&amp;MID(DEC2HEX(INDEX('Tables LIN'!$C$4:'Tables LIN'!$C$259,COLUMN(C29)-2+16*(ROW(C13)-ROW($C$4))),4),3,2)&amp;IF(COLUMN(C29)-2&lt;16,",","")</f>
        <v>0x1F,</v>
      </c>
      <c r="D29" s="36" t="str">
        <f>"0x"&amp;MID(DEC2HEX(INDEX('Tables LIN'!$C$4:'Tables LIN'!$C$259,COLUMN(D29)-2+16*(ROW(D13)-ROW($C$4))),4),3,2)&amp;IF(COLUMN(D29)-2&lt;16,",","")</f>
        <v>0x18,</v>
      </c>
      <c r="E29" s="36" t="str">
        <f>"0x"&amp;MID(DEC2HEX(INDEX('Tables LIN'!$C$4:'Tables LIN'!$C$259,COLUMN(E29)-2+16*(ROW(E13)-ROW($C$4))),4),3,2)&amp;IF(COLUMN(E29)-2&lt;16,",","")</f>
        <v>0x11,</v>
      </c>
      <c r="F29" s="36" t="str">
        <f>"0x"&amp;MID(DEC2HEX(INDEX('Tables LIN'!$C$4:'Tables LIN'!$C$259,COLUMN(F29)-2+16*(ROW(F13)-ROW($C$4))),4),3,2)&amp;IF(COLUMN(F29)-2&lt;16,",","")</f>
        <v>0x0A,</v>
      </c>
      <c r="G29" s="36" t="str">
        <f>"0x"&amp;MID(DEC2HEX(INDEX('Tables LIN'!$C$4:'Tables LIN'!$C$259,COLUMN(G29)-2+16*(ROW(G13)-ROW($C$4))),4),3,2)&amp;IF(COLUMN(G29)-2&lt;16,",","")</f>
        <v>0x03,</v>
      </c>
      <c r="H29" s="36" t="str">
        <f>"0x"&amp;MID(DEC2HEX(INDEX('Tables LIN'!$C$4:'Tables LIN'!$C$259,COLUMN(H29)-2+16*(ROW(H13)-ROW($C$4))),4),3,2)&amp;IF(COLUMN(H29)-2&lt;16,",","")</f>
        <v>0xFC,</v>
      </c>
      <c r="I29" s="36" t="str">
        <f>"0x"&amp;MID(DEC2HEX(INDEX('Tables LIN'!$C$4:'Tables LIN'!$C$259,COLUMN(I29)-2+16*(ROW(I13)-ROW($C$4))),4),3,2)&amp;IF(COLUMN(I29)-2&lt;16,",","")</f>
        <v>0xF6,</v>
      </c>
      <c r="J29" s="36" t="str">
        <f>"0x"&amp;MID(DEC2HEX(INDEX('Tables LIN'!$C$4:'Tables LIN'!$C$259,COLUMN(J29)-2+16*(ROW(J13)-ROW($C$4))),4),3,2)&amp;IF(COLUMN(J29)-2&lt;16,",","")</f>
        <v>0xEF,</v>
      </c>
      <c r="K29" s="36" t="str">
        <f>"0x"&amp;MID(DEC2HEX(INDEX('Tables LIN'!$C$4:'Tables LIN'!$C$259,COLUMN(K29)-2+16*(ROW(K13)-ROW($C$4))),4),3,2)&amp;IF(COLUMN(K29)-2&lt;16,",","")</f>
        <v>0xE8,</v>
      </c>
      <c r="L29" s="36" t="str">
        <f>"0x"&amp;MID(DEC2HEX(INDEX('Tables LIN'!$C$4:'Tables LIN'!$C$259,COLUMN(L29)-2+16*(ROW(L13)-ROW($C$4))),4),3,2)&amp;IF(COLUMN(L29)-2&lt;16,",","")</f>
        <v>0xE2,</v>
      </c>
      <c r="M29" s="36" t="str">
        <f>"0x"&amp;MID(DEC2HEX(INDEX('Tables LIN'!$C$4:'Tables LIN'!$C$259,COLUMN(M29)-2+16*(ROW(M13)-ROW($C$4))),4),3,2)&amp;IF(COLUMN(M29)-2&lt;16,",","")</f>
        <v>0xDC,</v>
      </c>
      <c r="N29" s="36" t="str">
        <f>"0x"&amp;MID(DEC2HEX(INDEX('Tables LIN'!$C$4:'Tables LIN'!$C$259,COLUMN(N29)-2+16*(ROW(N13)-ROW($C$4))),4),3,2)&amp;IF(COLUMN(N29)-2&lt;16,",","")</f>
        <v>0xD5,</v>
      </c>
      <c r="O29" s="36" t="str">
        <f>"0x"&amp;MID(DEC2HEX(INDEX('Tables LIN'!$C$4:'Tables LIN'!$C$259,COLUMN(O29)-2+16*(ROW(O13)-ROW($C$4))),4),3,2)&amp;IF(COLUMN(O29)-2&lt;16,",","")</f>
        <v>0xCF,</v>
      </c>
      <c r="P29" s="36" t="str">
        <f>"0x"&amp;MID(DEC2HEX(INDEX('Tables LIN'!$C$4:'Tables LIN'!$C$259,COLUMN(P29)-2+16*(ROW(P13)-ROW($C$4))),4),3,2)&amp;IF(COLUMN(P29)-2&lt;16,",","")</f>
        <v>0xC9,</v>
      </c>
      <c r="Q29" s="36" t="str">
        <f>"0x"&amp;MID(DEC2HEX(INDEX('Tables LIN'!$C$4:'Tables LIN'!$C$259,COLUMN(Q29)-2+16*(ROW(Q13)-ROW($C$4))),4),3,2)&amp;IF(COLUMN(Q29)-2&lt;16,",","")</f>
        <v>0xC3,</v>
      </c>
      <c r="R29" s="36" t="str">
        <f>"0x"&amp;MID(DEC2HEX(INDEX('Tables LIN'!$C$4:'Tables LIN'!$C$259,COLUMN(R29)-2+16*(ROW(R13)-ROW($C$4))),4),3,2)&amp;IF(COLUMN(R29)-2&lt;16,",","")</f>
        <v>0xBD</v>
      </c>
    </row>
    <row r="30" spans="2:18">
      <c r="B30" s="36" t="s">
        <v>107</v>
      </c>
      <c r="C30" s="36" t="str">
        <f>"0x"&amp;MID(DEC2HEX(INDEX('Tables LIN'!$C$4:'Tables LIN'!$C$259,COLUMN(C30)-2+16*(ROW(C14)-ROW($C$4))),4),3,2)&amp;IF(COLUMN(C30)-2&lt;16,",","")</f>
        <v>0xB7,</v>
      </c>
      <c r="D30" s="36" t="str">
        <f>"0x"&amp;MID(DEC2HEX(INDEX('Tables LIN'!$C$4:'Tables LIN'!$C$259,COLUMN(D30)-2+16*(ROW(D14)-ROW($C$4))),4),3,2)&amp;IF(COLUMN(D30)-2&lt;16,",","")</f>
        <v>0xB1,</v>
      </c>
      <c r="E30" s="36" t="str">
        <f>"0x"&amp;MID(DEC2HEX(INDEX('Tables LIN'!$C$4:'Tables LIN'!$C$259,COLUMN(E30)-2+16*(ROW(E14)-ROW($C$4))),4),3,2)&amp;IF(COLUMN(E30)-2&lt;16,",","")</f>
        <v>0xAC,</v>
      </c>
      <c r="F30" s="36" t="str">
        <f>"0x"&amp;MID(DEC2HEX(INDEX('Tables LIN'!$C$4:'Tables LIN'!$C$259,COLUMN(F30)-2+16*(ROW(F14)-ROW($C$4))),4),3,2)&amp;IF(COLUMN(F30)-2&lt;16,",","")</f>
        <v>0xA6,</v>
      </c>
      <c r="G30" s="36" t="str">
        <f>"0x"&amp;MID(DEC2HEX(INDEX('Tables LIN'!$C$4:'Tables LIN'!$C$259,COLUMN(G30)-2+16*(ROW(G14)-ROW($C$4))),4),3,2)&amp;IF(COLUMN(G30)-2&lt;16,",","")</f>
        <v>0xA0,</v>
      </c>
      <c r="H30" s="36" t="str">
        <f>"0x"&amp;MID(DEC2HEX(INDEX('Tables LIN'!$C$4:'Tables LIN'!$C$259,COLUMN(H30)-2+16*(ROW(H14)-ROW($C$4))),4),3,2)&amp;IF(COLUMN(H30)-2&lt;16,",","")</f>
        <v>0x9B,</v>
      </c>
      <c r="I30" s="36" t="str">
        <f>"0x"&amp;MID(DEC2HEX(INDEX('Tables LIN'!$C$4:'Tables LIN'!$C$259,COLUMN(I30)-2+16*(ROW(I14)-ROW($C$4))),4),3,2)&amp;IF(COLUMN(I30)-2&lt;16,",","")</f>
        <v>0x95,</v>
      </c>
      <c r="J30" s="36" t="str">
        <f>"0x"&amp;MID(DEC2HEX(INDEX('Tables LIN'!$C$4:'Tables LIN'!$C$259,COLUMN(J30)-2+16*(ROW(J14)-ROW($C$4))),4),3,2)&amp;IF(COLUMN(J30)-2&lt;16,",","")</f>
        <v>0x90,</v>
      </c>
      <c r="K30" s="36" t="str">
        <f>"0x"&amp;MID(DEC2HEX(INDEX('Tables LIN'!$C$4:'Tables LIN'!$C$259,COLUMN(K30)-2+16*(ROW(K14)-ROW($C$4))),4),3,2)&amp;IF(COLUMN(K30)-2&lt;16,",","")</f>
        <v>0x8A,</v>
      </c>
      <c r="L30" s="36" t="str">
        <f>"0x"&amp;MID(DEC2HEX(INDEX('Tables LIN'!$C$4:'Tables LIN'!$C$259,COLUMN(L30)-2+16*(ROW(L14)-ROW($C$4))),4),3,2)&amp;IF(COLUMN(L30)-2&lt;16,",","")</f>
        <v>0x85,</v>
      </c>
      <c r="M30" s="36" t="str">
        <f>"0x"&amp;MID(DEC2HEX(INDEX('Tables LIN'!$C$4:'Tables LIN'!$C$259,COLUMN(M30)-2+16*(ROW(M14)-ROW($C$4))),4),3,2)&amp;IF(COLUMN(M30)-2&lt;16,",","")</f>
        <v>0x80,</v>
      </c>
      <c r="N30" s="36" t="str">
        <f>"0x"&amp;MID(DEC2HEX(INDEX('Tables LIN'!$C$4:'Tables LIN'!$C$259,COLUMN(N30)-2+16*(ROW(N14)-ROW($C$4))),4),3,2)&amp;IF(COLUMN(N30)-2&lt;16,",","")</f>
        <v>0x7B,</v>
      </c>
      <c r="O30" s="36" t="str">
        <f>"0x"&amp;MID(DEC2HEX(INDEX('Tables LIN'!$C$4:'Tables LIN'!$C$259,COLUMN(O30)-2+16*(ROW(O14)-ROW($C$4))),4),3,2)&amp;IF(COLUMN(O30)-2&lt;16,",","")</f>
        <v>0x76,</v>
      </c>
      <c r="P30" s="36" t="str">
        <f>"0x"&amp;MID(DEC2HEX(INDEX('Tables LIN'!$C$4:'Tables LIN'!$C$259,COLUMN(P30)-2+16*(ROW(P14)-ROW($C$4))),4),3,2)&amp;IF(COLUMN(P30)-2&lt;16,",","")</f>
        <v>0x71,</v>
      </c>
      <c r="Q30" s="36" t="str">
        <f>"0x"&amp;MID(DEC2HEX(INDEX('Tables LIN'!$C$4:'Tables LIN'!$C$259,COLUMN(Q30)-2+16*(ROW(Q14)-ROW($C$4))),4),3,2)&amp;IF(COLUMN(Q30)-2&lt;16,",","")</f>
        <v>0x6C,</v>
      </c>
      <c r="R30" s="36" t="str">
        <f>"0x"&amp;MID(DEC2HEX(INDEX('Tables LIN'!$C$4:'Tables LIN'!$C$259,COLUMN(R30)-2+16*(ROW(R14)-ROW($C$4))),4),3,2)&amp;IF(COLUMN(R30)-2&lt;16,",","")</f>
        <v>0x67</v>
      </c>
    </row>
    <row r="31" spans="2:18">
      <c r="B31" s="36" t="s">
        <v>107</v>
      </c>
      <c r="C31" s="36" t="str">
        <f>"0x"&amp;MID(DEC2HEX(INDEX('Tables LIN'!$C$4:'Tables LIN'!$C$259,COLUMN(C31)-2+16*(ROW(C15)-ROW($C$4))),4),3,2)&amp;IF(COLUMN(C31)-2&lt;16,",","")</f>
        <v>0x62,</v>
      </c>
      <c r="D31" s="36" t="str">
        <f>"0x"&amp;MID(DEC2HEX(INDEX('Tables LIN'!$C$4:'Tables LIN'!$C$259,COLUMN(D31)-2+16*(ROW(D15)-ROW($C$4))),4),3,2)&amp;IF(COLUMN(D31)-2&lt;16,",","")</f>
        <v>0x5D,</v>
      </c>
      <c r="E31" s="36" t="str">
        <f>"0x"&amp;MID(DEC2HEX(INDEX('Tables LIN'!$C$4:'Tables LIN'!$C$259,COLUMN(E31)-2+16*(ROW(E15)-ROW($C$4))),4),3,2)&amp;IF(COLUMN(E31)-2&lt;16,",","")</f>
        <v>0x58,</v>
      </c>
      <c r="F31" s="36" t="str">
        <f>"0x"&amp;MID(DEC2HEX(INDEX('Tables LIN'!$C$4:'Tables LIN'!$C$259,COLUMN(F31)-2+16*(ROW(F15)-ROW($C$4))),4),3,2)&amp;IF(COLUMN(F31)-2&lt;16,",","")</f>
        <v>0x53,</v>
      </c>
      <c r="G31" s="36" t="str">
        <f>"0x"&amp;MID(DEC2HEX(INDEX('Tables LIN'!$C$4:'Tables LIN'!$C$259,COLUMN(G31)-2+16*(ROW(G15)-ROW($C$4))),4),3,2)&amp;IF(COLUMN(G31)-2&lt;16,",","")</f>
        <v>0x4F,</v>
      </c>
      <c r="H31" s="36" t="str">
        <f>"0x"&amp;MID(DEC2HEX(INDEX('Tables LIN'!$C$4:'Tables LIN'!$C$259,COLUMN(H31)-2+16*(ROW(H15)-ROW($C$4))),4),3,2)&amp;IF(COLUMN(H31)-2&lt;16,",","")</f>
        <v>0x4A,</v>
      </c>
      <c r="I31" s="36" t="str">
        <f>"0x"&amp;MID(DEC2HEX(INDEX('Tables LIN'!$C$4:'Tables LIN'!$C$259,COLUMN(I31)-2+16*(ROW(I15)-ROW($C$4))),4),3,2)&amp;IF(COLUMN(I31)-2&lt;16,",","")</f>
        <v>0x46,</v>
      </c>
      <c r="J31" s="36" t="str">
        <f>"0x"&amp;MID(DEC2HEX(INDEX('Tables LIN'!$C$4:'Tables LIN'!$C$259,COLUMN(J31)-2+16*(ROW(J15)-ROW($C$4))),4),3,2)&amp;IF(COLUMN(J31)-2&lt;16,",","")</f>
        <v>0x41,</v>
      </c>
      <c r="K31" s="36" t="str">
        <f>"0x"&amp;MID(DEC2HEX(INDEX('Tables LIN'!$C$4:'Tables LIN'!$C$259,COLUMN(K31)-2+16*(ROW(K15)-ROW($C$4))),4),3,2)&amp;IF(COLUMN(K31)-2&lt;16,",","")</f>
        <v>0x3D,</v>
      </c>
      <c r="L31" s="36" t="str">
        <f>"0x"&amp;MID(DEC2HEX(INDEX('Tables LIN'!$C$4:'Tables LIN'!$C$259,COLUMN(L31)-2+16*(ROW(L15)-ROW($C$4))),4),3,2)&amp;IF(COLUMN(L31)-2&lt;16,",","")</f>
        <v>0x38,</v>
      </c>
      <c r="M31" s="36" t="str">
        <f>"0x"&amp;MID(DEC2HEX(INDEX('Tables LIN'!$C$4:'Tables LIN'!$C$259,COLUMN(M31)-2+16*(ROW(M15)-ROW($C$4))),4),3,2)&amp;IF(COLUMN(M31)-2&lt;16,",","")</f>
        <v>0x34,</v>
      </c>
      <c r="N31" s="36" t="str">
        <f>"0x"&amp;MID(DEC2HEX(INDEX('Tables LIN'!$C$4:'Tables LIN'!$C$259,COLUMN(N31)-2+16*(ROW(N15)-ROW($C$4))),4),3,2)&amp;IF(COLUMN(N31)-2&lt;16,",","")</f>
        <v>0x2F,</v>
      </c>
      <c r="O31" s="36" t="str">
        <f>"0x"&amp;MID(DEC2HEX(INDEX('Tables LIN'!$C$4:'Tables LIN'!$C$259,COLUMN(O31)-2+16*(ROW(O15)-ROW($C$4))),4),3,2)&amp;IF(COLUMN(O31)-2&lt;16,",","")</f>
        <v>0x2B,</v>
      </c>
      <c r="P31" s="36" t="str">
        <f>"0x"&amp;MID(DEC2HEX(INDEX('Tables LIN'!$C$4:'Tables LIN'!$C$259,COLUMN(P31)-2+16*(ROW(P15)-ROW($C$4))),4),3,2)&amp;IF(COLUMN(P31)-2&lt;16,",","")</f>
        <v>0x27,</v>
      </c>
      <c r="Q31" s="36" t="str">
        <f>"0x"&amp;MID(DEC2HEX(INDEX('Tables LIN'!$C$4:'Tables LIN'!$C$259,COLUMN(Q31)-2+16*(ROW(Q15)-ROW($C$4))),4),3,2)&amp;IF(COLUMN(Q31)-2&lt;16,",","")</f>
        <v>0x23,</v>
      </c>
      <c r="R31" s="36" t="str">
        <f>"0x"&amp;MID(DEC2HEX(INDEX('Tables LIN'!$C$4:'Tables LIN'!$C$259,COLUMN(R31)-2+16*(ROW(R15)-ROW($C$4))),4),3,2)&amp;IF(COLUMN(R31)-2&lt;16,",","")</f>
        <v>0x1F</v>
      </c>
    </row>
    <row r="32" spans="2:18">
      <c r="B32" s="36" t="s">
        <v>107</v>
      </c>
      <c r="C32" s="36" t="str">
        <f>"0x"&amp;MID(DEC2HEX(INDEX('Tables LIN'!$C$4:'Tables LIN'!$C$259,COLUMN(C32)-2+16*(ROW(C16)-ROW($C$4))),4),3,2)&amp;IF(COLUMN(C32)-2&lt;16,",","")</f>
        <v>0x1A,</v>
      </c>
      <c r="D32" s="36" t="str">
        <f>"0x"&amp;MID(DEC2HEX(INDEX('Tables LIN'!$C$4:'Tables LIN'!$C$259,COLUMN(D32)-2+16*(ROW(D16)-ROW($C$4))),4),3,2)&amp;IF(COLUMN(D32)-2&lt;16,",","")</f>
        <v>0x16,</v>
      </c>
      <c r="E32" s="36" t="str">
        <f>"0x"&amp;MID(DEC2HEX(INDEX('Tables LIN'!$C$4:'Tables LIN'!$C$259,COLUMN(E32)-2+16*(ROW(E16)-ROW($C$4))),4),3,2)&amp;IF(COLUMN(E32)-2&lt;16,",","")</f>
        <v>0x12,</v>
      </c>
      <c r="F32" s="36" t="str">
        <f>"0x"&amp;MID(DEC2HEX(INDEX('Tables LIN'!$C$4:'Tables LIN'!$C$259,COLUMN(F32)-2+16*(ROW(F16)-ROW($C$4))),4),3,2)&amp;IF(COLUMN(F32)-2&lt;16,",","")</f>
        <v>0x0E,</v>
      </c>
      <c r="G32" s="36" t="str">
        <f>"0x"&amp;MID(DEC2HEX(INDEX('Tables LIN'!$C$4:'Tables LIN'!$C$259,COLUMN(G32)-2+16*(ROW(G16)-ROW($C$4))),4),3,2)&amp;IF(COLUMN(G32)-2&lt;16,",","")</f>
        <v>0x0A,</v>
      </c>
      <c r="H32" s="36" t="str">
        <f>"0x"&amp;MID(DEC2HEX(INDEX('Tables LIN'!$C$4:'Tables LIN'!$C$259,COLUMN(H32)-2+16*(ROW(H16)-ROW($C$4))),4),3,2)&amp;IF(COLUMN(H32)-2&lt;16,",","")</f>
        <v>0x07,</v>
      </c>
      <c r="I32" s="36" t="str">
        <f>"0x"&amp;MID(DEC2HEX(INDEX('Tables LIN'!$C$4:'Tables LIN'!$C$259,COLUMN(I32)-2+16*(ROW(I16)-ROW($C$4))),4),3,2)&amp;IF(COLUMN(I32)-2&lt;16,",","")</f>
        <v>0x03,</v>
      </c>
      <c r="J32" s="36" t="str">
        <f>"0x"&amp;MID(DEC2HEX(INDEX('Tables LIN'!$C$4:'Tables LIN'!$C$259,COLUMN(J32)-2+16*(ROW(J16)-ROW($C$4))),4),3,2)&amp;IF(COLUMN(J32)-2&lt;16,",","")</f>
        <v>0xFF,</v>
      </c>
      <c r="K32" s="36" t="str">
        <f>"0x"&amp;MID(DEC2HEX(INDEX('Tables LIN'!$C$4:'Tables LIN'!$C$259,COLUMN(K32)-2+16*(ROW(K16)-ROW($C$4))),4),3,2)&amp;IF(COLUMN(K32)-2&lt;16,",","")</f>
        <v>0xFB,</v>
      </c>
      <c r="L32" s="36" t="str">
        <f>"0x"&amp;MID(DEC2HEX(INDEX('Tables LIN'!$C$4:'Tables LIN'!$C$259,COLUMN(L32)-2+16*(ROW(L16)-ROW($C$4))),4),3,2)&amp;IF(COLUMN(L32)-2&lt;16,",","")</f>
        <v>0xF7,</v>
      </c>
      <c r="M32" s="36" t="str">
        <f>"0x"&amp;MID(DEC2HEX(INDEX('Tables LIN'!$C$4:'Tables LIN'!$C$259,COLUMN(M32)-2+16*(ROW(M16)-ROW($C$4))),4),3,2)&amp;IF(COLUMN(M32)-2&lt;16,",","")</f>
        <v>0xF4,</v>
      </c>
      <c r="N32" s="36" t="str">
        <f>"0x"&amp;MID(DEC2HEX(INDEX('Tables LIN'!$C$4:'Tables LIN'!$C$259,COLUMN(N32)-2+16*(ROW(N16)-ROW($C$4))),4),3,2)&amp;IF(COLUMN(N32)-2&lt;16,",","")</f>
        <v>0xF0,</v>
      </c>
      <c r="O32" s="36" t="str">
        <f>"0x"&amp;MID(DEC2HEX(INDEX('Tables LIN'!$C$4:'Tables LIN'!$C$259,COLUMN(O32)-2+16*(ROW(O16)-ROW($C$4))),4),3,2)&amp;IF(COLUMN(O32)-2&lt;16,",","")</f>
        <v>0xEC,</v>
      </c>
      <c r="P32" s="36" t="str">
        <f>"0x"&amp;MID(DEC2HEX(INDEX('Tables LIN'!$C$4:'Tables LIN'!$C$259,COLUMN(P32)-2+16*(ROW(P16)-ROW($C$4))),4),3,2)&amp;IF(COLUMN(P32)-2&lt;16,",","")</f>
        <v>0xE9,</v>
      </c>
      <c r="Q32" s="36" t="str">
        <f>"0x"&amp;MID(DEC2HEX(INDEX('Tables LIN'!$C$4:'Tables LIN'!$C$259,COLUMN(Q32)-2+16*(ROW(Q16)-ROW($C$4))),4),3,2)&amp;IF(COLUMN(Q32)-2&lt;16,",","")</f>
        <v>0xE5,</v>
      </c>
      <c r="R32" s="36" t="str">
        <f>"0x"&amp;MID(DEC2HEX(INDEX('Tables LIN'!$C$4:'Tables LIN'!$C$259,COLUMN(R32)-2+16*(ROW(R16)-ROW($C$4))),4),3,2)&amp;IF(COLUMN(R32)-2&lt;16,",","")</f>
        <v>0xE2</v>
      </c>
    </row>
    <row r="33" spans="1:66">
      <c r="B33" s="36" t="s">
        <v>107</v>
      </c>
      <c r="C33" s="36" t="str">
        <f>"0x"&amp;MID(DEC2HEX(INDEX('Tables LIN'!$C$4:'Tables LIN'!$C$259,COLUMN(C33)-2+16*(ROW(C17)-ROW($C$4))),4),3,2)&amp;IF(COLUMN(C33)-2&lt;16,",","")</f>
        <v>0xDE,</v>
      </c>
      <c r="D33" s="36" t="str">
        <f>"0x"&amp;MID(DEC2HEX(INDEX('Tables LIN'!$C$4:'Tables LIN'!$C$259,COLUMN(D33)-2+16*(ROW(D17)-ROW($C$4))),4),3,2)&amp;IF(COLUMN(D33)-2&lt;16,",","")</f>
        <v>0xDB,</v>
      </c>
      <c r="E33" s="36" t="str">
        <f>"0x"&amp;MID(DEC2HEX(INDEX('Tables LIN'!$C$4:'Tables LIN'!$C$259,COLUMN(E33)-2+16*(ROW(E17)-ROW($C$4))),4),3,2)&amp;IF(COLUMN(E33)-2&lt;16,",","")</f>
        <v>0xD7,</v>
      </c>
      <c r="F33" s="36" t="str">
        <f>"0x"&amp;MID(DEC2HEX(INDEX('Tables LIN'!$C$4:'Tables LIN'!$C$259,COLUMN(F33)-2+16*(ROW(F17)-ROW($C$4))),4),3,2)&amp;IF(COLUMN(F33)-2&lt;16,",","")</f>
        <v>0xD4,</v>
      </c>
      <c r="G33" s="36" t="str">
        <f>"0x"&amp;MID(DEC2HEX(INDEX('Tables LIN'!$C$4:'Tables LIN'!$C$259,COLUMN(G33)-2+16*(ROW(G17)-ROW($C$4))),4),3,2)&amp;IF(COLUMN(G33)-2&lt;16,",","")</f>
        <v>0xD0,</v>
      </c>
      <c r="H33" s="36" t="str">
        <f>"0x"&amp;MID(DEC2HEX(INDEX('Tables LIN'!$C$4:'Tables LIN'!$C$259,COLUMN(H33)-2+16*(ROW(H17)-ROW($C$4))),4),3,2)&amp;IF(COLUMN(H33)-2&lt;16,",","")</f>
        <v>0xCD,</v>
      </c>
      <c r="I33" s="36" t="str">
        <f>"0x"&amp;MID(DEC2HEX(INDEX('Tables LIN'!$C$4:'Tables LIN'!$C$259,COLUMN(I33)-2+16*(ROW(I17)-ROW($C$4))),4),3,2)&amp;IF(COLUMN(I33)-2&lt;16,",","")</f>
        <v>0xCA,</v>
      </c>
      <c r="J33" s="36" t="str">
        <f>"0x"&amp;MID(DEC2HEX(INDEX('Tables LIN'!$C$4:'Tables LIN'!$C$259,COLUMN(J33)-2+16*(ROW(J17)-ROW($C$4))),4),3,2)&amp;IF(COLUMN(J33)-2&lt;16,",","")</f>
        <v>0xC6,</v>
      </c>
      <c r="K33" s="36" t="str">
        <f>"0x"&amp;MID(DEC2HEX(INDEX('Tables LIN'!$C$4:'Tables LIN'!$C$259,COLUMN(K33)-2+16*(ROW(K17)-ROW($C$4))),4),3,2)&amp;IF(COLUMN(K33)-2&lt;16,",","")</f>
        <v>0xC3,</v>
      </c>
      <c r="L33" s="36" t="str">
        <f>"0x"&amp;MID(DEC2HEX(INDEX('Tables LIN'!$C$4:'Tables LIN'!$C$259,COLUMN(L33)-2+16*(ROW(L17)-ROW($C$4))),4),3,2)&amp;IF(COLUMN(L33)-2&lt;16,",","")</f>
        <v>0xC0,</v>
      </c>
      <c r="M33" s="36" t="str">
        <f>"0x"&amp;MID(DEC2HEX(INDEX('Tables LIN'!$C$4:'Tables LIN'!$C$259,COLUMN(M33)-2+16*(ROW(M17)-ROW($C$4))),4),3,2)&amp;IF(COLUMN(M33)-2&lt;16,",","")</f>
        <v>0xBD,</v>
      </c>
      <c r="N33" s="36" t="str">
        <f>"0x"&amp;MID(DEC2HEX(INDEX('Tables LIN'!$C$4:'Tables LIN'!$C$259,COLUMN(N33)-2+16*(ROW(N17)-ROW($C$4))),4),3,2)&amp;IF(COLUMN(N33)-2&lt;16,",","")</f>
        <v>0xBA,</v>
      </c>
      <c r="O33" s="36" t="str">
        <f>"0x"&amp;MID(DEC2HEX(INDEX('Tables LIN'!$C$4:'Tables LIN'!$C$259,COLUMN(O33)-2+16*(ROW(O17)-ROW($C$4))),4),3,2)&amp;IF(COLUMN(O33)-2&lt;16,",","")</f>
        <v>0xB6,</v>
      </c>
      <c r="P33" s="36" t="str">
        <f>"0x"&amp;MID(DEC2HEX(INDEX('Tables LIN'!$C$4:'Tables LIN'!$C$259,COLUMN(P33)-2+16*(ROW(P17)-ROW($C$4))),4),3,2)&amp;IF(COLUMN(P33)-2&lt;16,",","")</f>
        <v>0xB3,</v>
      </c>
      <c r="Q33" s="36" t="str">
        <f>"0x"&amp;MID(DEC2HEX(INDEX('Tables LIN'!$C$4:'Tables LIN'!$C$259,COLUMN(Q33)-2+16*(ROW(Q17)-ROW($C$4))),4),3,2)&amp;IF(COLUMN(Q33)-2&lt;16,",","")</f>
        <v>0xB0,</v>
      </c>
      <c r="R33" s="36" t="str">
        <f>"0x"&amp;MID(DEC2HEX(INDEX('Tables LIN'!$C$4:'Tables LIN'!$C$259,COLUMN(R33)-2+16*(ROW(R17)-ROW($C$4))),4),3,2)&amp;IF(COLUMN(R33)-2&lt;16,",","")</f>
        <v>0xAD</v>
      </c>
    </row>
    <row r="34" spans="1:66">
      <c r="B34" s="36" t="s">
        <v>107</v>
      </c>
      <c r="C34" s="36" t="str">
        <f>"0x"&amp;MID(DEC2HEX(INDEX('Tables LIN'!$C$4:'Tables LIN'!$C$259,COLUMN(C34)-2+16*(ROW(C18)-ROW($C$4))),4),3,2)&amp;IF(COLUMN(C34)-2&lt;16,",","")</f>
        <v>0xAA,</v>
      </c>
      <c r="D34" s="36" t="str">
        <f>"0x"&amp;MID(DEC2HEX(INDEX('Tables LIN'!$C$4:'Tables LIN'!$C$259,COLUMN(D34)-2+16*(ROW(D18)-ROW($C$4))),4),3,2)&amp;IF(COLUMN(D34)-2&lt;16,",","")</f>
        <v>0xA7,</v>
      </c>
      <c r="E34" s="36" t="str">
        <f>"0x"&amp;MID(DEC2HEX(INDEX('Tables LIN'!$C$4:'Tables LIN'!$C$259,COLUMN(E34)-2+16*(ROW(E18)-ROW($C$4))),4),3,2)&amp;IF(COLUMN(E34)-2&lt;16,",","")</f>
        <v>0xA4,</v>
      </c>
      <c r="F34" s="36" t="str">
        <f>"0x"&amp;MID(DEC2HEX(INDEX('Tables LIN'!$C$4:'Tables LIN'!$C$259,COLUMN(F34)-2+16*(ROW(F18)-ROW($C$4))),4),3,2)&amp;IF(COLUMN(F34)-2&lt;16,",","")</f>
        <v>0xA1,</v>
      </c>
      <c r="G34" s="36" t="str">
        <f>"0x"&amp;MID(DEC2HEX(INDEX('Tables LIN'!$C$4:'Tables LIN'!$C$259,COLUMN(G34)-2+16*(ROW(G18)-ROW($C$4))),4),3,2)&amp;IF(COLUMN(G34)-2&lt;16,",","")</f>
        <v>0x9E,</v>
      </c>
      <c r="H34" s="36" t="str">
        <f>"0x"&amp;MID(DEC2HEX(INDEX('Tables LIN'!$C$4:'Tables LIN'!$C$259,COLUMN(H34)-2+16*(ROW(H18)-ROW($C$4))),4),3,2)&amp;IF(COLUMN(H34)-2&lt;16,",","")</f>
        <v>0x9B,</v>
      </c>
      <c r="I34" s="36" t="str">
        <f>"0x"&amp;MID(DEC2HEX(INDEX('Tables LIN'!$C$4:'Tables LIN'!$C$259,COLUMN(I34)-2+16*(ROW(I18)-ROW($C$4))),4),3,2)&amp;IF(COLUMN(I34)-2&lt;16,",","")</f>
        <v>0x99,</v>
      </c>
      <c r="J34" s="36" t="str">
        <f>"0x"&amp;MID(DEC2HEX(INDEX('Tables LIN'!$C$4:'Tables LIN'!$C$259,COLUMN(J34)-2+16*(ROW(J18)-ROW($C$4))),4),3,2)&amp;IF(COLUMN(J34)-2&lt;16,",","")</f>
        <v>0x96,</v>
      </c>
      <c r="K34" s="36" t="str">
        <f>"0x"&amp;MID(DEC2HEX(INDEX('Tables LIN'!$C$4:'Tables LIN'!$C$259,COLUMN(K34)-2+16*(ROW(K18)-ROW($C$4))),4),3,2)&amp;IF(COLUMN(K34)-2&lt;16,",","")</f>
        <v>0x93,</v>
      </c>
      <c r="L34" s="36" t="str">
        <f>"0x"&amp;MID(DEC2HEX(INDEX('Tables LIN'!$C$4:'Tables LIN'!$C$259,COLUMN(L34)-2+16*(ROW(L18)-ROW($C$4))),4),3,2)&amp;IF(COLUMN(L34)-2&lt;16,",","")</f>
        <v>0x90,</v>
      </c>
      <c r="M34" s="36" t="str">
        <f>"0x"&amp;MID(DEC2HEX(INDEX('Tables LIN'!$C$4:'Tables LIN'!$C$259,COLUMN(M34)-2+16*(ROW(M18)-ROW($C$4))),4),3,2)&amp;IF(COLUMN(M34)-2&lt;16,",","")</f>
        <v>0x8D,</v>
      </c>
      <c r="N34" s="36" t="str">
        <f>"0x"&amp;MID(DEC2HEX(INDEX('Tables LIN'!$C$4:'Tables LIN'!$C$259,COLUMN(N34)-2+16*(ROW(N18)-ROW($C$4))),4),3,2)&amp;IF(COLUMN(N34)-2&lt;16,",","")</f>
        <v>0x8B,</v>
      </c>
      <c r="O34" s="36" t="str">
        <f>"0x"&amp;MID(DEC2HEX(INDEX('Tables LIN'!$C$4:'Tables LIN'!$C$259,COLUMN(O34)-2+16*(ROW(O18)-ROW($C$4))),4),3,2)&amp;IF(COLUMN(O34)-2&lt;16,",","")</f>
        <v>0x88,</v>
      </c>
      <c r="P34" s="36" t="str">
        <f>"0x"&amp;MID(DEC2HEX(INDEX('Tables LIN'!$C$4:'Tables LIN'!$C$259,COLUMN(P34)-2+16*(ROW(P18)-ROW($C$4))),4),3,2)&amp;IF(COLUMN(P34)-2&lt;16,",","")</f>
        <v>0x85,</v>
      </c>
      <c r="Q34" s="36" t="str">
        <f>"0x"&amp;MID(DEC2HEX(INDEX('Tables LIN'!$C$4:'Tables LIN'!$C$259,COLUMN(Q34)-2+16*(ROW(Q18)-ROW($C$4))),4),3,2)&amp;IF(COLUMN(Q34)-2&lt;16,",","")</f>
        <v>0x82,</v>
      </c>
      <c r="R34" s="36" t="str">
        <f>"0x"&amp;MID(DEC2HEX(INDEX('Tables LIN'!$C$4:'Tables LIN'!$C$259,COLUMN(R34)-2+16*(ROW(R18)-ROW($C$4))),4),3,2)&amp;IF(COLUMN(R34)-2&lt;16,",","")</f>
        <v>0x80</v>
      </c>
    </row>
    <row r="35" spans="1:66">
      <c r="B35" s="36" t="s">
        <v>107</v>
      </c>
      <c r="C35" s="36" t="str">
        <f>"0x"&amp;MID(DEC2HEX(INDEX('Tables LIN'!$C$4:'Tables LIN'!$C$259,COLUMN(C35)-2+16*(ROW(C19)-ROW($C$4))),4),3,2)&amp;IF(COLUMN(C35)-2&lt;16,",","")</f>
        <v>0x7D,</v>
      </c>
      <c r="D35" s="36" t="str">
        <f>"0x"&amp;MID(DEC2HEX(INDEX('Tables LIN'!$C$4:'Tables LIN'!$C$259,COLUMN(D35)-2+16*(ROW(D19)-ROW($C$4))),4),3,2)&amp;IF(COLUMN(D35)-2&lt;16,",","")</f>
        <v>0x7B,</v>
      </c>
      <c r="E35" s="36" t="str">
        <f>"0x"&amp;MID(DEC2HEX(INDEX('Tables LIN'!$C$4:'Tables LIN'!$C$259,COLUMN(E35)-2+16*(ROW(E19)-ROW($C$4))),4),3,2)&amp;IF(COLUMN(E35)-2&lt;16,",","")</f>
        <v>0x78,</v>
      </c>
      <c r="F35" s="36" t="str">
        <f>"0x"&amp;MID(DEC2HEX(INDEX('Tables LIN'!$C$4:'Tables LIN'!$C$259,COLUMN(F35)-2+16*(ROW(F19)-ROW($C$4))),4),3,2)&amp;IF(COLUMN(F35)-2&lt;16,",","")</f>
        <v>0x75,</v>
      </c>
      <c r="G35" s="36" t="str">
        <f>"0x"&amp;MID(DEC2HEX(INDEX('Tables LIN'!$C$4:'Tables LIN'!$C$259,COLUMN(G35)-2+16*(ROW(G19)-ROW($C$4))),4),3,2)&amp;IF(COLUMN(G35)-2&lt;16,",","")</f>
        <v>0x73,</v>
      </c>
      <c r="H35" s="36" t="str">
        <f>"0x"&amp;MID(DEC2HEX(INDEX('Tables LIN'!$C$4:'Tables LIN'!$C$259,COLUMN(H35)-2+16*(ROW(H19)-ROW($C$4))),4),3,2)&amp;IF(COLUMN(H35)-2&lt;16,",","")</f>
        <v>0x70,</v>
      </c>
      <c r="I35" s="36" t="str">
        <f>"0x"&amp;MID(DEC2HEX(INDEX('Tables LIN'!$C$4:'Tables LIN'!$C$259,COLUMN(I35)-2+16*(ROW(I19)-ROW($C$4))),4),3,2)&amp;IF(COLUMN(I35)-2&lt;16,",","")</f>
        <v>0x6E,</v>
      </c>
      <c r="J35" s="36" t="str">
        <f>"0x"&amp;MID(DEC2HEX(INDEX('Tables LIN'!$C$4:'Tables LIN'!$C$259,COLUMN(J35)-2+16*(ROW(J19)-ROW($C$4))),4),3,2)&amp;IF(COLUMN(J35)-2&lt;16,",","")</f>
        <v>0x6B,</v>
      </c>
      <c r="K35" s="36" t="str">
        <f>"0x"&amp;MID(DEC2HEX(INDEX('Tables LIN'!$C$4:'Tables LIN'!$C$259,COLUMN(K35)-2+16*(ROW(K19)-ROW($C$4))),4),3,2)&amp;IF(COLUMN(K35)-2&lt;16,",","")</f>
        <v>0x69,</v>
      </c>
      <c r="L35" s="36" t="str">
        <f>"0x"&amp;MID(DEC2HEX(INDEX('Tables LIN'!$C$4:'Tables LIN'!$C$259,COLUMN(L35)-2+16*(ROW(L19)-ROW($C$4))),4),3,2)&amp;IF(COLUMN(L35)-2&lt;16,",","")</f>
        <v>0x66,</v>
      </c>
      <c r="M35" s="36" t="str">
        <f>"0x"&amp;MID(DEC2HEX(INDEX('Tables LIN'!$C$4:'Tables LIN'!$C$259,COLUMN(M35)-2+16*(ROW(M19)-ROW($C$4))),4),3,2)&amp;IF(COLUMN(M35)-2&lt;16,",","")</f>
        <v>0x64,</v>
      </c>
      <c r="N35" s="36" t="str">
        <f>"0x"&amp;MID(DEC2HEX(INDEX('Tables LIN'!$C$4:'Tables LIN'!$C$259,COLUMN(N35)-2+16*(ROW(N19)-ROW($C$4))),4),3,2)&amp;IF(COLUMN(N35)-2&lt;16,",","")</f>
        <v>0x61,</v>
      </c>
      <c r="O35" s="36" t="str">
        <f>"0x"&amp;MID(DEC2HEX(INDEX('Tables LIN'!$C$4:'Tables LIN'!$C$259,COLUMN(O35)-2+16*(ROW(O19)-ROW($C$4))),4),3,2)&amp;IF(COLUMN(O35)-2&lt;16,",","")</f>
        <v>0x5F,</v>
      </c>
      <c r="P35" s="36" t="str">
        <f>"0x"&amp;MID(DEC2HEX(INDEX('Tables LIN'!$C$4:'Tables LIN'!$C$259,COLUMN(P35)-2+16*(ROW(P19)-ROW($C$4))),4),3,2)&amp;IF(COLUMN(P35)-2&lt;16,",","")</f>
        <v>0x5D,</v>
      </c>
      <c r="Q35" s="36" t="str">
        <f>"0x"&amp;MID(DEC2HEX(INDEX('Tables LIN'!$C$4:'Tables LIN'!$C$259,COLUMN(Q35)-2+16*(ROW(Q19)-ROW($C$4))),4),3,2)&amp;IF(COLUMN(Q35)-2&lt;16,",","")</f>
        <v>0x5A,</v>
      </c>
      <c r="R35" s="36" t="str">
        <f>"0x"&amp;MID(DEC2HEX(INDEX('Tables LIN'!$C$4:'Tables LIN'!$C$259,COLUMN(R35)-2+16*(ROW(R19)-ROW($C$4))),4),3,2)&amp;IF(COLUMN(R35)-2&lt;16,",","")</f>
        <v>0x58</v>
      </c>
    </row>
    <row r="36" spans="1:66">
      <c r="A36" s="126" t="str">
        <f>"TBL_FREQ_2  ; Freq="&amp;'Tables LIN'!E$2</f>
        <v>TBL_FREQ_2  ; Freq=20000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</row>
    <row r="37" spans="1:66">
      <c r="B37" s="36" t="s">
        <v>107</v>
      </c>
      <c r="C37" s="36" t="str">
        <f>"0x"&amp;MID(DEC2HEX(INDEX('Tables LIN'!$F$4:'Tables LIN'!$F$259,COLUMN(C37)-2+16*(ROW(C37)-ROW($C$37))),4),1,2)&amp;IF(COLUMN(C37)-2&lt;16,",","")</f>
        <v>0xFF,</v>
      </c>
      <c r="D37" s="36" t="str">
        <f>"0x"&amp;MID(DEC2HEX(INDEX('Tables LIN'!$F$4:'Tables LIN'!$F$259,COLUMN(D37)-2+16*(ROW(D37)-ROW($C$37))),4),1,2)&amp;IF(COLUMN(D37)-2&lt;16,",","")</f>
        <v>0x8A,</v>
      </c>
      <c r="E37" s="36" t="str">
        <f>"0x"&amp;MID(DEC2HEX(INDEX('Tables LIN'!$F$4:'Tables LIN'!$F$259,COLUMN(E37)-2+16*(ROW(E37)-ROW($C$37))),4),1,2)&amp;IF(COLUMN(E37)-2&lt;16,",","")</f>
        <v>0x5E,</v>
      </c>
      <c r="F37" s="36" t="str">
        <f>"0x"&amp;MID(DEC2HEX(INDEX('Tables LIN'!$F$4:'Tables LIN'!$F$259,COLUMN(F37)-2+16*(ROW(F37)-ROW($C$37))),4),1,2)&amp;IF(COLUMN(F37)-2&lt;16,",","")</f>
        <v>0x47,</v>
      </c>
      <c r="G37" s="36" t="str">
        <f>"0x"&amp;MID(DEC2HEX(INDEX('Tables LIN'!$F$4:'Tables LIN'!$F$259,COLUMN(G37)-2+16*(ROW(G37)-ROW($C$37))),4),1,2)&amp;IF(COLUMN(G37)-2&lt;16,",","")</f>
        <v>0x3A,</v>
      </c>
      <c r="H37" s="36" t="str">
        <f>"0x"&amp;MID(DEC2HEX(INDEX('Tables LIN'!$F$4:'Tables LIN'!$F$259,COLUMN(H37)-2+16*(ROW(H37)-ROW($C$37))),4),1,2)&amp;IF(COLUMN(H37)-2&lt;16,",","")</f>
        <v>0x30,</v>
      </c>
      <c r="I37" s="36" t="str">
        <f>"0x"&amp;MID(DEC2HEX(INDEX('Tables LIN'!$F$4:'Tables LIN'!$F$259,COLUMN(I37)-2+16*(ROW(I37)-ROW($C$37))),4),1,2)&amp;IF(COLUMN(I37)-2&lt;16,",","")</f>
        <v>0x29,</v>
      </c>
      <c r="J37" s="36" t="str">
        <f>"0x"&amp;MID(DEC2HEX(INDEX('Tables LIN'!$F$4:'Tables LIN'!$F$259,COLUMN(J37)-2+16*(ROW(J37)-ROW($C$37))),4),1,2)&amp;IF(COLUMN(J37)-2&lt;16,",","")</f>
        <v>0x24,</v>
      </c>
      <c r="K37" s="36" t="str">
        <f>"0x"&amp;MID(DEC2HEX(INDEX('Tables LIN'!$F$4:'Tables LIN'!$F$259,COLUMN(K37)-2+16*(ROW(K37)-ROW($C$37))),4),1,2)&amp;IF(COLUMN(K37)-2&lt;16,",","")</f>
        <v>0x20,</v>
      </c>
      <c r="L37" s="36" t="str">
        <f>"0x"&amp;MID(DEC2HEX(INDEX('Tables LIN'!$F$4:'Tables LIN'!$F$259,COLUMN(L37)-2+16*(ROW(L37)-ROW($C$37))),4),1,2)&amp;IF(COLUMN(L37)-2&lt;16,",","")</f>
        <v>0x1D,</v>
      </c>
      <c r="M37" s="36" t="str">
        <f>"0x"&amp;MID(DEC2HEX(INDEX('Tables LIN'!$F$4:'Tables LIN'!$F$259,COLUMN(M37)-2+16*(ROW(M37)-ROW($C$37))),4),1,2)&amp;IF(COLUMN(M37)-2&lt;16,",","")</f>
        <v>0x1A,</v>
      </c>
      <c r="N37" s="36" t="str">
        <f>"0x"&amp;MID(DEC2HEX(INDEX('Tables LIN'!$F$4:'Tables LIN'!$F$259,COLUMN(N37)-2+16*(ROW(N37)-ROW($C$37))),4),1,2)&amp;IF(COLUMN(N37)-2&lt;16,",","")</f>
        <v>0x18,</v>
      </c>
      <c r="O37" s="36" t="str">
        <f>"0x"&amp;MID(DEC2HEX(INDEX('Tables LIN'!$F$4:'Tables LIN'!$F$259,COLUMN(O37)-2+16*(ROW(O37)-ROW($C$37))),4),1,2)&amp;IF(COLUMN(O37)-2&lt;16,",","")</f>
        <v>0x16,</v>
      </c>
      <c r="P37" s="36" t="str">
        <f>"0x"&amp;MID(DEC2HEX(INDEX('Tables LIN'!$F$4:'Tables LIN'!$F$259,COLUMN(P37)-2+16*(ROW(P37)-ROW($C$37))),4),1,2)&amp;IF(COLUMN(P37)-2&lt;16,",","")</f>
        <v>0x15,</v>
      </c>
      <c r="Q37" s="36" t="str">
        <f>"0x"&amp;MID(DEC2HEX(INDEX('Tables LIN'!$F$4:'Tables LIN'!$F$259,COLUMN(Q37)-2+16*(ROW(Q37)-ROW($C$37))),4),1,2)&amp;IF(COLUMN(Q37)-2&lt;16,",","")</f>
        <v>0x13,</v>
      </c>
      <c r="R37" s="36" t="str">
        <f>"0x"&amp;MID(DEC2HEX(INDEX('Tables LIN'!$F$4:'Tables LIN'!$F$259,COLUMN(R37)-2+16*(ROW(R37)-ROW($C$37))),4),1,2)&amp;IF(COLUMN(R37)-2&lt;16,",","")</f>
        <v>0x12</v>
      </c>
    </row>
    <row r="38" spans="1:66">
      <c r="B38" s="36" t="s">
        <v>107</v>
      </c>
      <c r="C38" s="36" t="str">
        <f>"0x"&amp;MID(DEC2HEX(INDEX('Tables LIN'!$F$4:'Tables LIN'!$F$259,COLUMN(C38)-2+16*(ROW(C38)-ROW($C$37))),4),1,2)&amp;IF(COLUMN(C38)-2&lt;16,",","")</f>
        <v>0x11,</v>
      </c>
      <c r="D38" s="36" t="str">
        <f>"0x"&amp;MID(DEC2HEX(INDEX('Tables LIN'!$F$4:'Tables LIN'!$F$259,COLUMN(D38)-2+16*(ROW(D38)-ROW($C$37))),4),1,2)&amp;IF(COLUMN(D38)-2&lt;16,",","")</f>
        <v>0x10,</v>
      </c>
      <c r="E38" s="36" t="str">
        <f>"0x"&amp;MID(DEC2HEX(INDEX('Tables LIN'!$F$4:'Tables LIN'!$F$259,COLUMN(E38)-2+16*(ROW(E38)-ROW($C$37))),4),1,2)&amp;IF(COLUMN(E38)-2&lt;16,",","")</f>
        <v>0x0F,</v>
      </c>
      <c r="F38" s="36" t="str">
        <f>"0x"&amp;MID(DEC2HEX(INDEX('Tables LIN'!$F$4:'Tables LIN'!$F$259,COLUMN(F38)-2+16*(ROW(F38)-ROW($C$37))),4),1,2)&amp;IF(COLUMN(F38)-2&lt;16,",","")</f>
        <v>0x0E,</v>
      </c>
      <c r="G38" s="36" t="str">
        <f>"0x"&amp;MID(DEC2HEX(INDEX('Tables LIN'!$F$4:'Tables LIN'!$F$259,COLUMN(G38)-2+16*(ROW(G38)-ROW($C$37))),4),1,2)&amp;IF(COLUMN(G38)-2&lt;16,",","")</f>
        <v>0x0E,</v>
      </c>
      <c r="H38" s="36" t="str">
        <f>"0x"&amp;MID(DEC2HEX(INDEX('Tables LIN'!$F$4:'Tables LIN'!$F$259,COLUMN(H38)-2+16*(ROW(H38)-ROW($C$37))),4),1,2)&amp;IF(COLUMN(H38)-2&lt;16,",","")</f>
        <v>0x0D,</v>
      </c>
      <c r="I38" s="36" t="str">
        <f>"0x"&amp;MID(DEC2HEX(INDEX('Tables LIN'!$F$4:'Tables LIN'!$F$259,COLUMN(I38)-2+16*(ROW(I38)-ROW($C$37))),4),1,2)&amp;IF(COLUMN(I38)-2&lt;16,",","")</f>
        <v>0x0C,</v>
      </c>
      <c r="J38" s="36" t="str">
        <f>"0x"&amp;MID(DEC2HEX(INDEX('Tables LIN'!$F$4:'Tables LIN'!$F$259,COLUMN(J38)-2+16*(ROW(J38)-ROW($C$37))),4),1,2)&amp;IF(COLUMN(J38)-2&lt;16,",","")</f>
        <v>0x0C,</v>
      </c>
      <c r="K38" s="36" t="str">
        <f>"0x"&amp;MID(DEC2HEX(INDEX('Tables LIN'!$F$4:'Tables LIN'!$F$259,COLUMN(K38)-2+16*(ROW(K38)-ROW($C$37))),4),1,2)&amp;IF(COLUMN(K38)-2&lt;16,",","")</f>
        <v>0x0B,</v>
      </c>
      <c r="L38" s="36" t="str">
        <f>"0x"&amp;MID(DEC2HEX(INDEX('Tables LIN'!$F$4:'Tables LIN'!$F$259,COLUMN(L38)-2+16*(ROW(L38)-ROW($C$37))),4),1,2)&amp;IF(COLUMN(L38)-2&lt;16,",","")</f>
        <v>0x0B,</v>
      </c>
      <c r="M38" s="36" t="str">
        <f>"0x"&amp;MID(DEC2HEX(INDEX('Tables LIN'!$F$4:'Tables LIN'!$F$259,COLUMN(M38)-2+16*(ROW(M38)-ROW($C$37))),4),1,2)&amp;IF(COLUMN(M38)-2&lt;16,",","")</f>
        <v>0x0B,</v>
      </c>
      <c r="N38" s="36" t="str">
        <f>"0x"&amp;MID(DEC2HEX(INDEX('Tables LIN'!$F$4:'Tables LIN'!$F$259,COLUMN(N38)-2+16*(ROW(N38)-ROW($C$37))),4),1,2)&amp;IF(COLUMN(N38)-2&lt;16,",","")</f>
        <v>0x0A,</v>
      </c>
      <c r="O38" s="36" t="str">
        <f>"0x"&amp;MID(DEC2HEX(INDEX('Tables LIN'!$F$4:'Tables LIN'!$F$259,COLUMN(O38)-2+16*(ROW(O38)-ROW($C$37))),4),1,2)&amp;IF(COLUMN(O38)-2&lt;16,",","")</f>
        <v>0x0A,</v>
      </c>
      <c r="P38" s="36" t="str">
        <f>"0x"&amp;MID(DEC2HEX(INDEX('Tables LIN'!$F$4:'Tables LIN'!$F$259,COLUMN(P38)-2+16*(ROW(P38)-ROW($C$37))),4),1,2)&amp;IF(COLUMN(P38)-2&lt;16,",","")</f>
        <v>0x09,</v>
      </c>
      <c r="Q38" s="36" t="str">
        <f>"0x"&amp;MID(DEC2HEX(INDEX('Tables LIN'!$F$4:'Tables LIN'!$F$259,COLUMN(Q38)-2+16*(ROW(Q38)-ROW($C$37))),4),1,2)&amp;IF(COLUMN(Q38)-2&lt;16,",","")</f>
        <v>0x09,</v>
      </c>
      <c r="R38" s="36" t="str">
        <f>"0x"&amp;MID(DEC2HEX(INDEX('Tables LIN'!$F$4:'Tables LIN'!$F$259,COLUMN(R38)-2+16*(ROW(R38)-ROW($C$37))),4),1,2)&amp;IF(COLUMN(R38)-2&lt;16,",","")</f>
        <v>0x09</v>
      </c>
    </row>
    <row r="39" spans="1:66">
      <c r="B39" s="36" t="s">
        <v>107</v>
      </c>
      <c r="C39" s="36" t="str">
        <f>"0x"&amp;MID(DEC2HEX(INDEX('Tables LIN'!$F$4:'Tables LIN'!$F$259,COLUMN(C39)-2+16*(ROW(C39)-ROW($C$37))),4),1,2)&amp;IF(COLUMN(C39)-2&lt;16,",","")</f>
        <v>0x09,</v>
      </c>
      <c r="D39" s="36" t="str">
        <f>"0x"&amp;MID(DEC2HEX(INDEX('Tables LIN'!$F$4:'Tables LIN'!$F$259,COLUMN(D39)-2+16*(ROW(D39)-ROW($C$37))),4),1,2)&amp;IF(COLUMN(D39)-2&lt;16,",","")</f>
        <v>0x08,</v>
      </c>
      <c r="E39" s="36" t="str">
        <f>"0x"&amp;MID(DEC2HEX(INDEX('Tables LIN'!$F$4:'Tables LIN'!$F$259,COLUMN(E39)-2+16*(ROW(E39)-ROW($C$37))),4),1,2)&amp;IF(COLUMN(E39)-2&lt;16,",","")</f>
        <v>0x08,</v>
      </c>
      <c r="F39" s="36" t="str">
        <f>"0x"&amp;MID(DEC2HEX(INDEX('Tables LIN'!$F$4:'Tables LIN'!$F$259,COLUMN(F39)-2+16*(ROW(F39)-ROW($C$37))),4),1,2)&amp;IF(COLUMN(F39)-2&lt;16,",","")</f>
        <v>0x08,</v>
      </c>
      <c r="G39" s="36" t="str">
        <f>"0x"&amp;MID(DEC2HEX(INDEX('Tables LIN'!$F$4:'Tables LIN'!$F$259,COLUMN(G39)-2+16*(ROW(G39)-ROW($C$37))),4),1,2)&amp;IF(COLUMN(G39)-2&lt;16,",","")</f>
        <v>0x08,</v>
      </c>
      <c r="H39" s="36" t="str">
        <f>"0x"&amp;MID(DEC2HEX(INDEX('Tables LIN'!$F$4:'Tables LIN'!$F$259,COLUMN(H39)-2+16*(ROW(H39)-ROW($C$37))),4),1,2)&amp;IF(COLUMN(H39)-2&lt;16,",","")</f>
        <v>0x07,</v>
      </c>
      <c r="I39" s="36" t="str">
        <f>"0x"&amp;MID(DEC2HEX(INDEX('Tables LIN'!$F$4:'Tables LIN'!$F$259,COLUMN(I39)-2+16*(ROW(I39)-ROW($C$37))),4),1,2)&amp;IF(COLUMN(I39)-2&lt;16,",","")</f>
        <v>0x07,</v>
      </c>
      <c r="J39" s="36" t="str">
        <f>"0x"&amp;MID(DEC2HEX(INDEX('Tables LIN'!$F$4:'Tables LIN'!$F$259,COLUMN(J39)-2+16*(ROW(J39)-ROW($C$37))),4),1,2)&amp;IF(COLUMN(J39)-2&lt;16,",","")</f>
        <v>0x07,</v>
      </c>
      <c r="K39" s="36" t="str">
        <f>"0x"&amp;MID(DEC2HEX(INDEX('Tables LIN'!$F$4:'Tables LIN'!$F$259,COLUMN(K39)-2+16*(ROW(K39)-ROW($C$37))),4),1,2)&amp;IF(COLUMN(K39)-2&lt;16,",","")</f>
        <v>0x07,</v>
      </c>
      <c r="L39" s="36" t="str">
        <f>"0x"&amp;MID(DEC2HEX(INDEX('Tables LIN'!$F$4:'Tables LIN'!$F$259,COLUMN(L39)-2+16*(ROW(L39)-ROW($C$37))),4),1,2)&amp;IF(COLUMN(L39)-2&lt;16,",","")</f>
        <v>0x07,</v>
      </c>
      <c r="M39" s="36" t="str">
        <f>"0x"&amp;MID(DEC2HEX(INDEX('Tables LIN'!$F$4:'Tables LIN'!$F$259,COLUMN(M39)-2+16*(ROW(M39)-ROW($C$37))),4),1,2)&amp;IF(COLUMN(M39)-2&lt;16,",","")</f>
        <v>0x06,</v>
      </c>
      <c r="N39" s="36" t="str">
        <f>"0x"&amp;MID(DEC2HEX(INDEX('Tables LIN'!$F$4:'Tables LIN'!$F$259,COLUMN(N39)-2+16*(ROW(N39)-ROW($C$37))),4),1,2)&amp;IF(COLUMN(N39)-2&lt;16,",","")</f>
        <v>0x06,</v>
      </c>
      <c r="O39" s="36" t="str">
        <f>"0x"&amp;MID(DEC2HEX(INDEX('Tables LIN'!$F$4:'Tables LIN'!$F$259,COLUMN(O39)-2+16*(ROW(O39)-ROW($C$37))),4),1,2)&amp;IF(COLUMN(O39)-2&lt;16,",","")</f>
        <v>0x06,</v>
      </c>
      <c r="P39" s="36" t="str">
        <f>"0x"&amp;MID(DEC2HEX(INDEX('Tables LIN'!$F$4:'Tables LIN'!$F$259,COLUMN(P39)-2+16*(ROW(P39)-ROW($C$37))),4),1,2)&amp;IF(COLUMN(P39)-2&lt;16,",","")</f>
        <v>0x06,</v>
      </c>
      <c r="Q39" s="36" t="str">
        <f>"0x"&amp;MID(DEC2HEX(INDEX('Tables LIN'!$F$4:'Tables LIN'!$F$259,COLUMN(Q39)-2+16*(ROW(Q39)-ROW($C$37))),4),1,2)&amp;IF(COLUMN(Q39)-2&lt;16,",","")</f>
        <v>0x06,</v>
      </c>
      <c r="R39" s="36" t="str">
        <f>"0x"&amp;MID(DEC2HEX(INDEX('Tables LIN'!$F$4:'Tables LIN'!$F$259,COLUMN(R39)-2+16*(ROW(R39)-ROW($C$37))),4),1,2)&amp;IF(COLUMN(R39)-2&lt;16,",","")</f>
        <v>0x06</v>
      </c>
    </row>
    <row r="40" spans="1:66">
      <c r="B40" s="36" t="s">
        <v>107</v>
      </c>
      <c r="C40" s="36" t="str">
        <f>"0x"&amp;MID(DEC2HEX(INDEX('Tables LIN'!$F$4:'Tables LIN'!$F$259,COLUMN(C40)-2+16*(ROW(C40)-ROW($C$37))),4),1,2)&amp;IF(COLUMN(C40)-2&lt;16,",","")</f>
        <v>0x06,</v>
      </c>
      <c r="D40" s="36" t="str">
        <f>"0x"&amp;MID(DEC2HEX(INDEX('Tables LIN'!$F$4:'Tables LIN'!$F$259,COLUMN(D40)-2+16*(ROW(D40)-ROW($C$37))),4),1,2)&amp;IF(COLUMN(D40)-2&lt;16,",","")</f>
        <v>0x05,</v>
      </c>
      <c r="E40" s="36" t="str">
        <f>"0x"&amp;MID(DEC2HEX(INDEX('Tables LIN'!$F$4:'Tables LIN'!$F$259,COLUMN(E40)-2+16*(ROW(E40)-ROW($C$37))),4),1,2)&amp;IF(COLUMN(E40)-2&lt;16,",","")</f>
        <v>0x05,</v>
      </c>
      <c r="F40" s="36" t="str">
        <f>"0x"&amp;MID(DEC2HEX(INDEX('Tables LIN'!$F$4:'Tables LIN'!$F$259,COLUMN(F40)-2+16*(ROW(F40)-ROW($C$37))),4),1,2)&amp;IF(COLUMN(F40)-2&lt;16,",","")</f>
        <v>0x05,</v>
      </c>
      <c r="G40" s="36" t="str">
        <f>"0x"&amp;MID(DEC2HEX(INDEX('Tables LIN'!$F$4:'Tables LIN'!$F$259,COLUMN(G40)-2+16*(ROW(G40)-ROW($C$37))),4),1,2)&amp;IF(COLUMN(G40)-2&lt;16,",","")</f>
        <v>0x05,</v>
      </c>
      <c r="H40" s="36" t="str">
        <f>"0x"&amp;MID(DEC2HEX(INDEX('Tables LIN'!$F$4:'Tables LIN'!$F$259,COLUMN(H40)-2+16*(ROW(H40)-ROW($C$37))),4),1,2)&amp;IF(COLUMN(H40)-2&lt;16,",","")</f>
        <v>0x05,</v>
      </c>
      <c r="I40" s="36" t="str">
        <f>"0x"&amp;MID(DEC2HEX(INDEX('Tables LIN'!$F$4:'Tables LIN'!$F$259,COLUMN(I40)-2+16*(ROW(I40)-ROW($C$37))),4),1,2)&amp;IF(COLUMN(I40)-2&lt;16,",","")</f>
        <v>0x05,</v>
      </c>
      <c r="J40" s="36" t="str">
        <f>"0x"&amp;MID(DEC2HEX(INDEX('Tables LIN'!$F$4:'Tables LIN'!$F$259,COLUMN(J40)-2+16*(ROW(J40)-ROW($C$37))),4),1,2)&amp;IF(COLUMN(J40)-2&lt;16,",","")</f>
        <v>0x05,</v>
      </c>
      <c r="K40" s="36" t="str">
        <f>"0x"&amp;MID(DEC2HEX(INDEX('Tables LIN'!$F$4:'Tables LIN'!$F$259,COLUMN(K40)-2+16*(ROW(K40)-ROW($C$37))),4),1,2)&amp;IF(COLUMN(K40)-2&lt;16,",","")</f>
        <v>0x05,</v>
      </c>
      <c r="L40" s="36" t="str">
        <f>"0x"&amp;MID(DEC2HEX(INDEX('Tables LIN'!$F$4:'Tables LIN'!$F$259,COLUMN(L40)-2+16*(ROW(L40)-ROW($C$37))),4),1,2)&amp;IF(COLUMN(L40)-2&lt;16,",","")</f>
        <v>0x05,</v>
      </c>
      <c r="M40" s="36" t="str">
        <f>"0x"&amp;MID(DEC2HEX(INDEX('Tables LIN'!$F$4:'Tables LIN'!$F$259,COLUMN(M40)-2+16*(ROW(M40)-ROW($C$37))),4),1,2)&amp;IF(COLUMN(M40)-2&lt;16,",","")</f>
        <v>0x05,</v>
      </c>
      <c r="N40" s="36" t="str">
        <f>"0x"&amp;MID(DEC2HEX(INDEX('Tables LIN'!$F$4:'Tables LIN'!$F$259,COLUMN(N40)-2+16*(ROW(N40)-ROW($C$37))),4),1,2)&amp;IF(COLUMN(N40)-2&lt;16,",","")</f>
        <v>0x04,</v>
      </c>
      <c r="O40" s="36" t="str">
        <f>"0x"&amp;MID(DEC2HEX(INDEX('Tables LIN'!$F$4:'Tables LIN'!$F$259,COLUMN(O40)-2+16*(ROW(O40)-ROW($C$37))),4),1,2)&amp;IF(COLUMN(O40)-2&lt;16,",","")</f>
        <v>0x04,</v>
      </c>
      <c r="P40" s="36" t="str">
        <f>"0x"&amp;MID(DEC2HEX(INDEX('Tables LIN'!$F$4:'Tables LIN'!$F$259,COLUMN(P40)-2+16*(ROW(P40)-ROW($C$37))),4),1,2)&amp;IF(COLUMN(P40)-2&lt;16,",","")</f>
        <v>0x04,</v>
      </c>
      <c r="Q40" s="36" t="str">
        <f>"0x"&amp;MID(DEC2HEX(INDEX('Tables LIN'!$F$4:'Tables LIN'!$F$259,COLUMN(Q40)-2+16*(ROW(Q40)-ROW($C$37))),4),1,2)&amp;IF(COLUMN(Q40)-2&lt;16,",","")</f>
        <v>0x04,</v>
      </c>
      <c r="R40" s="36" t="str">
        <f>"0x"&amp;MID(DEC2HEX(INDEX('Tables LIN'!$F$4:'Tables LIN'!$F$259,COLUMN(R40)-2+16*(ROW(R40)-ROW($C$37))),4),1,2)&amp;IF(COLUMN(R40)-2&lt;16,",","")</f>
        <v>0x04</v>
      </c>
    </row>
    <row r="41" spans="1:66">
      <c r="B41" s="36" t="s">
        <v>107</v>
      </c>
      <c r="C41" s="36" t="str">
        <f>"0x"&amp;MID(DEC2HEX(INDEX('Tables LIN'!$F$4:'Tables LIN'!$F$259,COLUMN(C41)-2+16*(ROW(C41)-ROW($C$37))),4),1,2)&amp;IF(COLUMN(C41)-2&lt;16,",","")</f>
        <v>0x04,</v>
      </c>
      <c r="D41" s="36" t="str">
        <f>"0x"&amp;MID(DEC2HEX(INDEX('Tables LIN'!$F$4:'Tables LIN'!$F$259,COLUMN(D41)-2+16*(ROW(D41)-ROW($C$37))),4),1,2)&amp;IF(COLUMN(D41)-2&lt;16,",","")</f>
        <v>0x04,</v>
      </c>
      <c r="E41" s="36" t="str">
        <f>"0x"&amp;MID(DEC2HEX(INDEX('Tables LIN'!$F$4:'Tables LIN'!$F$259,COLUMN(E41)-2+16*(ROW(E41)-ROW($C$37))),4),1,2)&amp;IF(COLUMN(E41)-2&lt;16,",","")</f>
        <v>0x04,</v>
      </c>
      <c r="F41" s="36" t="str">
        <f>"0x"&amp;MID(DEC2HEX(INDEX('Tables LIN'!$F$4:'Tables LIN'!$F$259,COLUMN(F41)-2+16*(ROW(F41)-ROW($C$37))),4),1,2)&amp;IF(COLUMN(F41)-2&lt;16,",","")</f>
        <v>0x04,</v>
      </c>
      <c r="G41" s="36" t="str">
        <f>"0x"&amp;MID(DEC2HEX(INDEX('Tables LIN'!$F$4:'Tables LIN'!$F$259,COLUMN(G41)-2+16*(ROW(G41)-ROW($C$37))),4),1,2)&amp;IF(COLUMN(G41)-2&lt;16,",","")</f>
        <v>0x04,</v>
      </c>
      <c r="H41" s="36" t="str">
        <f>"0x"&amp;MID(DEC2HEX(INDEX('Tables LIN'!$F$4:'Tables LIN'!$F$259,COLUMN(H41)-2+16*(ROW(H41)-ROW($C$37))),4),1,2)&amp;IF(COLUMN(H41)-2&lt;16,",","")</f>
        <v>0x04,</v>
      </c>
      <c r="I41" s="36" t="str">
        <f>"0x"&amp;MID(DEC2HEX(INDEX('Tables LIN'!$F$4:'Tables LIN'!$F$259,COLUMN(I41)-2+16*(ROW(I41)-ROW($C$37))),4),1,2)&amp;IF(COLUMN(I41)-2&lt;16,",","")</f>
        <v>0x04,</v>
      </c>
      <c r="J41" s="36" t="str">
        <f>"0x"&amp;MID(DEC2HEX(INDEX('Tables LIN'!$F$4:'Tables LIN'!$F$259,COLUMN(J41)-2+16*(ROW(J41)-ROW($C$37))),4),1,2)&amp;IF(COLUMN(J41)-2&lt;16,",","")</f>
        <v>0x04,</v>
      </c>
      <c r="K41" s="36" t="str">
        <f>"0x"&amp;MID(DEC2HEX(INDEX('Tables LIN'!$F$4:'Tables LIN'!$F$259,COLUMN(K41)-2+16*(ROW(K41)-ROW($C$37))),4),1,2)&amp;IF(COLUMN(K41)-2&lt;16,",","")</f>
        <v>0x04,</v>
      </c>
      <c r="L41" s="36" t="str">
        <f>"0x"&amp;MID(DEC2HEX(INDEX('Tables LIN'!$F$4:'Tables LIN'!$F$259,COLUMN(L41)-2+16*(ROW(L41)-ROW($C$37))),4),1,2)&amp;IF(COLUMN(L41)-2&lt;16,",","")</f>
        <v>0x04,</v>
      </c>
      <c r="M41" s="36" t="str">
        <f>"0x"&amp;MID(DEC2HEX(INDEX('Tables LIN'!$F$4:'Tables LIN'!$F$259,COLUMN(M41)-2+16*(ROW(M41)-ROW($C$37))),4),1,2)&amp;IF(COLUMN(M41)-2&lt;16,",","")</f>
        <v>0x03,</v>
      </c>
      <c r="N41" s="36" t="str">
        <f>"0x"&amp;MID(DEC2HEX(INDEX('Tables LIN'!$F$4:'Tables LIN'!$F$259,COLUMN(N41)-2+16*(ROW(N41)-ROW($C$37))),4),1,2)&amp;IF(COLUMN(N41)-2&lt;16,",","")</f>
        <v>0x03,</v>
      </c>
      <c r="O41" s="36" t="str">
        <f>"0x"&amp;MID(DEC2HEX(INDEX('Tables LIN'!$F$4:'Tables LIN'!$F$259,COLUMN(O41)-2+16*(ROW(O41)-ROW($C$37))),4),1,2)&amp;IF(COLUMN(O41)-2&lt;16,",","")</f>
        <v>0x03,</v>
      </c>
      <c r="P41" s="36" t="str">
        <f>"0x"&amp;MID(DEC2HEX(INDEX('Tables LIN'!$F$4:'Tables LIN'!$F$259,COLUMN(P41)-2+16*(ROW(P41)-ROW($C$37))),4),1,2)&amp;IF(COLUMN(P41)-2&lt;16,",","")</f>
        <v>0x03,</v>
      </c>
      <c r="Q41" s="36" t="str">
        <f>"0x"&amp;MID(DEC2HEX(INDEX('Tables LIN'!$F$4:'Tables LIN'!$F$259,COLUMN(Q41)-2+16*(ROW(Q41)-ROW($C$37))),4),1,2)&amp;IF(COLUMN(Q41)-2&lt;16,",","")</f>
        <v>0x03,</v>
      </c>
      <c r="R41" s="36" t="str">
        <f>"0x"&amp;MID(DEC2HEX(INDEX('Tables LIN'!$F$4:'Tables LIN'!$F$259,COLUMN(R41)-2+16*(ROW(R41)-ROW($C$37))),4),1,2)&amp;IF(COLUMN(R41)-2&lt;16,",","")</f>
        <v>0x03</v>
      </c>
    </row>
    <row r="42" spans="1:66">
      <c r="B42" s="36" t="s">
        <v>107</v>
      </c>
      <c r="C42" s="36" t="str">
        <f>"0x"&amp;MID(DEC2HEX(INDEX('Tables LIN'!$F$4:'Tables LIN'!$F$259,COLUMN(C42)-2+16*(ROW(C42)-ROW($C$37))),4),1,2)&amp;IF(COLUMN(C42)-2&lt;16,",","")</f>
        <v>0x03,</v>
      </c>
      <c r="D42" s="36" t="str">
        <f>"0x"&amp;MID(DEC2HEX(INDEX('Tables LIN'!$F$4:'Tables LIN'!$F$259,COLUMN(D42)-2+16*(ROW(D42)-ROW($C$37))),4),1,2)&amp;IF(COLUMN(D42)-2&lt;16,",","")</f>
        <v>0x03,</v>
      </c>
      <c r="E42" s="36" t="str">
        <f>"0x"&amp;MID(DEC2HEX(INDEX('Tables LIN'!$F$4:'Tables LIN'!$F$259,COLUMN(E42)-2+16*(ROW(E42)-ROW($C$37))),4),1,2)&amp;IF(COLUMN(E42)-2&lt;16,",","")</f>
        <v>0x03,</v>
      </c>
      <c r="F42" s="36" t="str">
        <f>"0x"&amp;MID(DEC2HEX(INDEX('Tables LIN'!$F$4:'Tables LIN'!$F$259,COLUMN(F42)-2+16*(ROW(F42)-ROW($C$37))),4),1,2)&amp;IF(COLUMN(F42)-2&lt;16,",","")</f>
        <v>0x03,</v>
      </c>
      <c r="G42" s="36" t="str">
        <f>"0x"&amp;MID(DEC2HEX(INDEX('Tables LIN'!$F$4:'Tables LIN'!$F$259,COLUMN(G42)-2+16*(ROW(G42)-ROW($C$37))),4),1,2)&amp;IF(COLUMN(G42)-2&lt;16,",","")</f>
        <v>0x03,</v>
      </c>
      <c r="H42" s="36" t="str">
        <f>"0x"&amp;MID(DEC2HEX(INDEX('Tables LIN'!$F$4:'Tables LIN'!$F$259,COLUMN(H42)-2+16*(ROW(H42)-ROW($C$37))),4),1,2)&amp;IF(COLUMN(H42)-2&lt;16,",","")</f>
        <v>0x03,</v>
      </c>
      <c r="I42" s="36" t="str">
        <f>"0x"&amp;MID(DEC2HEX(INDEX('Tables LIN'!$F$4:'Tables LIN'!$F$259,COLUMN(I42)-2+16*(ROW(I42)-ROW($C$37))),4),1,2)&amp;IF(COLUMN(I42)-2&lt;16,",","")</f>
        <v>0x03,</v>
      </c>
      <c r="J42" s="36" t="str">
        <f>"0x"&amp;MID(DEC2HEX(INDEX('Tables LIN'!$F$4:'Tables LIN'!$F$259,COLUMN(J42)-2+16*(ROW(J42)-ROW($C$37))),4),1,2)&amp;IF(COLUMN(J42)-2&lt;16,",","")</f>
        <v>0x03,</v>
      </c>
      <c r="K42" s="36" t="str">
        <f>"0x"&amp;MID(DEC2HEX(INDEX('Tables LIN'!$F$4:'Tables LIN'!$F$259,COLUMN(K42)-2+16*(ROW(K42)-ROW($C$37))),4),1,2)&amp;IF(COLUMN(K42)-2&lt;16,",","")</f>
        <v>0x03,</v>
      </c>
      <c r="L42" s="36" t="str">
        <f>"0x"&amp;MID(DEC2HEX(INDEX('Tables LIN'!$F$4:'Tables LIN'!$F$259,COLUMN(L42)-2+16*(ROW(L42)-ROW($C$37))),4),1,2)&amp;IF(COLUMN(L42)-2&lt;16,",","")</f>
        <v>0x03,</v>
      </c>
      <c r="M42" s="36" t="str">
        <f>"0x"&amp;MID(DEC2HEX(INDEX('Tables LIN'!$F$4:'Tables LIN'!$F$259,COLUMN(M42)-2+16*(ROW(M42)-ROW($C$37))),4),1,2)&amp;IF(COLUMN(M42)-2&lt;16,",","")</f>
        <v>0x03,</v>
      </c>
      <c r="N42" s="36" t="str">
        <f>"0x"&amp;MID(DEC2HEX(INDEX('Tables LIN'!$F$4:'Tables LIN'!$F$259,COLUMN(N42)-2+16*(ROW(N42)-ROW($C$37))),4),1,2)&amp;IF(COLUMN(N42)-2&lt;16,",","")</f>
        <v>0x03,</v>
      </c>
      <c r="O42" s="36" t="str">
        <f>"0x"&amp;MID(DEC2HEX(INDEX('Tables LIN'!$F$4:'Tables LIN'!$F$259,COLUMN(O42)-2+16*(ROW(O42)-ROW($C$37))),4),1,2)&amp;IF(COLUMN(O42)-2&lt;16,",","")</f>
        <v>0x03,</v>
      </c>
      <c r="P42" s="36" t="str">
        <f>"0x"&amp;MID(DEC2HEX(INDEX('Tables LIN'!$F$4:'Tables LIN'!$F$259,COLUMN(P42)-2+16*(ROW(P42)-ROW($C$37))),4),1,2)&amp;IF(COLUMN(P42)-2&lt;16,",","")</f>
        <v>0x03,</v>
      </c>
      <c r="Q42" s="36" t="str">
        <f>"0x"&amp;MID(DEC2HEX(INDEX('Tables LIN'!$F$4:'Tables LIN'!$F$259,COLUMN(Q42)-2+16*(ROW(Q42)-ROW($C$37))),4),1,2)&amp;IF(COLUMN(Q42)-2&lt;16,",","")</f>
        <v>0x03,</v>
      </c>
      <c r="R42" s="36" t="str">
        <f>"0x"&amp;MID(DEC2HEX(INDEX('Tables LIN'!$F$4:'Tables LIN'!$F$259,COLUMN(R42)-2+16*(ROW(R42)-ROW($C$37))),4),1,2)&amp;IF(COLUMN(R42)-2&lt;16,",","")</f>
        <v>0x03</v>
      </c>
    </row>
    <row r="43" spans="1:66">
      <c r="B43" s="36" t="s">
        <v>107</v>
      </c>
      <c r="C43" s="36" t="str">
        <f>"0x"&amp;MID(DEC2HEX(INDEX('Tables LIN'!$F$4:'Tables LIN'!$F$259,COLUMN(C43)-2+16*(ROW(C43)-ROW($C$37))),4),1,2)&amp;IF(COLUMN(C43)-2&lt;16,",","")</f>
        <v>0x03,</v>
      </c>
      <c r="D43" s="36" t="str">
        <f>"0x"&amp;MID(DEC2HEX(INDEX('Tables LIN'!$F$4:'Tables LIN'!$F$259,COLUMN(D43)-2+16*(ROW(D43)-ROW($C$37))),4),1,2)&amp;IF(COLUMN(D43)-2&lt;16,",","")</f>
        <v>0x03,</v>
      </c>
      <c r="E43" s="36" t="str">
        <f>"0x"&amp;MID(DEC2HEX(INDEX('Tables LIN'!$F$4:'Tables LIN'!$F$259,COLUMN(E43)-2+16*(ROW(E43)-ROW($C$37))),4),1,2)&amp;IF(COLUMN(E43)-2&lt;16,",","")</f>
        <v>0x03,</v>
      </c>
      <c r="F43" s="36" t="str">
        <f>"0x"&amp;MID(DEC2HEX(INDEX('Tables LIN'!$F$4:'Tables LIN'!$F$259,COLUMN(F43)-2+16*(ROW(F43)-ROW($C$37))),4),1,2)&amp;IF(COLUMN(F43)-2&lt;16,",","")</f>
        <v>0x02,</v>
      </c>
      <c r="G43" s="36" t="str">
        <f>"0x"&amp;MID(DEC2HEX(INDEX('Tables LIN'!$F$4:'Tables LIN'!$F$259,COLUMN(G43)-2+16*(ROW(G43)-ROW($C$37))),4),1,2)&amp;IF(COLUMN(G43)-2&lt;16,",","")</f>
        <v>0x02,</v>
      </c>
      <c r="H43" s="36" t="str">
        <f>"0x"&amp;MID(DEC2HEX(INDEX('Tables LIN'!$F$4:'Tables LIN'!$F$259,COLUMN(H43)-2+16*(ROW(H43)-ROW($C$37))),4),1,2)&amp;IF(COLUMN(H43)-2&lt;16,",","")</f>
        <v>0x02,</v>
      </c>
      <c r="I43" s="36" t="str">
        <f>"0x"&amp;MID(DEC2HEX(INDEX('Tables LIN'!$F$4:'Tables LIN'!$F$259,COLUMN(I43)-2+16*(ROW(I43)-ROW($C$37))),4),1,2)&amp;IF(COLUMN(I43)-2&lt;16,",","")</f>
        <v>0x02,</v>
      </c>
      <c r="J43" s="36" t="str">
        <f>"0x"&amp;MID(DEC2HEX(INDEX('Tables LIN'!$F$4:'Tables LIN'!$F$259,COLUMN(J43)-2+16*(ROW(J43)-ROW($C$37))),4),1,2)&amp;IF(COLUMN(J43)-2&lt;16,",","")</f>
        <v>0x02,</v>
      </c>
      <c r="K43" s="36" t="str">
        <f>"0x"&amp;MID(DEC2HEX(INDEX('Tables LIN'!$F$4:'Tables LIN'!$F$259,COLUMN(K43)-2+16*(ROW(K43)-ROW($C$37))),4),1,2)&amp;IF(COLUMN(K43)-2&lt;16,",","")</f>
        <v>0x02,</v>
      </c>
      <c r="L43" s="36" t="str">
        <f>"0x"&amp;MID(DEC2HEX(INDEX('Tables LIN'!$F$4:'Tables LIN'!$F$259,COLUMN(L43)-2+16*(ROW(L43)-ROW($C$37))),4),1,2)&amp;IF(COLUMN(L43)-2&lt;16,",","")</f>
        <v>0x02,</v>
      </c>
      <c r="M43" s="36" t="str">
        <f>"0x"&amp;MID(DEC2HEX(INDEX('Tables LIN'!$F$4:'Tables LIN'!$F$259,COLUMN(M43)-2+16*(ROW(M43)-ROW($C$37))),4),1,2)&amp;IF(COLUMN(M43)-2&lt;16,",","")</f>
        <v>0x02,</v>
      </c>
      <c r="N43" s="36" t="str">
        <f>"0x"&amp;MID(DEC2HEX(INDEX('Tables LIN'!$F$4:'Tables LIN'!$F$259,COLUMN(N43)-2+16*(ROW(N43)-ROW($C$37))),4),1,2)&amp;IF(COLUMN(N43)-2&lt;16,",","")</f>
        <v>0x02,</v>
      </c>
      <c r="O43" s="36" t="str">
        <f>"0x"&amp;MID(DEC2HEX(INDEX('Tables LIN'!$F$4:'Tables LIN'!$F$259,COLUMN(O43)-2+16*(ROW(O43)-ROW($C$37))),4),1,2)&amp;IF(COLUMN(O43)-2&lt;16,",","")</f>
        <v>0x02,</v>
      </c>
      <c r="P43" s="36" t="str">
        <f>"0x"&amp;MID(DEC2HEX(INDEX('Tables LIN'!$F$4:'Tables LIN'!$F$259,COLUMN(P43)-2+16*(ROW(P43)-ROW($C$37))),4),1,2)&amp;IF(COLUMN(P43)-2&lt;16,",","")</f>
        <v>0x02,</v>
      </c>
      <c r="Q43" s="36" t="str">
        <f>"0x"&amp;MID(DEC2HEX(INDEX('Tables LIN'!$F$4:'Tables LIN'!$F$259,COLUMN(Q43)-2+16*(ROW(Q43)-ROW($C$37))),4),1,2)&amp;IF(COLUMN(Q43)-2&lt;16,",","")</f>
        <v>0x02,</v>
      </c>
      <c r="R43" s="36" t="str">
        <f>"0x"&amp;MID(DEC2HEX(INDEX('Tables LIN'!$F$4:'Tables LIN'!$F$259,COLUMN(R43)-2+16*(ROW(R43)-ROW($C$37))),4),1,2)&amp;IF(COLUMN(R43)-2&lt;16,",","")</f>
        <v>0x02</v>
      </c>
    </row>
    <row r="44" spans="1:66">
      <c r="B44" s="36" t="s">
        <v>107</v>
      </c>
      <c r="C44" s="36" t="str">
        <f>"0x"&amp;MID(DEC2HEX(INDEX('Tables LIN'!$F$4:'Tables LIN'!$F$259,COLUMN(C44)-2+16*(ROW(C44)-ROW($C$37))),4),1,2)&amp;IF(COLUMN(C44)-2&lt;16,",","")</f>
        <v>0x02,</v>
      </c>
      <c r="D44" s="36" t="str">
        <f>"0x"&amp;MID(DEC2HEX(INDEX('Tables LIN'!$F$4:'Tables LIN'!$F$259,COLUMN(D44)-2+16*(ROW(D44)-ROW($C$37))),4),1,2)&amp;IF(COLUMN(D44)-2&lt;16,",","")</f>
        <v>0x02,</v>
      </c>
      <c r="E44" s="36" t="str">
        <f>"0x"&amp;MID(DEC2HEX(INDEX('Tables LIN'!$F$4:'Tables LIN'!$F$259,COLUMN(E44)-2+16*(ROW(E44)-ROW($C$37))),4),1,2)&amp;IF(COLUMN(E44)-2&lt;16,",","")</f>
        <v>0x02,</v>
      </c>
      <c r="F44" s="36" t="str">
        <f>"0x"&amp;MID(DEC2HEX(INDEX('Tables LIN'!$F$4:'Tables LIN'!$F$259,COLUMN(F44)-2+16*(ROW(F44)-ROW($C$37))),4),1,2)&amp;IF(COLUMN(F44)-2&lt;16,",","")</f>
        <v>0x02,</v>
      </c>
      <c r="G44" s="36" t="str">
        <f>"0x"&amp;MID(DEC2HEX(INDEX('Tables LIN'!$F$4:'Tables LIN'!$F$259,COLUMN(G44)-2+16*(ROW(G44)-ROW($C$37))),4),1,2)&amp;IF(COLUMN(G44)-2&lt;16,",","")</f>
        <v>0x02,</v>
      </c>
      <c r="H44" s="36" t="str">
        <f>"0x"&amp;MID(DEC2HEX(INDEX('Tables LIN'!$F$4:'Tables LIN'!$F$259,COLUMN(H44)-2+16*(ROW(H44)-ROW($C$37))),4),1,2)&amp;IF(COLUMN(H44)-2&lt;16,",","")</f>
        <v>0x02,</v>
      </c>
      <c r="I44" s="36" t="str">
        <f>"0x"&amp;MID(DEC2HEX(INDEX('Tables LIN'!$F$4:'Tables LIN'!$F$259,COLUMN(I44)-2+16*(ROW(I44)-ROW($C$37))),4),1,2)&amp;IF(COLUMN(I44)-2&lt;16,",","")</f>
        <v>0x02,</v>
      </c>
      <c r="J44" s="36" t="str">
        <f>"0x"&amp;MID(DEC2HEX(INDEX('Tables LIN'!$F$4:'Tables LIN'!$F$259,COLUMN(J44)-2+16*(ROW(J44)-ROW($C$37))),4),1,2)&amp;IF(COLUMN(J44)-2&lt;16,",","")</f>
        <v>0x02,</v>
      </c>
      <c r="K44" s="36" t="str">
        <f>"0x"&amp;MID(DEC2HEX(INDEX('Tables LIN'!$F$4:'Tables LIN'!$F$259,COLUMN(K44)-2+16*(ROW(K44)-ROW($C$37))),4),1,2)&amp;IF(COLUMN(K44)-2&lt;16,",","")</f>
        <v>0x02,</v>
      </c>
      <c r="L44" s="36" t="str">
        <f>"0x"&amp;MID(DEC2HEX(INDEX('Tables LIN'!$F$4:'Tables LIN'!$F$259,COLUMN(L44)-2+16*(ROW(L44)-ROW($C$37))),4),1,2)&amp;IF(COLUMN(L44)-2&lt;16,",","")</f>
        <v>0x02,</v>
      </c>
      <c r="M44" s="36" t="str">
        <f>"0x"&amp;MID(DEC2HEX(INDEX('Tables LIN'!$F$4:'Tables LIN'!$F$259,COLUMN(M44)-2+16*(ROW(M44)-ROW($C$37))),4),1,2)&amp;IF(COLUMN(M44)-2&lt;16,",","")</f>
        <v>0x02,</v>
      </c>
      <c r="N44" s="36" t="str">
        <f>"0x"&amp;MID(DEC2HEX(INDEX('Tables LIN'!$F$4:'Tables LIN'!$F$259,COLUMN(N44)-2+16*(ROW(N44)-ROW($C$37))),4),1,2)&amp;IF(COLUMN(N44)-2&lt;16,",","")</f>
        <v>0x02,</v>
      </c>
      <c r="O44" s="36" t="str">
        <f>"0x"&amp;MID(DEC2HEX(INDEX('Tables LIN'!$F$4:'Tables LIN'!$F$259,COLUMN(O44)-2+16*(ROW(O44)-ROW($C$37))),4),1,2)&amp;IF(COLUMN(O44)-2&lt;16,",","")</f>
        <v>0x02,</v>
      </c>
      <c r="P44" s="36" t="str">
        <f>"0x"&amp;MID(DEC2HEX(INDEX('Tables LIN'!$F$4:'Tables LIN'!$F$259,COLUMN(P44)-2+16*(ROW(P44)-ROW($C$37))),4),1,2)&amp;IF(COLUMN(P44)-2&lt;16,",","")</f>
        <v>0x02,</v>
      </c>
      <c r="Q44" s="36" t="str">
        <f>"0x"&amp;MID(DEC2HEX(INDEX('Tables LIN'!$F$4:'Tables LIN'!$F$259,COLUMN(Q44)-2+16*(ROW(Q44)-ROW($C$37))),4),1,2)&amp;IF(COLUMN(Q44)-2&lt;16,",","")</f>
        <v>0x02,</v>
      </c>
      <c r="R44" s="36" t="str">
        <f>"0x"&amp;MID(DEC2HEX(INDEX('Tables LIN'!$F$4:'Tables LIN'!$F$259,COLUMN(R44)-2+16*(ROW(R44)-ROW($C$37))),4),1,2)&amp;IF(COLUMN(R44)-2&lt;16,",","")</f>
        <v>0x02</v>
      </c>
    </row>
    <row r="45" spans="1:66">
      <c r="B45" s="36" t="s">
        <v>107</v>
      </c>
      <c r="C45" s="36" t="str">
        <f>"0x"&amp;MID(DEC2HEX(INDEX('Tables LIN'!$F$4:'Tables LIN'!$F$259,COLUMN(C45)-2+16*(ROW(C45)-ROW($C$37))),4),1,2)&amp;IF(COLUMN(C45)-2&lt;16,",","")</f>
        <v>0x02,</v>
      </c>
      <c r="D45" s="36" t="str">
        <f>"0x"&amp;MID(DEC2HEX(INDEX('Tables LIN'!$F$4:'Tables LIN'!$F$259,COLUMN(D45)-2+16*(ROW(D45)-ROW($C$37))),4),1,2)&amp;IF(COLUMN(D45)-2&lt;16,",","")</f>
        <v>0x02,</v>
      </c>
      <c r="E45" s="36" t="str">
        <f>"0x"&amp;MID(DEC2HEX(INDEX('Tables LIN'!$F$4:'Tables LIN'!$F$259,COLUMN(E45)-2+16*(ROW(E45)-ROW($C$37))),4),1,2)&amp;IF(COLUMN(E45)-2&lt;16,",","")</f>
        <v>0x02,</v>
      </c>
      <c r="F45" s="36" t="str">
        <f>"0x"&amp;MID(DEC2HEX(INDEX('Tables LIN'!$F$4:'Tables LIN'!$F$259,COLUMN(F45)-2+16*(ROW(F45)-ROW($C$37))),4),1,2)&amp;IF(COLUMN(F45)-2&lt;16,",","")</f>
        <v>0x02,</v>
      </c>
      <c r="G45" s="36" t="str">
        <f>"0x"&amp;MID(DEC2HEX(INDEX('Tables LIN'!$F$4:'Tables LIN'!$F$259,COLUMN(G45)-2+16*(ROW(G45)-ROW($C$37))),4),1,2)&amp;IF(COLUMN(G45)-2&lt;16,",","")</f>
        <v>0x02,</v>
      </c>
      <c r="H45" s="36" t="str">
        <f>"0x"&amp;MID(DEC2HEX(INDEX('Tables LIN'!$F$4:'Tables LIN'!$F$259,COLUMN(H45)-2+16*(ROW(H45)-ROW($C$37))),4),1,2)&amp;IF(COLUMN(H45)-2&lt;16,",","")</f>
        <v>0x02,</v>
      </c>
      <c r="I45" s="36" t="str">
        <f>"0x"&amp;MID(DEC2HEX(INDEX('Tables LIN'!$F$4:'Tables LIN'!$F$259,COLUMN(I45)-2+16*(ROW(I45)-ROW($C$37))),4),1,2)&amp;IF(COLUMN(I45)-2&lt;16,",","")</f>
        <v>0x02,</v>
      </c>
      <c r="J45" s="36" t="str">
        <f>"0x"&amp;MID(DEC2HEX(INDEX('Tables LIN'!$F$4:'Tables LIN'!$F$259,COLUMN(J45)-2+16*(ROW(J45)-ROW($C$37))),4),1,2)&amp;IF(COLUMN(J45)-2&lt;16,",","")</f>
        <v>0x02,</v>
      </c>
      <c r="K45" s="36" t="str">
        <f>"0x"&amp;MID(DEC2HEX(INDEX('Tables LIN'!$F$4:'Tables LIN'!$F$259,COLUMN(K45)-2+16*(ROW(K45)-ROW($C$37))),4),1,2)&amp;IF(COLUMN(K45)-2&lt;16,",","")</f>
        <v>0x02,</v>
      </c>
      <c r="L45" s="36" t="str">
        <f>"0x"&amp;MID(DEC2HEX(INDEX('Tables LIN'!$F$4:'Tables LIN'!$F$259,COLUMN(L45)-2+16*(ROW(L45)-ROW($C$37))),4),1,2)&amp;IF(COLUMN(L45)-2&lt;16,",","")</f>
        <v>0x02,</v>
      </c>
      <c r="M45" s="36" t="str">
        <f>"0x"&amp;MID(DEC2HEX(INDEX('Tables LIN'!$F$4:'Tables LIN'!$F$259,COLUMN(M45)-2+16*(ROW(M45)-ROW($C$37))),4),1,2)&amp;IF(COLUMN(M45)-2&lt;16,",","")</f>
        <v>0x02,</v>
      </c>
      <c r="N45" s="36" t="str">
        <f>"0x"&amp;MID(DEC2HEX(INDEX('Tables LIN'!$F$4:'Tables LIN'!$F$259,COLUMN(N45)-2+16*(ROW(N45)-ROW($C$37))),4),1,2)&amp;IF(COLUMN(N45)-2&lt;16,",","")</f>
        <v>0x02,</v>
      </c>
      <c r="O45" s="36" t="str">
        <f>"0x"&amp;MID(DEC2HEX(INDEX('Tables LIN'!$F$4:'Tables LIN'!$F$259,COLUMN(O45)-2+16*(ROW(O45)-ROW($C$37))),4),1,2)&amp;IF(COLUMN(O45)-2&lt;16,",","")</f>
        <v>0x02,</v>
      </c>
      <c r="P45" s="36" t="str">
        <f>"0x"&amp;MID(DEC2HEX(INDEX('Tables LIN'!$F$4:'Tables LIN'!$F$259,COLUMN(P45)-2+16*(ROW(P45)-ROW($C$37))),4),1,2)&amp;IF(COLUMN(P45)-2&lt;16,",","")</f>
        <v>0x02,</v>
      </c>
      <c r="Q45" s="36" t="str">
        <f>"0x"&amp;MID(DEC2HEX(INDEX('Tables LIN'!$F$4:'Tables LIN'!$F$259,COLUMN(Q45)-2+16*(ROW(Q45)-ROW($C$37))),4),1,2)&amp;IF(COLUMN(Q45)-2&lt;16,",","")</f>
        <v>0x02,</v>
      </c>
      <c r="R45" s="36" t="str">
        <f>"0x"&amp;MID(DEC2HEX(INDEX('Tables LIN'!$F$4:'Tables LIN'!$F$259,COLUMN(R45)-2+16*(ROW(R45)-ROW($C$37))),4),1,2)&amp;IF(COLUMN(R45)-2&lt;16,",","")</f>
        <v>0x02</v>
      </c>
    </row>
    <row r="46" spans="1:66">
      <c r="B46" s="36" t="s">
        <v>107</v>
      </c>
      <c r="C46" s="36" t="str">
        <f>"0x"&amp;MID(DEC2HEX(INDEX('Tables LIN'!$F$4:'Tables LIN'!$F$259,COLUMN(C46)-2+16*(ROW(C46)-ROW($C$37))),4),1,2)&amp;IF(COLUMN(C46)-2&lt;16,",","")</f>
        <v>0x02,</v>
      </c>
      <c r="D46" s="36" t="str">
        <f>"0x"&amp;MID(DEC2HEX(INDEX('Tables LIN'!$F$4:'Tables LIN'!$F$259,COLUMN(D46)-2+16*(ROW(D46)-ROW($C$37))),4),1,2)&amp;IF(COLUMN(D46)-2&lt;16,",","")</f>
        <v>0x02,</v>
      </c>
      <c r="E46" s="36" t="str">
        <f>"0x"&amp;MID(DEC2HEX(INDEX('Tables LIN'!$F$4:'Tables LIN'!$F$259,COLUMN(E46)-2+16*(ROW(E46)-ROW($C$37))),4),1,2)&amp;IF(COLUMN(E46)-2&lt;16,",","")</f>
        <v>0x02,</v>
      </c>
      <c r="F46" s="36" t="str">
        <f>"0x"&amp;MID(DEC2HEX(INDEX('Tables LIN'!$F$4:'Tables LIN'!$F$259,COLUMN(F46)-2+16*(ROW(F46)-ROW($C$37))),4),1,2)&amp;IF(COLUMN(F46)-2&lt;16,",","")</f>
        <v>0x02,</v>
      </c>
      <c r="G46" s="36" t="str">
        <f>"0x"&amp;MID(DEC2HEX(INDEX('Tables LIN'!$F$4:'Tables LIN'!$F$259,COLUMN(G46)-2+16*(ROW(G46)-ROW($C$37))),4),1,2)&amp;IF(COLUMN(G46)-2&lt;16,",","")</f>
        <v>0x02,</v>
      </c>
      <c r="H46" s="36" t="str">
        <f>"0x"&amp;MID(DEC2HEX(INDEX('Tables LIN'!$F$4:'Tables LIN'!$F$259,COLUMN(H46)-2+16*(ROW(H46)-ROW($C$37))),4),1,2)&amp;IF(COLUMN(H46)-2&lt;16,",","")</f>
        <v>0x02,</v>
      </c>
      <c r="I46" s="36" t="str">
        <f>"0x"&amp;MID(DEC2HEX(INDEX('Tables LIN'!$F$4:'Tables LIN'!$F$259,COLUMN(I46)-2+16*(ROW(I46)-ROW($C$37))),4),1,2)&amp;IF(COLUMN(I46)-2&lt;16,",","")</f>
        <v>0x01,</v>
      </c>
      <c r="J46" s="36" t="str">
        <f>"0x"&amp;MID(DEC2HEX(INDEX('Tables LIN'!$F$4:'Tables LIN'!$F$259,COLUMN(J46)-2+16*(ROW(J46)-ROW($C$37))),4),1,2)&amp;IF(COLUMN(J46)-2&lt;16,",","")</f>
        <v>0x01,</v>
      </c>
      <c r="K46" s="36" t="str">
        <f>"0x"&amp;MID(DEC2HEX(INDEX('Tables LIN'!$F$4:'Tables LIN'!$F$259,COLUMN(K46)-2+16*(ROW(K46)-ROW($C$37))),4),1,2)&amp;IF(COLUMN(K46)-2&lt;16,",","")</f>
        <v>0x01,</v>
      </c>
      <c r="L46" s="36" t="str">
        <f>"0x"&amp;MID(DEC2HEX(INDEX('Tables LIN'!$F$4:'Tables LIN'!$F$259,COLUMN(L46)-2+16*(ROW(L46)-ROW($C$37))),4),1,2)&amp;IF(COLUMN(L46)-2&lt;16,",","")</f>
        <v>0x01,</v>
      </c>
      <c r="M46" s="36" t="str">
        <f>"0x"&amp;MID(DEC2HEX(INDEX('Tables LIN'!$F$4:'Tables LIN'!$F$259,COLUMN(M46)-2+16*(ROW(M46)-ROW($C$37))),4),1,2)&amp;IF(COLUMN(M46)-2&lt;16,",","")</f>
        <v>0x01,</v>
      </c>
      <c r="N46" s="36" t="str">
        <f>"0x"&amp;MID(DEC2HEX(INDEX('Tables LIN'!$F$4:'Tables LIN'!$F$259,COLUMN(N46)-2+16*(ROW(N46)-ROW($C$37))),4),1,2)&amp;IF(COLUMN(N46)-2&lt;16,",","")</f>
        <v>0x01,</v>
      </c>
      <c r="O46" s="36" t="str">
        <f>"0x"&amp;MID(DEC2HEX(INDEX('Tables LIN'!$F$4:'Tables LIN'!$F$259,COLUMN(O46)-2+16*(ROW(O46)-ROW($C$37))),4),1,2)&amp;IF(COLUMN(O46)-2&lt;16,",","")</f>
        <v>0x01,</v>
      </c>
      <c r="P46" s="36" t="str">
        <f>"0x"&amp;MID(DEC2HEX(INDEX('Tables LIN'!$F$4:'Tables LIN'!$F$259,COLUMN(P46)-2+16*(ROW(P46)-ROW($C$37))),4),1,2)&amp;IF(COLUMN(P46)-2&lt;16,",","")</f>
        <v>0x01,</v>
      </c>
      <c r="Q46" s="36" t="str">
        <f>"0x"&amp;MID(DEC2HEX(INDEX('Tables LIN'!$F$4:'Tables LIN'!$F$259,COLUMN(Q46)-2+16*(ROW(Q46)-ROW($C$37))),4),1,2)&amp;IF(COLUMN(Q46)-2&lt;16,",","")</f>
        <v>0x01,</v>
      </c>
      <c r="R46" s="36" t="str">
        <f>"0x"&amp;MID(DEC2HEX(INDEX('Tables LIN'!$F$4:'Tables LIN'!$F$259,COLUMN(R46)-2+16*(ROW(R46)-ROW($C$37))),4),1,2)&amp;IF(COLUMN(R46)-2&lt;16,",","")</f>
        <v>0x01</v>
      </c>
    </row>
    <row r="47" spans="1:66">
      <c r="B47" s="36" t="s">
        <v>107</v>
      </c>
      <c r="C47" s="36" t="str">
        <f>"0x"&amp;MID(DEC2HEX(INDEX('Tables LIN'!$F$4:'Tables LIN'!$F$259,COLUMN(C47)-2+16*(ROW(C47)-ROW($C$37))),4),1,2)&amp;IF(COLUMN(C47)-2&lt;16,",","")</f>
        <v>0x01,</v>
      </c>
      <c r="D47" s="36" t="str">
        <f>"0x"&amp;MID(DEC2HEX(INDEX('Tables LIN'!$F$4:'Tables LIN'!$F$259,COLUMN(D47)-2+16*(ROW(D47)-ROW($C$37))),4),1,2)&amp;IF(COLUMN(D47)-2&lt;16,",","")</f>
        <v>0x01,</v>
      </c>
      <c r="E47" s="36" t="str">
        <f>"0x"&amp;MID(DEC2HEX(INDEX('Tables LIN'!$F$4:'Tables LIN'!$F$259,COLUMN(E47)-2+16*(ROW(E47)-ROW($C$37))),4),1,2)&amp;IF(COLUMN(E47)-2&lt;16,",","")</f>
        <v>0x01,</v>
      </c>
      <c r="F47" s="36" t="str">
        <f>"0x"&amp;MID(DEC2HEX(INDEX('Tables LIN'!$F$4:'Tables LIN'!$F$259,COLUMN(F47)-2+16*(ROW(F47)-ROW($C$37))),4),1,2)&amp;IF(COLUMN(F47)-2&lt;16,",","")</f>
        <v>0x01,</v>
      </c>
      <c r="G47" s="36" t="str">
        <f>"0x"&amp;MID(DEC2HEX(INDEX('Tables LIN'!$F$4:'Tables LIN'!$F$259,COLUMN(G47)-2+16*(ROW(G47)-ROW($C$37))),4),1,2)&amp;IF(COLUMN(G47)-2&lt;16,",","")</f>
        <v>0x01,</v>
      </c>
      <c r="H47" s="36" t="str">
        <f>"0x"&amp;MID(DEC2HEX(INDEX('Tables LIN'!$F$4:'Tables LIN'!$F$259,COLUMN(H47)-2+16*(ROW(H47)-ROW($C$37))),4),1,2)&amp;IF(COLUMN(H47)-2&lt;16,",","")</f>
        <v>0x01,</v>
      </c>
      <c r="I47" s="36" t="str">
        <f>"0x"&amp;MID(DEC2HEX(INDEX('Tables LIN'!$F$4:'Tables LIN'!$F$259,COLUMN(I47)-2+16*(ROW(I47)-ROW($C$37))),4),1,2)&amp;IF(COLUMN(I47)-2&lt;16,",","")</f>
        <v>0x01,</v>
      </c>
      <c r="J47" s="36" t="str">
        <f>"0x"&amp;MID(DEC2HEX(INDEX('Tables LIN'!$F$4:'Tables LIN'!$F$259,COLUMN(J47)-2+16*(ROW(J47)-ROW($C$37))),4),1,2)&amp;IF(COLUMN(J47)-2&lt;16,",","")</f>
        <v>0x01,</v>
      </c>
      <c r="K47" s="36" t="str">
        <f>"0x"&amp;MID(DEC2HEX(INDEX('Tables LIN'!$F$4:'Tables LIN'!$F$259,COLUMN(K47)-2+16*(ROW(K47)-ROW($C$37))),4),1,2)&amp;IF(COLUMN(K47)-2&lt;16,",","")</f>
        <v>0x01,</v>
      </c>
      <c r="L47" s="36" t="str">
        <f>"0x"&amp;MID(DEC2HEX(INDEX('Tables LIN'!$F$4:'Tables LIN'!$F$259,COLUMN(L47)-2+16*(ROW(L47)-ROW($C$37))),4),1,2)&amp;IF(COLUMN(L47)-2&lt;16,",","")</f>
        <v>0x01,</v>
      </c>
      <c r="M47" s="36" t="str">
        <f>"0x"&amp;MID(DEC2HEX(INDEX('Tables LIN'!$F$4:'Tables LIN'!$F$259,COLUMN(M47)-2+16*(ROW(M47)-ROW($C$37))),4),1,2)&amp;IF(COLUMN(M47)-2&lt;16,",","")</f>
        <v>0x01,</v>
      </c>
      <c r="N47" s="36" t="str">
        <f>"0x"&amp;MID(DEC2HEX(INDEX('Tables LIN'!$F$4:'Tables LIN'!$F$259,COLUMN(N47)-2+16*(ROW(N47)-ROW($C$37))),4),1,2)&amp;IF(COLUMN(N47)-2&lt;16,",","")</f>
        <v>0x01,</v>
      </c>
      <c r="O47" s="36" t="str">
        <f>"0x"&amp;MID(DEC2HEX(INDEX('Tables LIN'!$F$4:'Tables LIN'!$F$259,COLUMN(O47)-2+16*(ROW(O47)-ROW($C$37))),4),1,2)&amp;IF(COLUMN(O47)-2&lt;16,",","")</f>
        <v>0x01,</v>
      </c>
      <c r="P47" s="36" t="str">
        <f>"0x"&amp;MID(DEC2HEX(INDEX('Tables LIN'!$F$4:'Tables LIN'!$F$259,COLUMN(P47)-2+16*(ROW(P47)-ROW($C$37))),4),1,2)&amp;IF(COLUMN(P47)-2&lt;16,",","")</f>
        <v>0x01,</v>
      </c>
      <c r="Q47" s="36" t="str">
        <f>"0x"&amp;MID(DEC2HEX(INDEX('Tables LIN'!$F$4:'Tables LIN'!$F$259,COLUMN(Q47)-2+16*(ROW(Q47)-ROW($C$37))),4),1,2)&amp;IF(COLUMN(Q47)-2&lt;16,",","")</f>
        <v>0x01,</v>
      </c>
      <c r="R47" s="36" t="str">
        <f>"0x"&amp;MID(DEC2HEX(INDEX('Tables LIN'!$F$4:'Tables LIN'!$F$259,COLUMN(R47)-2+16*(ROW(R47)-ROW($C$37))),4),1,2)&amp;IF(COLUMN(R47)-2&lt;16,",","")</f>
        <v>0x01</v>
      </c>
    </row>
    <row r="48" spans="1:66">
      <c r="B48" s="36" t="s">
        <v>107</v>
      </c>
      <c r="C48" s="36" t="str">
        <f>"0x"&amp;MID(DEC2HEX(INDEX('Tables LIN'!$F$4:'Tables LIN'!$F$259,COLUMN(C48)-2+16*(ROW(C48)-ROW($C$37))),4),1,2)&amp;IF(COLUMN(C48)-2&lt;16,",","")</f>
        <v>0x01,</v>
      </c>
      <c r="D48" s="36" t="str">
        <f>"0x"&amp;MID(DEC2HEX(INDEX('Tables LIN'!$F$4:'Tables LIN'!$F$259,COLUMN(D48)-2+16*(ROW(D48)-ROW($C$37))),4),1,2)&amp;IF(COLUMN(D48)-2&lt;16,",","")</f>
        <v>0x01,</v>
      </c>
      <c r="E48" s="36" t="str">
        <f>"0x"&amp;MID(DEC2HEX(INDEX('Tables LIN'!$F$4:'Tables LIN'!$F$259,COLUMN(E48)-2+16*(ROW(E48)-ROW($C$37))),4),1,2)&amp;IF(COLUMN(E48)-2&lt;16,",","")</f>
        <v>0x01,</v>
      </c>
      <c r="F48" s="36" t="str">
        <f>"0x"&amp;MID(DEC2HEX(INDEX('Tables LIN'!$F$4:'Tables LIN'!$F$259,COLUMN(F48)-2+16*(ROW(F48)-ROW($C$37))),4),1,2)&amp;IF(COLUMN(F48)-2&lt;16,",","")</f>
        <v>0x01,</v>
      </c>
      <c r="G48" s="36" t="str">
        <f>"0x"&amp;MID(DEC2HEX(INDEX('Tables LIN'!$F$4:'Tables LIN'!$F$259,COLUMN(G48)-2+16*(ROW(G48)-ROW($C$37))),4),1,2)&amp;IF(COLUMN(G48)-2&lt;16,",","")</f>
        <v>0x01,</v>
      </c>
      <c r="H48" s="36" t="str">
        <f>"0x"&amp;MID(DEC2HEX(INDEX('Tables LIN'!$F$4:'Tables LIN'!$F$259,COLUMN(H48)-2+16*(ROW(H48)-ROW($C$37))),4),1,2)&amp;IF(COLUMN(H48)-2&lt;16,",","")</f>
        <v>0x01,</v>
      </c>
      <c r="I48" s="36" t="str">
        <f>"0x"&amp;MID(DEC2HEX(INDEX('Tables LIN'!$F$4:'Tables LIN'!$F$259,COLUMN(I48)-2+16*(ROW(I48)-ROW($C$37))),4),1,2)&amp;IF(COLUMN(I48)-2&lt;16,",","")</f>
        <v>0x01,</v>
      </c>
      <c r="J48" s="36" t="str">
        <f>"0x"&amp;MID(DEC2HEX(INDEX('Tables LIN'!$F$4:'Tables LIN'!$F$259,COLUMN(J48)-2+16*(ROW(J48)-ROW($C$37))),4),1,2)&amp;IF(COLUMN(J48)-2&lt;16,",","")</f>
        <v>0x01,</v>
      </c>
      <c r="K48" s="36" t="str">
        <f>"0x"&amp;MID(DEC2HEX(INDEX('Tables LIN'!$F$4:'Tables LIN'!$F$259,COLUMN(K48)-2+16*(ROW(K48)-ROW($C$37))),4),1,2)&amp;IF(COLUMN(K48)-2&lt;16,",","")</f>
        <v>0x01,</v>
      </c>
      <c r="L48" s="36" t="str">
        <f>"0x"&amp;MID(DEC2HEX(INDEX('Tables LIN'!$F$4:'Tables LIN'!$F$259,COLUMN(L48)-2+16*(ROW(L48)-ROW($C$37))),4),1,2)&amp;IF(COLUMN(L48)-2&lt;16,",","")</f>
        <v>0x01,</v>
      </c>
      <c r="M48" s="36" t="str">
        <f>"0x"&amp;MID(DEC2HEX(INDEX('Tables LIN'!$F$4:'Tables LIN'!$F$259,COLUMN(M48)-2+16*(ROW(M48)-ROW($C$37))),4),1,2)&amp;IF(COLUMN(M48)-2&lt;16,",","")</f>
        <v>0x01,</v>
      </c>
      <c r="N48" s="36" t="str">
        <f>"0x"&amp;MID(DEC2HEX(INDEX('Tables LIN'!$F$4:'Tables LIN'!$F$259,COLUMN(N48)-2+16*(ROW(N48)-ROW($C$37))),4),1,2)&amp;IF(COLUMN(N48)-2&lt;16,",","")</f>
        <v>0x01,</v>
      </c>
      <c r="O48" s="36" t="str">
        <f>"0x"&amp;MID(DEC2HEX(INDEX('Tables LIN'!$F$4:'Tables LIN'!$F$259,COLUMN(O48)-2+16*(ROW(O48)-ROW($C$37))),4),1,2)&amp;IF(COLUMN(O48)-2&lt;16,",","")</f>
        <v>0x01,</v>
      </c>
      <c r="P48" s="36" t="str">
        <f>"0x"&amp;MID(DEC2HEX(INDEX('Tables LIN'!$F$4:'Tables LIN'!$F$259,COLUMN(P48)-2+16*(ROW(P48)-ROW($C$37))),4),1,2)&amp;IF(COLUMN(P48)-2&lt;16,",","")</f>
        <v>0x01,</v>
      </c>
      <c r="Q48" s="36" t="str">
        <f>"0x"&amp;MID(DEC2HEX(INDEX('Tables LIN'!$F$4:'Tables LIN'!$F$259,COLUMN(Q48)-2+16*(ROW(Q48)-ROW($C$37))),4),1,2)&amp;IF(COLUMN(Q48)-2&lt;16,",","")</f>
        <v>0x01,</v>
      </c>
      <c r="R48" s="36" t="str">
        <f>"0x"&amp;MID(DEC2HEX(INDEX('Tables LIN'!$F$4:'Tables LIN'!$F$259,COLUMN(R48)-2+16*(ROW(R48)-ROW($C$37))),4),1,2)&amp;IF(COLUMN(R48)-2&lt;16,",","")</f>
        <v>0x01</v>
      </c>
    </row>
    <row r="49" spans="2:18">
      <c r="B49" s="36" t="s">
        <v>107</v>
      </c>
      <c r="C49" s="36" t="str">
        <f>"0x"&amp;MID(DEC2HEX(INDEX('Tables LIN'!$F$4:'Tables LIN'!$F$259,COLUMN(C49)-2+16*(ROW(C49)-ROW($C$37))),4),1,2)&amp;IF(COLUMN(C49)-2&lt;16,",","")</f>
        <v>0x01,</v>
      </c>
      <c r="D49" s="36" t="str">
        <f>"0x"&amp;MID(DEC2HEX(INDEX('Tables LIN'!$F$4:'Tables LIN'!$F$259,COLUMN(D49)-2+16*(ROW(D49)-ROW($C$37))),4),1,2)&amp;IF(COLUMN(D49)-2&lt;16,",","")</f>
        <v>0x01,</v>
      </c>
      <c r="E49" s="36" t="str">
        <f>"0x"&amp;MID(DEC2HEX(INDEX('Tables LIN'!$F$4:'Tables LIN'!$F$259,COLUMN(E49)-2+16*(ROW(E49)-ROW($C$37))),4),1,2)&amp;IF(COLUMN(E49)-2&lt;16,",","")</f>
        <v>0x01,</v>
      </c>
      <c r="F49" s="36" t="str">
        <f>"0x"&amp;MID(DEC2HEX(INDEX('Tables LIN'!$F$4:'Tables LIN'!$F$259,COLUMN(F49)-2+16*(ROW(F49)-ROW($C$37))),4),1,2)&amp;IF(COLUMN(F49)-2&lt;16,",","")</f>
        <v>0x01,</v>
      </c>
      <c r="G49" s="36" t="str">
        <f>"0x"&amp;MID(DEC2HEX(INDEX('Tables LIN'!$F$4:'Tables LIN'!$F$259,COLUMN(G49)-2+16*(ROW(G49)-ROW($C$37))),4),1,2)&amp;IF(COLUMN(G49)-2&lt;16,",","")</f>
        <v>0x01,</v>
      </c>
      <c r="H49" s="36" t="str">
        <f>"0x"&amp;MID(DEC2HEX(INDEX('Tables LIN'!$F$4:'Tables LIN'!$F$259,COLUMN(H49)-2+16*(ROW(H49)-ROW($C$37))),4),1,2)&amp;IF(COLUMN(H49)-2&lt;16,",","")</f>
        <v>0x01,</v>
      </c>
      <c r="I49" s="36" t="str">
        <f>"0x"&amp;MID(DEC2HEX(INDEX('Tables LIN'!$F$4:'Tables LIN'!$F$259,COLUMN(I49)-2+16*(ROW(I49)-ROW($C$37))),4),1,2)&amp;IF(COLUMN(I49)-2&lt;16,",","")</f>
        <v>0x01,</v>
      </c>
      <c r="J49" s="36" t="str">
        <f>"0x"&amp;MID(DEC2HEX(INDEX('Tables LIN'!$F$4:'Tables LIN'!$F$259,COLUMN(J49)-2+16*(ROW(J49)-ROW($C$37))),4),1,2)&amp;IF(COLUMN(J49)-2&lt;16,",","")</f>
        <v>0x01,</v>
      </c>
      <c r="K49" s="36" t="str">
        <f>"0x"&amp;MID(DEC2HEX(INDEX('Tables LIN'!$F$4:'Tables LIN'!$F$259,COLUMN(K49)-2+16*(ROW(K49)-ROW($C$37))),4),1,2)&amp;IF(COLUMN(K49)-2&lt;16,",","")</f>
        <v>0x01,</v>
      </c>
      <c r="L49" s="36" t="str">
        <f>"0x"&amp;MID(DEC2HEX(INDEX('Tables LIN'!$F$4:'Tables LIN'!$F$259,COLUMN(L49)-2+16*(ROW(L49)-ROW($C$37))),4),1,2)&amp;IF(COLUMN(L49)-2&lt;16,",","")</f>
        <v>0x01,</v>
      </c>
      <c r="M49" s="36" t="str">
        <f>"0x"&amp;MID(DEC2HEX(INDEX('Tables LIN'!$F$4:'Tables LIN'!$F$259,COLUMN(M49)-2+16*(ROW(M49)-ROW($C$37))),4),1,2)&amp;IF(COLUMN(M49)-2&lt;16,",","")</f>
        <v>0x01,</v>
      </c>
      <c r="N49" s="36" t="str">
        <f>"0x"&amp;MID(DEC2HEX(INDEX('Tables LIN'!$F$4:'Tables LIN'!$F$259,COLUMN(N49)-2+16*(ROW(N49)-ROW($C$37))),4),1,2)&amp;IF(COLUMN(N49)-2&lt;16,",","")</f>
        <v>0x01,</v>
      </c>
      <c r="O49" s="36" t="str">
        <f>"0x"&amp;MID(DEC2HEX(INDEX('Tables LIN'!$F$4:'Tables LIN'!$F$259,COLUMN(O49)-2+16*(ROW(O49)-ROW($C$37))),4),1,2)&amp;IF(COLUMN(O49)-2&lt;16,",","")</f>
        <v>0x01,</v>
      </c>
      <c r="P49" s="36" t="str">
        <f>"0x"&amp;MID(DEC2HEX(INDEX('Tables LIN'!$F$4:'Tables LIN'!$F$259,COLUMN(P49)-2+16*(ROW(P49)-ROW($C$37))),4),1,2)&amp;IF(COLUMN(P49)-2&lt;16,",","")</f>
        <v>0x01,</v>
      </c>
      <c r="Q49" s="36" t="str">
        <f>"0x"&amp;MID(DEC2HEX(INDEX('Tables LIN'!$F$4:'Tables LIN'!$F$259,COLUMN(Q49)-2+16*(ROW(Q49)-ROW($C$37))),4),1,2)&amp;IF(COLUMN(Q49)-2&lt;16,",","")</f>
        <v>0x01,</v>
      </c>
      <c r="R49" s="36" t="str">
        <f>"0x"&amp;MID(DEC2HEX(INDEX('Tables LIN'!$F$4:'Tables LIN'!$F$259,COLUMN(R49)-2+16*(ROW(R49)-ROW($C$37))),4),1,2)&amp;IF(COLUMN(R49)-2&lt;16,",","")</f>
        <v>0x01</v>
      </c>
    </row>
    <row r="50" spans="2:18">
      <c r="B50" s="36" t="s">
        <v>107</v>
      </c>
      <c r="C50" s="36" t="str">
        <f>"0x"&amp;MID(DEC2HEX(INDEX('Tables LIN'!$F$4:'Tables LIN'!$F$259,COLUMN(C50)-2+16*(ROW(C50)-ROW($C$37))),4),1,2)&amp;IF(COLUMN(C50)-2&lt;16,",","")</f>
        <v>0x01,</v>
      </c>
      <c r="D50" s="36" t="str">
        <f>"0x"&amp;MID(DEC2HEX(INDEX('Tables LIN'!$F$4:'Tables LIN'!$F$259,COLUMN(D50)-2+16*(ROW(D50)-ROW($C$37))),4),1,2)&amp;IF(COLUMN(D50)-2&lt;16,",","")</f>
        <v>0x01,</v>
      </c>
      <c r="E50" s="36" t="str">
        <f>"0x"&amp;MID(DEC2HEX(INDEX('Tables LIN'!$F$4:'Tables LIN'!$F$259,COLUMN(E50)-2+16*(ROW(E50)-ROW($C$37))),4),1,2)&amp;IF(COLUMN(E50)-2&lt;16,",","")</f>
        <v>0x01,</v>
      </c>
      <c r="F50" s="36" t="str">
        <f>"0x"&amp;MID(DEC2HEX(INDEX('Tables LIN'!$F$4:'Tables LIN'!$F$259,COLUMN(F50)-2+16*(ROW(F50)-ROW($C$37))),4),1,2)&amp;IF(COLUMN(F50)-2&lt;16,",","")</f>
        <v>0x01,</v>
      </c>
      <c r="G50" s="36" t="str">
        <f>"0x"&amp;MID(DEC2HEX(INDEX('Tables LIN'!$F$4:'Tables LIN'!$F$259,COLUMN(G50)-2+16*(ROW(G50)-ROW($C$37))),4),1,2)&amp;IF(COLUMN(G50)-2&lt;16,",","")</f>
        <v>0x01,</v>
      </c>
      <c r="H50" s="36" t="str">
        <f>"0x"&amp;MID(DEC2HEX(INDEX('Tables LIN'!$F$4:'Tables LIN'!$F$259,COLUMN(H50)-2+16*(ROW(H50)-ROW($C$37))),4),1,2)&amp;IF(COLUMN(H50)-2&lt;16,",","")</f>
        <v>0x01,</v>
      </c>
      <c r="I50" s="36" t="str">
        <f>"0x"&amp;MID(DEC2HEX(INDEX('Tables LIN'!$F$4:'Tables LIN'!$F$259,COLUMN(I50)-2+16*(ROW(I50)-ROW($C$37))),4),1,2)&amp;IF(COLUMN(I50)-2&lt;16,",","")</f>
        <v>0x01,</v>
      </c>
      <c r="J50" s="36" t="str">
        <f>"0x"&amp;MID(DEC2HEX(INDEX('Tables LIN'!$F$4:'Tables LIN'!$F$259,COLUMN(J50)-2+16*(ROW(J50)-ROW($C$37))),4),1,2)&amp;IF(COLUMN(J50)-2&lt;16,",","")</f>
        <v>0x01,</v>
      </c>
      <c r="K50" s="36" t="str">
        <f>"0x"&amp;MID(DEC2HEX(INDEX('Tables LIN'!$F$4:'Tables LIN'!$F$259,COLUMN(K50)-2+16*(ROW(K50)-ROW($C$37))),4),1,2)&amp;IF(COLUMN(K50)-2&lt;16,",","")</f>
        <v>0x01,</v>
      </c>
      <c r="L50" s="36" t="str">
        <f>"0x"&amp;MID(DEC2HEX(INDEX('Tables LIN'!$F$4:'Tables LIN'!$F$259,COLUMN(L50)-2+16*(ROW(L50)-ROW($C$37))),4),1,2)&amp;IF(COLUMN(L50)-2&lt;16,",","")</f>
        <v>0x01,</v>
      </c>
      <c r="M50" s="36" t="str">
        <f>"0x"&amp;MID(DEC2HEX(INDEX('Tables LIN'!$F$4:'Tables LIN'!$F$259,COLUMN(M50)-2+16*(ROW(M50)-ROW($C$37))),4),1,2)&amp;IF(COLUMN(M50)-2&lt;16,",","")</f>
        <v>0x01,</v>
      </c>
      <c r="N50" s="36" t="str">
        <f>"0x"&amp;MID(DEC2HEX(INDEX('Tables LIN'!$F$4:'Tables LIN'!$F$259,COLUMN(N50)-2+16*(ROW(N50)-ROW($C$37))),4),1,2)&amp;IF(COLUMN(N50)-2&lt;16,",","")</f>
        <v>0x01,</v>
      </c>
      <c r="O50" s="36" t="str">
        <f>"0x"&amp;MID(DEC2HEX(INDEX('Tables LIN'!$F$4:'Tables LIN'!$F$259,COLUMN(O50)-2+16*(ROW(O50)-ROW($C$37))),4),1,2)&amp;IF(COLUMN(O50)-2&lt;16,",","")</f>
        <v>0x01,</v>
      </c>
      <c r="P50" s="36" t="str">
        <f>"0x"&amp;MID(DEC2HEX(INDEX('Tables LIN'!$F$4:'Tables LIN'!$F$259,COLUMN(P50)-2+16*(ROW(P50)-ROW($C$37))),4),1,2)&amp;IF(COLUMN(P50)-2&lt;16,",","")</f>
        <v>0x01,</v>
      </c>
      <c r="Q50" s="36" t="str">
        <f>"0x"&amp;MID(DEC2HEX(INDEX('Tables LIN'!$F$4:'Tables LIN'!$F$259,COLUMN(Q50)-2+16*(ROW(Q50)-ROW($C$37))),4),1,2)&amp;IF(COLUMN(Q50)-2&lt;16,",","")</f>
        <v>0x01,</v>
      </c>
      <c r="R50" s="36" t="str">
        <f>"0x"&amp;MID(DEC2HEX(INDEX('Tables LIN'!$F$4:'Tables LIN'!$F$259,COLUMN(R50)-2+16*(ROW(R50)-ROW($C$37))),4),1,2)&amp;IF(COLUMN(R50)-2&lt;16,",","")</f>
        <v>0x01</v>
      </c>
    </row>
    <row r="51" spans="2:18">
      <c r="B51" s="36" t="s">
        <v>107</v>
      </c>
      <c r="C51" s="36" t="str">
        <f>"0x"&amp;MID(DEC2HEX(INDEX('Tables LIN'!$F$4:'Tables LIN'!$F$259,COLUMN(C51)-2+16*(ROW(C51)-ROW($C$37))),4),1,2)&amp;IF(COLUMN(C51)-2&lt;16,",","")</f>
        <v>0x01,</v>
      </c>
      <c r="D51" s="36" t="str">
        <f>"0x"&amp;MID(DEC2HEX(INDEX('Tables LIN'!$F$4:'Tables LIN'!$F$259,COLUMN(D51)-2+16*(ROW(D51)-ROW($C$37))),4),1,2)&amp;IF(COLUMN(D51)-2&lt;16,",","")</f>
        <v>0x01,</v>
      </c>
      <c r="E51" s="36" t="str">
        <f>"0x"&amp;MID(DEC2HEX(INDEX('Tables LIN'!$F$4:'Tables LIN'!$F$259,COLUMN(E51)-2+16*(ROW(E51)-ROW($C$37))),4),1,2)&amp;IF(COLUMN(E51)-2&lt;16,",","")</f>
        <v>0x01,</v>
      </c>
      <c r="F51" s="36" t="str">
        <f>"0x"&amp;MID(DEC2HEX(INDEX('Tables LIN'!$F$4:'Tables LIN'!$F$259,COLUMN(F51)-2+16*(ROW(F51)-ROW($C$37))),4),1,2)&amp;IF(COLUMN(F51)-2&lt;16,",","")</f>
        <v>0x01,</v>
      </c>
      <c r="G51" s="36" t="str">
        <f>"0x"&amp;MID(DEC2HEX(INDEX('Tables LIN'!$F$4:'Tables LIN'!$F$259,COLUMN(G51)-2+16*(ROW(G51)-ROW($C$37))),4),1,2)&amp;IF(COLUMN(G51)-2&lt;16,",","")</f>
        <v>0x01,</v>
      </c>
      <c r="H51" s="36" t="str">
        <f>"0x"&amp;MID(DEC2HEX(INDEX('Tables LIN'!$F$4:'Tables LIN'!$F$259,COLUMN(H51)-2+16*(ROW(H51)-ROW($C$37))),4),1,2)&amp;IF(COLUMN(H51)-2&lt;16,",","")</f>
        <v>0x01,</v>
      </c>
      <c r="I51" s="36" t="str">
        <f>"0x"&amp;MID(DEC2HEX(INDEX('Tables LIN'!$F$4:'Tables LIN'!$F$259,COLUMN(I51)-2+16*(ROW(I51)-ROW($C$37))),4),1,2)&amp;IF(COLUMN(I51)-2&lt;16,",","")</f>
        <v>0x01,</v>
      </c>
      <c r="J51" s="36" t="str">
        <f>"0x"&amp;MID(DEC2HEX(INDEX('Tables LIN'!$F$4:'Tables LIN'!$F$259,COLUMN(J51)-2+16*(ROW(J51)-ROW($C$37))),4),1,2)&amp;IF(COLUMN(J51)-2&lt;16,",","")</f>
        <v>0x01,</v>
      </c>
      <c r="K51" s="36" t="str">
        <f>"0x"&amp;MID(DEC2HEX(INDEX('Tables LIN'!$F$4:'Tables LIN'!$F$259,COLUMN(K51)-2+16*(ROW(K51)-ROW($C$37))),4),1,2)&amp;IF(COLUMN(K51)-2&lt;16,",","")</f>
        <v>0x01,</v>
      </c>
      <c r="L51" s="36" t="str">
        <f>"0x"&amp;MID(DEC2HEX(INDEX('Tables LIN'!$F$4:'Tables LIN'!$F$259,COLUMN(L51)-2+16*(ROW(L51)-ROW($C$37))),4),1,2)&amp;IF(COLUMN(L51)-2&lt;16,",","")</f>
        <v>0x01,</v>
      </c>
      <c r="M51" s="36" t="str">
        <f>"0x"&amp;MID(DEC2HEX(INDEX('Tables LIN'!$F$4:'Tables LIN'!$F$259,COLUMN(M51)-2+16*(ROW(M51)-ROW($C$37))),4),1,2)&amp;IF(COLUMN(M51)-2&lt;16,",","")</f>
        <v>0x01,</v>
      </c>
      <c r="N51" s="36" t="str">
        <f>"0x"&amp;MID(DEC2HEX(INDEX('Tables LIN'!$F$4:'Tables LIN'!$F$259,COLUMN(N51)-2+16*(ROW(N51)-ROW($C$37))),4),1,2)&amp;IF(COLUMN(N51)-2&lt;16,",","")</f>
        <v>0x01,</v>
      </c>
      <c r="O51" s="36" t="str">
        <f>"0x"&amp;MID(DEC2HEX(INDEX('Tables LIN'!$F$4:'Tables LIN'!$F$259,COLUMN(O51)-2+16*(ROW(O51)-ROW($C$37))),4),1,2)&amp;IF(COLUMN(O51)-2&lt;16,",","")</f>
        <v>0x01,</v>
      </c>
      <c r="P51" s="36" t="str">
        <f>"0x"&amp;MID(DEC2HEX(INDEX('Tables LIN'!$F$4:'Tables LIN'!$F$259,COLUMN(P51)-2+16*(ROW(P51)-ROW($C$37))),4),1,2)&amp;IF(COLUMN(P51)-2&lt;16,",","")</f>
        <v>0x01,</v>
      </c>
      <c r="Q51" s="36" t="str">
        <f>"0x"&amp;MID(DEC2HEX(INDEX('Tables LIN'!$F$4:'Tables LIN'!$F$259,COLUMN(Q51)-2+16*(ROW(Q51)-ROW($C$37))),4),1,2)&amp;IF(COLUMN(Q51)-2&lt;16,",","")</f>
        <v>0x01,</v>
      </c>
      <c r="R51" s="36" t="str">
        <f>"0x"&amp;MID(DEC2HEX(INDEX('Tables LIN'!$F$4:'Tables LIN'!$F$259,COLUMN(R51)-2+16*(ROW(R51)-ROW($C$37))),4),1,2)&amp;IF(COLUMN(R51)-2&lt;16,",","")</f>
        <v>0x01</v>
      </c>
    </row>
    <row r="52" spans="2:18">
      <c r="B52" s="36" t="s">
        <v>107</v>
      </c>
      <c r="C52" s="36" t="str">
        <f>"0x"&amp;MID(DEC2HEX(INDEX('Tables LIN'!$F$4:'Tables LIN'!$F$259,COLUMN(C52)-2+16*(ROW(C52)-ROW($C$37))),4),1,2)&amp;IF(COLUMN(C52)-2&lt;16,",","")</f>
        <v>0x01,</v>
      </c>
      <c r="D52" s="36" t="str">
        <f>"0x"&amp;MID(DEC2HEX(INDEX('Tables LIN'!$F$4:'Tables LIN'!$F$259,COLUMN(D52)-2+16*(ROW(D52)-ROW($C$37))),4),1,2)&amp;IF(COLUMN(D52)-2&lt;16,",","")</f>
        <v>0x01,</v>
      </c>
      <c r="E52" s="36" t="str">
        <f>"0x"&amp;MID(DEC2HEX(INDEX('Tables LIN'!$F$4:'Tables LIN'!$F$259,COLUMN(E52)-2+16*(ROW(E52)-ROW($C$37))),4),1,2)&amp;IF(COLUMN(E52)-2&lt;16,",","")</f>
        <v>0x01,</v>
      </c>
      <c r="F52" s="36" t="str">
        <f>"0x"&amp;MID(DEC2HEX(INDEX('Tables LIN'!$F$4:'Tables LIN'!$F$259,COLUMN(F52)-2+16*(ROW(F52)-ROW($C$37))),4),1,2)&amp;IF(COLUMN(F52)-2&lt;16,",","")</f>
        <v>0x01,</v>
      </c>
      <c r="G52" s="36" t="str">
        <f>"0x"&amp;MID(DEC2HEX(INDEX('Tables LIN'!$F$4:'Tables LIN'!$F$259,COLUMN(G52)-2+16*(ROW(G52)-ROW($C$37))),4),1,2)&amp;IF(COLUMN(G52)-2&lt;16,",","")</f>
        <v>0x01,</v>
      </c>
      <c r="H52" s="36" t="str">
        <f>"0x"&amp;MID(DEC2HEX(INDEX('Tables LIN'!$F$4:'Tables LIN'!$F$259,COLUMN(H52)-2+16*(ROW(H52)-ROW($C$37))),4),1,2)&amp;IF(COLUMN(H52)-2&lt;16,",","")</f>
        <v>0x01,</v>
      </c>
      <c r="I52" s="36" t="str">
        <f>"0x"&amp;MID(DEC2HEX(INDEX('Tables LIN'!$F$4:'Tables LIN'!$F$259,COLUMN(I52)-2+16*(ROW(I52)-ROW($C$37))),4),1,2)&amp;IF(COLUMN(I52)-2&lt;16,",","")</f>
        <v>0x01,</v>
      </c>
      <c r="J52" s="36" t="str">
        <f>"0x"&amp;MID(DEC2HEX(INDEX('Tables LIN'!$F$4:'Tables LIN'!$F$259,COLUMN(J52)-2+16*(ROW(J52)-ROW($C$37))),4),1,2)&amp;IF(COLUMN(J52)-2&lt;16,",","")</f>
        <v>0x01,</v>
      </c>
      <c r="K52" s="36" t="str">
        <f>"0x"&amp;MID(DEC2HEX(INDEX('Tables LIN'!$F$4:'Tables LIN'!$F$259,COLUMN(K52)-2+16*(ROW(K52)-ROW($C$37))),4),1,2)&amp;IF(COLUMN(K52)-2&lt;16,",","")</f>
        <v>0x01,</v>
      </c>
      <c r="L52" s="36" t="str">
        <f>"0x"&amp;MID(DEC2HEX(INDEX('Tables LIN'!$F$4:'Tables LIN'!$F$259,COLUMN(L52)-2+16*(ROW(L52)-ROW($C$37))),4),1,2)&amp;IF(COLUMN(L52)-2&lt;16,",","")</f>
        <v>0x01,</v>
      </c>
      <c r="M52" s="36" t="str">
        <f>"0x"&amp;MID(DEC2HEX(INDEX('Tables LIN'!$F$4:'Tables LIN'!$F$259,COLUMN(M52)-2+16*(ROW(M52)-ROW($C$37))),4),1,2)&amp;IF(COLUMN(M52)-2&lt;16,",","")</f>
        <v>0x01,</v>
      </c>
      <c r="N52" s="36" t="str">
        <f>"0x"&amp;MID(DEC2HEX(INDEX('Tables LIN'!$F$4:'Tables LIN'!$F$259,COLUMN(N52)-2+16*(ROW(N52)-ROW($C$37))),4),1,2)&amp;IF(COLUMN(N52)-2&lt;16,",","")</f>
        <v>0x01,</v>
      </c>
      <c r="O52" s="36" t="str">
        <f>"0x"&amp;MID(DEC2HEX(INDEX('Tables LIN'!$F$4:'Tables LIN'!$F$259,COLUMN(O52)-2+16*(ROW(O52)-ROW($C$37))),4),1,2)&amp;IF(COLUMN(O52)-2&lt;16,",","")</f>
        <v>0x01,</v>
      </c>
      <c r="P52" s="36" t="str">
        <f>"0x"&amp;MID(DEC2HEX(INDEX('Tables LIN'!$F$4:'Tables LIN'!$F$259,COLUMN(P52)-2+16*(ROW(P52)-ROW($C$37))),4),1,2)&amp;IF(COLUMN(P52)-2&lt;16,",","")</f>
        <v>0x01,</v>
      </c>
      <c r="Q52" s="36" t="str">
        <f>"0x"&amp;MID(DEC2HEX(INDEX('Tables LIN'!$F$4:'Tables LIN'!$F$259,COLUMN(Q52)-2+16*(ROW(Q52)-ROW($C$37))),4),1,2)&amp;IF(COLUMN(Q52)-2&lt;16,",","")</f>
        <v>0x01,</v>
      </c>
      <c r="R52" s="36" t="str">
        <f>"0x"&amp;MID(DEC2HEX(INDEX('Tables LIN'!$F$4:'Tables LIN'!$F$259,COLUMN(R52)-2+16*(ROW(R52)-ROW($C$37))),4),1,2)&amp;IF(COLUMN(R52)-2&lt;16,",","")</f>
        <v>0x01</v>
      </c>
    </row>
    <row r="53" spans="2:18">
      <c r="B53" s="36" t="s">
        <v>107</v>
      </c>
      <c r="C53" s="36" t="str">
        <f>"0x"&amp;MID(DEC2HEX(INDEX('Tables LIN'!$F$4:'Tables LIN'!$F$259,COLUMN(C53)-2+16*(ROW(C37)-ROW($C$37))),4),3,2)&amp;IF(COLUMN(C53)-2&lt;16,",","")</f>
        <v>0xFF,</v>
      </c>
      <c r="D53" s="36" t="str">
        <f>"0x"&amp;MID(DEC2HEX(INDEX('Tables LIN'!$F$4:'Tables LIN'!$F$259,COLUMN(D53)-2+16*(ROW(D37)-ROW($C$37))),4),3,2)&amp;IF(COLUMN(D53)-2&lt;16,",","")</f>
        <v>0x2C,</v>
      </c>
      <c r="E53" s="36" t="str">
        <f>"0x"&amp;MID(DEC2HEX(INDEX('Tables LIN'!$F$4:'Tables LIN'!$F$259,COLUMN(E53)-2+16*(ROW(E37)-ROW($C$37))),4),3,2)&amp;IF(COLUMN(E53)-2&lt;16,",","")</f>
        <v>0x9F,</v>
      </c>
      <c r="F53" s="36" t="str">
        <f>"0x"&amp;MID(DEC2HEX(INDEX('Tables LIN'!$F$4:'Tables LIN'!$F$259,COLUMN(F53)-2+16*(ROW(F37)-ROW($C$37))),4),3,2)&amp;IF(COLUMN(F53)-2&lt;16,",","")</f>
        <v>0xF2,</v>
      </c>
      <c r="G53" s="36" t="str">
        <f>"0x"&amp;MID(DEC2HEX(INDEX('Tables LIN'!$F$4:'Tables LIN'!$F$259,COLUMN(G53)-2+16*(ROW(G37)-ROW($C$37))),4),3,2)&amp;IF(COLUMN(G53)-2&lt;16,",","")</f>
        <v>0x09,</v>
      </c>
      <c r="H53" s="36" t="str">
        <f>"0x"&amp;MID(DEC2HEX(INDEX('Tables LIN'!$F$4:'Tables LIN'!$F$259,COLUMN(H53)-2+16*(ROW(H37)-ROW($C$37))),4),3,2)&amp;IF(COLUMN(H53)-2&lt;16,",","")</f>
        <v>0xA2,</v>
      </c>
      <c r="I53" s="36" t="str">
        <f>"0x"&amp;MID(DEC2HEX(INDEX('Tables LIN'!$F$4:'Tables LIN'!$F$259,COLUMN(I53)-2+16*(ROW(I37)-ROW($C$37))),4),3,2)&amp;IF(COLUMN(I53)-2&lt;16,",","")</f>
        <v>0xDB,</v>
      </c>
      <c r="J53" s="36" t="str">
        <f>"0x"&amp;MID(DEC2HEX(INDEX('Tables LIN'!$F$4:'Tables LIN'!$F$259,COLUMN(J53)-2+16*(ROW(J37)-ROW($C$37))),4),3,2)&amp;IF(COLUMN(J53)-2&lt;16,",","")</f>
        <v>0xBB,</v>
      </c>
      <c r="K53" s="36" t="str">
        <f>"0x"&amp;MID(DEC2HEX(INDEX('Tables LIN'!$F$4:'Tables LIN'!$F$259,COLUMN(K53)-2+16*(ROW(K37)-ROW($C$37))),4),3,2)&amp;IF(COLUMN(K53)-2&lt;16,",","")</f>
        <v>0xBA,</v>
      </c>
      <c r="L53" s="36" t="str">
        <f>"0x"&amp;MID(DEC2HEX(INDEX('Tables LIN'!$F$4:'Tables LIN'!$F$259,COLUMN(L53)-2+16*(ROW(L37)-ROW($C$37))),4),3,2)&amp;IF(COLUMN(L53)-2&lt;16,",","")</f>
        <v>0x83,</v>
      </c>
      <c r="M53" s="36" t="str">
        <f>"0x"&amp;MID(DEC2HEX(INDEX('Tables LIN'!$F$4:'Tables LIN'!$F$259,COLUMN(M53)-2+16*(ROW(M37)-ROW($C$37))),4),3,2)&amp;IF(COLUMN(M53)-2&lt;16,",","")</f>
        <v>0xDF,</v>
      </c>
      <c r="N53" s="36" t="str">
        <f>"0x"&amp;MID(DEC2HEX(INDEX('Tables LIN'!$F$4:'Tables LIN'!$F$259,COLUMN(N53)-2+16*(ROW(N37)-ROW($C$37))),4),3,2)&amp;IF(COLUMN(N53)-2&lt;16,",","")</f>
        <v>0xA9,</v>
      </c>
      <c r="O53" s="36" t="str">
        <f>"0x"&amp;MID(DEC2HEX(INDEX('Tables LIN'!$F$4:'Tables LIN'!$F$259,COLUMN(O53)-2+16*(ROW(O37)-ROW($C$37))),4),3,2)&amp;IF(COLUMN(O53)-2&lt;16,",","")</f>
        <v>0xCA,</v>
      </c>
      <c r="P53" s="36" t="str">
        <f>"0x"&amp;MID(DEC2HEX(INDEX('Tables LIN'!$F$4:'Tables LIN'!$F$259,COLUMN(P53)-2+16*(ROW(P37)-ROW($C$37))),4),3,2)&amp;IF(COLUMN(P53)-2&lt;16,",","")</f>
        <v>0x2F,</v>
      </c>
      <c r="Q53" s="36" t="str">
        <f>"0x"&amp;MID(DEC2HEX(INDEX('Tables LIN'!$F$4:'Tables LIN'!$F$259,COLUMN(Q53)-2+16*(ROW(Q37)-ROW($C$37))),4),3,2)&amp;IF(COLUMN(Q53)-2&lt;16,",","")</f>
        <v>0xC9,</v>
      </c>
      <c r="R53" s="36" t="str">
        <f>"0x"&amp;MID(DEC2HEX(INDEX('Tables LIN'!$F$4:'Tables LIN'!$F$259,COLUMN(R53)-2+16*(ROW(R37)-ROW($C$37))),4),3,2)&amp;IF(COLUMN(R53)-2&lt;16,",","")</f>
        <v>0x90</v>
      </c>
    </row>
    <row r="54" spans="2:18">
      <c r="B54" s="36" t="s">
        <v>107</v>
      </c>
      <c r="C54" s="36" t="str">
        <f>"0x"&amp;MID(DEC2HEX(INDEX('Tables LIN'!$F$4:'Tables LIN'!$F$259,COLUMN(C54)-2+16*(ROW(C38)-ROW($C$37))),4),3,2)&amp;IF(COLUMN(C54)-2&lt;16,",","")</f>
        <v>0x7B,</v>
      </c>
      <c r="D54" s="36" t="str">
        <f>"0x"&amp;MID(DEC2HEX(INDEX('Tables LIN'!$F$4:'Tables LIN'!$F$259,COLUMN(D54)-2+16*(ROW(D38)-ROW($C$37))),4),3,2)&amp;IF(COLUMN(D54)-2&lt;16,",","")</f>
        <v>0x85,</v>
      </c>
      <c r="E54" s="36" t="str">
        <f>"0x"&amp;MID(DEC2HEX(INDEX('Tables LIN'!$F$4:'Tables LIN'!$F$259,COLUMN(E54)-2+16*(ROW(E38)-ROW($C$37))),4),3,2)&amp;IF(COLUMN(E54)-2&lt;16,",","")</f>
        <v>0xA8,</v>
      </c>
      <c r="F54" s="36" t="str">
        <f>"0x"&amp;MID(DEC2HEX(INDEX('Tables LIN'!$F$4:'Tables LIN'!$F$259,COLUMN(F54)-2+16*(ROW(F38)-ROW($C$37))),4),3,2)&amp;IF(COLUMN(F54)-2&lt;16,",","")</f>
        <v>0xE2,</v>
      </c>
      <c r="G54" s="36" t="str">
        <f>"0x"&amp;MID(DEC2HEX(INDEX('Tables LIN'!$F$4:'Tables LIN'!$F$259,COLUMN(G54)-2+16*(ROW(G38)-ROW($C$37))),4),3,2)&amp;IF(COLUMN(G54)-2&lt;16,",","")</f>
        <v>0x2E,</v>
      </c>
      <c r="H54" s="36" t="str">
        <f>"0x"&amp;MID(DEC2HEX(INDEX('Tables LIN'!$F$4:'Tables LIN'!$F$259,COLUMN(H54)-2+16*(ROW(H38)-ROW($C$37))),4),3,2)&amp;IF(COLUMN(H54)-2&lt;16,",","")</f>
        <v>0x8A,</v>
      </c>
      <c r="I54" s="36" t="str">
        <f>"0x"&amp;MID(DEC2HEX(INDEX('Tables LIN'!$F$4:'Tables LIN'!$F$259,COLUMN(I54)-2+16*(ROW(I38)-ROW($C$37))),4),3,2)&amp;IF(COLUMN(I54)-2&lt;16,",","")</f>
        <v>0xF4,</v>
      </c>
      <c r="J54" s="36" t="str">
        <f>"0x"&amp;MID(DEC2HEX(INDEX('Tables LIN'!$F$4:'Tables LIN'!$F$259,COLUMN(J54)-2+16*(ROW(J38)-ROW($C$37))),4),3,2)&amp;IF(COLUMN(J54)-2&lt;16,",","")</f>
        <v>0x6B,</v>
      </c>
      <c r="K54" s="36" t="str">
        <f>"0x"&amp;MID(DEC2HEX(INDEX('Tables LIN'!$F$4:'Tables LIN'!$F$259,COLUMN(K54)-2+16*(ROW(K38)-ROW($C$37))),4),3,2)&amp;IF(COLUMN(K54)-2&lt;16,",","")</f>
        <v>0xED,</v>
      </c>
      <c r="L54" s="36" t="str">
        <f>"0x"&amp;MID(DEC2HEX(INDEX('Tables LIN'!$F$4:'Tables LIN'!$F$259,COLUMN(L54)-2+16*(ROW(L38)-ROW($C$37))),4),3,2)&amp;IF(COLUMN(L54)-2&lt;16,",","")</f>
        <v>0x78,</v>
      </c>
      <c r="M54" s="36" t="str">
        <f>"0x"&amp;MID(DEC2HEX(INDEX('Tables LIN'!$F$4:'Tables LIN'!$F$259,COLUMN(M54)-2+16*(ROW(M38)-ROW($C$37))),4),3,2)&amp;IF(COLUMN(M54)-2&lt;16,",","")</f>
        <v>0x0C,</v>
      </c>
      <c r="N54" s="36" t="str">
        <f>"0x"&amp;MID(DEC2HEX(INDEX('Tables LIN'!$F$4:'Tables LIN'!$F$259,COLUMN(N54)-2+16*(ROW(N38)-ROW($C$37))),4),3,2)&amp;IF(COLUMN(N54)-2&lt;16,",","")</f>
        <v>0xA8,</v>
      </c>
      <c r="O54" s="36" t="str">
        <f>"0x"&amp;MID(DEC2HEX(INDEX('Tables LIN'!$F$4:'Tables LIN'!$F$259,COLUMN(O54)-2+16*(ROW(O38)-ROW($C$37))),4),3,2)&amp;IF(COLUMN(O54)-2&lt;16,",","")</f>
        <v>0x4A,</v>
      </c>
      <c r="P54" s="36" t="str">
        <f>"0x"&amp;MID(DEC2HEX(INDEX('Tables LIN'!$F$4:'Tables LIN'!$F$259,COLUMN(P54)-2+16*(ROW(P38)-ROW($C$37))),4),3,2)&amp;IF(COLUMN(P54)-2&lt;16,",","")</f>
        <v>0xF3,</v>
      </c>
      <c r="Q54" s="36" t="str">
        <f>"0x"&amp;MID(DEC2HEX(INDEX('Tables LIN'!$F$4:'Tables LIN'!$F$259,COLUMN(Q54)-2+16*(ROW(Q38)-ROW($C$37))),4),3,2)&amp;IF(COLUMN(Q54)-2&lt;16,",","")</f>
        <v>0xA1,</v>
      </c>
      <c r="R54" s="36" t="str">
        <f>"0x"&amp;MID(DEC2HEX(INDEX('Tables LIN'!$F$4:'Tables LIN'!$F$259,COLUMN(R54)-2+16*(ROW(R38)-ROW($C$37))),4),3,2)&amp;IF(COLUMN(R54)-2&lt;16,",","")</f>
        <v>0x55</v>
      </c>
    </row>
    <row r="55" spans="2:18">
      <c r="B55" s="36" t="s">
        <v>107</v>
      </c>
      <c r="C55" s="36" t="str">
        <f>"0x"&amp;MID(DEC2HEX(INDEX('Tables LIN'!$F$4:'Tables LIN'!$F$259,COLUMN(C55)-2+16*(ROW(C39)-ROW($C$37))),4),3,2)&amp;IF(COLUMN(C55)-2&lt;16,",","")</f>
        <v>0x0D,</v>
      </c>
      <c r="D55" s="36" t="str">
        <f>"0x"&amp;MID(DEC2HEX(INDEX('Tables LIN'!$F$4:'Tables LIN'!$F$259,COLUMN(D55)-2+16*(ROW(D39)-ROW($C$37))),4),3,2)&amp;IF(COLUMN(D55)-2&lt;16,",","")</f>
        <v>0xC9,</v>
      </c>
      <c r="E55" s="36" t="str">
        <f>"0x"&amp;MID(DEC2HEX(INDEX('Tables LIN'!$F$4:'Tables LIN'!$F$259,COLUMN(E55)-2+16*(ROW(E39)-ROW($C$37))),4),3,2)&amp;IF(COLUMN(E55)-2&lt;16,",","")</f>
        <v>0x89,</v>
      </c>
      <c r="F55" s="36" t="str">
        <f>"0x"&amp;MID(DEC2HEX(INDEX('Tables LIN'!$F$4:'Tables LIN'!$F$259,COLUMN(F55)-2+16*(ROW(F39)-ROW($C$37))),4),3,2)&amp;IF(COLUMN(F55)-2&lt;16,",","")</f>
        <v>0x4D,</v>
      </c>
      <c r="G55" s="36" t="str">
        <f>"0x"&amp;MID(DEC2HEX(INDEX('Tables LIN'!$F$4:'Tables LIN'!$F$259,COLUMN(G55)-2+16*(ROW(G39)-ROW($C$37))),4),3,2)&amp;IF(COLUMN(G55)-2&lt;16,",","")</f>
        <v>0x13,</v>
      </c>
      <c r="H55" s="36" t="str">
        <f>"0x"&amp;MID(DEC2HEX(INDEX('Tables LIN'!$F$4:'Tables LIN'!$F$259,COLUMN(H55)-2+16*(ROW(H39)-ROW($C$37))),4),3,2)&amp;IF(COLUMN(H55)-2&lt;16,",","")</f>
        <v>0xDD,</v>
      </c>
      <c r="I55" s="36" t="str">
        <f>"0x"&amp;MID(DEC2HEX(INDEX('Tables LIN'!$F$4:'Tables LIN'!$F$259,COLUMN(I55)-2+16*(ROW(I39)-ROW($C$37))),4),3,2)&amp;IF(COLUMN(I55)-2&lt;16,",","")</f>
        <v>0xAA,</v>
      </c>
      <c r="J55" s="36" t="str">
        <f>"0x"&amp;MID(DEC2HEX(INDEX('Tables LIN'!$F$4:'Tables LIN'!$F$259,COLUMN(J55)-2+16*(ROW(J39)-ROW($C$37))),4),3,2)&amp;IF(COLUMN(J55)-2&lt;16,",","")</f>
        <v>0x79,</v>
      </c>
      <c r="K55" s="36" t="str">
        <f>"0x"&amp;MID(DEC2HEX(INDEX('Tables LIN'!$F$4:'Tables LIN'!$F$259,COLUMN(K55)-2+16*(ROW(K39)-ROW($C$37))),4),3,2)&amp;IF(COLUMN(K55)-2&lt;16,",","")</f>
        <v>0x4B,</v>
      </c>
      <c r="L55" s="36" t="str">
        <f>"0x"&amp;MID(DEC2HEX(INDEX('Tables LIN'!$F$4:'Tables LIN'!$F$259,COLUMN(L55)-2+16*(ROW(L39)-ROW($C$37))),4),3,2)&amp;IF(COLUMN(L55)-2&lt;16,",","")</f>
        <v>0x1E,</v>
      </c>
      <c r="M55" s="36" t="str">
        <f>"0x"&amp;MID(DEC2HEX(INDEX('Tables LIN'!$F$4:'Tables LIN'!$F$259,COLUMN(M55)-2+16*(ROW(M39)-ROW($C$37))),4),3,2)&amp;IF(COLUMN(M55)-2&lt;16,",","")</f>
        <v>0xF4,</v>
      </c>
      <c r="N55" s="36" t="str">
        <f>"0x"&amp;MID(DEC2HEX(INDEX('Tables LIN'!$F$4:'Tables LIN'!$F$259,COLUMN(N55)-2+16*(ROW(N39)-ROW($C$37))),4),3,2)&amp;IF(COLUMN(N55)-2&lt;16,",","")</f>
        <v>0xCC,</v>
      </c>
      <c r="O55" s="36" t="str">
        <f>"0x"&amp;MID(DEC2HEX(INDEX('Tables LIN'!$F$4:'Tables LIN'!$F$259,COLUMN(O55)-2+16*(ROW(O39)-ROW($C$37))),4),3,2)&amp;IF(COLUMN(O55)-2&lt;16,",","")</f>
        <v>0xA5,</v>
      </c>
      <c r="P55" s="36" t="str">
        <f>"0x"&amp;MID(DEC2HEX(INDEX('Tables LIN'!$F$4:'Tables LIN'!$F$259,COLUMN(P55)-2+16*(ROW(P39)-ROW($C$37))),4),3,2)&amp;IF(COLUMN(P55)-2&lt;16,",","")</f>
        <v>0x80,</v>
      </c>
      <c r="Q55" s="36" t="str">
        <f>"0x"&amp;MID(DEC2HEX(INDEX('Tables LIN'!$F$4:'Tables LIN'!$F$259,COLUMN(Q55)-2+16*(ROW(Q39)-ROW($C$37))),4),3,2)&amp;IF(COLUMN(Q55)-2&lt;16,",","")</f>
        <v>0x5D,</v>
      </c>
      <c r="R55" s="36" t="str">
        <f>"0x"&amp;MID(DEC2HEX(INDEX('Tables LIN'!$F$4:'Tables LIN'!$F$259,COLUMN(R55)-2+16*(ROW(R39)-ROW($C$37))),4),3,2)&amp;IF(COLUMN(R55)-2&lt;16,",","")</f>
        <v>0x3B</v>
      </c>
    </row>
    <row r="56" spans="2:18">
      <c r="B56" s="36" t="s">
        <v>107</v>
      </c>
      <c r="C56" s="36" t="str">
        <f>"0x"&amp;MID(DEC2HEX(INDEX('Tables LIN'!$F$4:'Tables LIN'!$F$259,COLUMN(C56)-2+16*(ROW(C40)-ROW($C$37))),4),3,2)&amp;IF(COLUMN(C56)-2&lt;16,",","")</f>
        <v>0x1B,</v>
      </c>
      <c r="D56" s="36" t="str">
        <f>"0x"&amp;MID(DEC2HEX(INDEX('Tables LIN'!$F$4:'Tables LIN'!$F$259,COLUMN(D56)-2+16*(ROW(D40)-ROW($C$37))),4),3,2)&amp;IF(COLUMN(D56)-2&lt;16,",","")</f>
        <v>0xFC,</v>
      </c>
      <c r="E56" s="36" t="str">
        <f>"0x"&amp;MID(DEC2HEX(INDEX('Tables LIN'!$F$4:'Tables LIN'!$F$259,COLUMN(E56)-2+16*(ROW(E40)-ROW($C$37))),4),3,2)&amp;IF(COLUMN(E56)-2&lt;16,",","")</f>
        <v>0xDE,</v>
      </c>
      <c r="F56" s="36" t="str">
        <f>"0x"&amp;MID(DEC2HEX(INDEX('Tables LIN'!$F$4:'Tables LIN'!$F$259,COLUMN(F56)-2+16*(ROW(F40)-ROW($C$37))),4),3,2)&amp;IF(COLUMN(F56)-2&lt;16,",","")</f>
        <v>0xC1,</v>
      </c>
      <c r="G56" s="36" t="str">
        <f>"0x"&amp;MID(DEC2HEX(INDEX('Tables LIN'!$F$4:'Tables LIN'!$F$259,COLUMN(G56)-2+16*(ROW(G40)-ROW($C$37))),4),3,2)&amp;IF(COLUMN(G56)-2&lt;16,",","")</f>
        <v>0xA5,</v>
      </c>
      <c r="H56" s="36" t="str">
        <f>"0x"&amp;MID(DEC2HEX(INDEX('Tables LIN'!$F$4:'Tables LIN'!$F$259,COLUMN(H56)-2+16*(ROW(H40)-ROW($C$37))),4),3,2)&amp;IF(COLUMN(H56)-2&lt;16,",","")</f>
        <v>0x8B,</v>
      </c>
      <c r="I56" s="36" t="str">
        <f>"0x"&amp;MID(DEC2HEX(INDEX('Tables LIN'!$F$4:'Tables LIN'!$F$259,COLUMN(I56)-2+16*(ROW(I40)-ROW($C$37))),4),3,2)&amp;IF(COLUMN(I56)-2&lt;16,",","")</f>
        <v>0x71,</v>
      </c>
      <c r="J56" s="36" t="str">
        <f>"0x"&amp;MID(DEC2HEX(INDEX('Tables LIN'!$F$4:'Tables LIN'!$F$259,COLUMN(J56)-2+16*(ROW(J40)-ROW($C$37))),4),3,2)&amp;IF(COLUMN(J56)-2&lt;16,",","")</f>
        <v>0x58,</v>
      </c>
      <c r="K56" s="36" t="str">
        <f>"0x"&amp;MID(DEC2HEX(INDEX('Tables LIN'!$F$4:'Tables LIN'!$F$259,COLUMN(K56)-2+16*(ROW(K40)-ROW($C$37))),4),3,2)&amp;IF(COLUMN(K56)-2&lt;16,",","")</f>
        <v>0x40,</v>
      </c>
      <c r="L56" s="36" t="str">
        <f>"0x"&amp;MID(DEC2HEX(INDEX('Tables LIN'!$F$4:'Tables LIN'!$F$259,COLUMN(L56)-2+16*(ROW(L40)-ROW($C$37))),4),3,2)&amp;IF(COLUMN(L56)-2&lt;16,",","")</f>
        <v>0x29,</v>
      </c>
      <c r="M56" s="36" t="str">
        <f>"0x"&amp;MID(DEC2HEX(INDEX('Tables LIN'!$F$4:'Tables LIN'!$F$259,COLUMN(M56)-2+16*(ROW(M40)-ROW($C$37))),4),3,2)&amp;IF(COLUMN(M56)-2&lt;16,",","")</f>
        <v>0x13,</v>
      </c>
      <c r="N56" s="36" t="str">
        <f>"0x"&amp;MID(DEC2HEX(INDEX('Tables LIN'!$F$4:'Tables LIN'!$F$259,COLUMN(N56)-2+16*(ROW(N40)-ROW($C$37))),4),3,2)&amp;IF(COLUMN(N56)-2&lt;16,",","")</f>
        <v>0xFD,</v>
      </c>
      <c r="O56" s="36" t="str">
        <f>"0x"&amp;MID(DEC2HEX(INDEX('Tables LIN'!$F$4:'Tables LIN'!$F$259,COLUMN(O56)-2+16*(ROW(O40)-ROW($C$37))),4),3,2)&amp;IF(COLUMN(O56)-2&lt;16,",","")</f>
        <v>0xE8,</v>
      </c>
      <c r="P56" s="36" t="str">
        <f>"0x"&amp;MID(DEC2HEX(INDEX('Tables LIN'!$F$4:'Tables LIN'!$F$259,COLUMN(P56)-2+16*(ROW(P40)-ROW($C$37))),4),3,2)&amp;IF(COLUMN(P56)-2&lt;16,",","")</f>
        <v>0xD4,</v>
      </c>
      <c r="Q56" s="36" t="str">
        <f>"0x"&amp;MID(DEC2HEX(INDEX('Tables LIN'!$F$4:'Tables LIN'!$F$259,COLUMN(Q56)-2+16*(ROW(Q40)-ROW($C$37))),4),3,2)&amp;IF(COLUMN(Q56)-2&lt;16,",","")</f>
        <v>0xC1,</v>
      </c>
      <c r="R56" s="36" t="str">
        <f>"0x"&amp;MID(DEC2HEX(INDEX('Tables LIN'!$F$4:'Tables LIN'!$F$259,COLUMN(R56)-2+16*(ROW(R40)-ROW($C$37))),4),3,2)&amp;IF(COLUMN(R56)-2&lt;16,",","")</f>
        <v>0xAE</v>
      </c>
    </row>
    <row r="57" spans="2:18">
      <c r="B57" s="36" t="s">
        <v>107</v>
      </c>
      <c r="C57" s="36" t="str">
        <f>"0x"&amp;MID(DEC2HEX(INDEX('Tables LIN'!$F$4:'Tables LIN'!$F$259,COLUMN(C57)-2+16*(ROW(C41)-ROW($C$37))),4),3,2)&amp;IF(COLUMN(C57)-2&lt;16,",","")</f>
        <v>0x9B,</v>
      </c>
      <c r="D57" s="36" t="str">
        <f>"0x"&amp;MID(DEC2HEX(INDEX('Tables LIN'!$F$4:'Tables LIN'!$F$259,COLUMN(D57)-2+16*(ROW(D41)-ROW($C$37))),4),3,2)&amp;IF(COLUMN(D57)-2&lt;16,",","")</f>
        <v>0x89,</v>
      </c>
      <c r="E57" s="36" t="str">
        <f>"0x"&amp;MID(DEC2HEX(INDEX('Tables LIN'!$F$4:'Tables LIN'!$F$259,COLUMN(E57)-2+16*(ROW(E41)-ROW($C$37))),4),3,2)&amp;IF(COLUMN(E57)-2&lt;16,",","")</f>
        <v>0x78,</v>
      </c>
      <c r="F57" s="36" t="str">
        <f>"0x"&amp;MID(DEC2HEX(INDEX('Tables LIN'!$F$4:'Tables LIN'!$F$259,COLUMN(F57)-2+16*(ROW(F41)-ROW($C$37))),4),3,2)&amp;IF(COLUMN(F57)-2&lt;16,",","")</f>
        <v>0x67,</v>
      </c>
      <c r="G57" s="36" t="str">
        <f>"0x"&amp;MID(DEC2HEX(INDEX('Tables LIN'!$F$4:'Tables LIN'!$F$259,COLUMN(G57)-2+16*(ROW(G41)-ROW($C$37))),4),3,2)&amp;IF(COLUMN(G57)-2&lt;16,",","")</f>
        <v>0x57,</v>
      </c>
      <c r="H57" s="36" t="str">
        <f>"0x"&amp;MID(DEC2HEX(INDEX('Tables LIN'!$F$4:'Tables LIN'!$F$259,COLUMN(H57)-2+16*(ROW(H41)-ROW($C$37))),4),3,2)&amp;IF(COLUMN(H57)-2&lt;16,",","")</f>
        <v>0x47,</v>
      </c>
      <c r="I57" s="36" t="str">
        <f>"0x"&amp;MID(DEC2HEX(INDEX('Tables LIN'!$F$4:'Tables LIN'!$F$259,COLUMN(I57)-2+16*(ROW(I41)-ROW($C$37))),4),3,2)&amp;IF(COLUMN(I57)-2&lt;16,",","")</f>
        <v>0x38,</v>
      </c>
      <c r="J57" s="36" t="str">
        <f>"0x"&amp;MID(DEC2HEX(INDEX('Tables LIN'!$F$4:'Tables LIN'!$F$259,COLUMN(J57)-2+16*(ROW(J41)-ROW($C$37))),4),3,2)&amp;IF(COLUMN(J57)-2&lt;16,",","")</f>
        <v>0x29,</v>
      </c>
      <c r="K57" s="36" t="str">
        <f>"0x"&amp;MID(DEC2HEX(INDEX('Tables LIN'!$F$4:'Tables LIN'!$F$259,COLUMN(K57)-2+16*(ROW(K41)-ROW($C$37))),4),3,2)&amp;IF(COLUMN(K57)-2&lt;16,",","")</f>
        <v>0x1A,</v>
      </c>
      <c r="L57" s="36" t="str">
        <f>"0x"&amp;MID(DEC2HEX(INDEX('Tables LIN'!$F$4:'Tables LIN'!$F$259,COLUMN(L57)-2+16*(ROW(L41)-ROW($C$37))),4),3,2)&amp;IF(COLUMN(L57)-2&lt;16,",","")</f>
        <v>0x0C,</v>
      </c>
      <c r="M57" s="36" t="str">
        <f>"0x"&amp;MID(DEC2HEX(INDEX('Tables LIN'!$F$4:'Tables LIN'!$F$259,COLUMN(M57)-2+16*(ROW(M41)-ROW($C$37))),4),3,2)&amp;IF(COLUMN(M57)-2&lt;16,",","")</f>
        <v>0xFE,</v>
      </c>
      <c r="N57" s="36" t="str">
        <f>"0x"&amp;MID(DEC2HEX(INDEX('Tables LIN'!$F$4:'Tables LIN'!$F$259,COLUMN(N57)-2+16*(ROW(N41)-ROW($C$37))),4),3,2)&amp;IF(COLUMN(N57)-2&lt;16,",","")</f>
        <v>0xF1,</v>
      </c>
      <c r="O57" s="36" t="str">
        <f>"0x"&amp;MID(DEC2HEX(INDEX('Tables LIN'!$F$4:'Tables LIN'!$F$259,COLUMN(O57)-2+16*(ROW(O41)-ROW($C$37))),4),3,2)&amp;IF(COLUMN(O57)-2&lt;16,",","")</f>
        <v>0xE4,</v>
      </c>
      <c r="P57" s="36" t="str">
        <f>"0x"&amp;MID(DEC2HEX(INDEX('Tables LIN'!$F$4:'Tables LIN'!$F$259,COLUMN(P57)-2+16*(ROW(P41)-ROW($C$37))),4),3,2)&amp;IF(COLUMN(P57)-2&lt;16,",","")</f>
        <v>0xD7,</v>
      </c>
      <c r="Q57" s="36" t="str">
        <f>"0x"&amp;MID(DEC2HEX(INDEX('Tables LIN'!$F$4:'Tables LIN'!$F$259,COLUMN(Q57)-2+16*(ROW(Q41)-ROW($C$37))),4),3,2)&amp;IF(COLUMN(Q57)-2&lt;16,",","")</f>
        <v>0xCB,</v>
      </c>
      <c r="R57" s="36" t="str">
        <f>"0x"&amp;MID(DEC2HEX(INDEX('Tables LIN'!$F$4:'Tables LIN'!$F$259,COLUMN(R57)-2+16*(ROW(R41)-ROW($C$37))),4),3,2)&amp;IF(COLUMN(R57)-2&lt;16,",","")</f>
        <v>0xBF</v>
      </c>
    </row>
    <row r="58" spans="2:18">
      <c r="B58" s="36" t="s">
        <v>107</v>
      </c>
      <c r="C58" s="36" t="str">
        <f>"0x"&amp;MID(DEC2HEX(INDEX('Tables LIN'!$F$4:'Tables LIN'!$F$259,COLUMN(C58)-2+16*(ROW(C42)-ROW($C$37))),4),3,2)&amp;IF(COLUMN(C58)-2&lt;16,",","")</f>
        <v>0xB3,</v>
      </c>
      <c r="D58" s="36" t="str">
        <f>"0x"&amp;MID(DEC2HEX(INDEX('Tables LIN'!$F$4:'Tables LIN'!$F$259,COLUMN(D58)-2+16*(ROW(D42)-ROW($C$37))),4),3,2)&amp;IF(COLUMN(D58)-2&lt;16,",","")</f>
        <v>0xA7,</v>
      </c>
      <c r="E58" s="36" t="str">
        <f>"0x"&amp;MID(DEC2HEX(INDEX('Tables LIN'!$F$4:'Tables LIN'!$F$259,COLUMN(E58)-2+16*(ROW(E42)-ROW($C$37))),4),3,2)&amp;IF(COLUMN(E58)-2&lt;16,",","")</f>
        <v>0x9C,</v>
      </c>
      <c r="F58" s="36" t="str">
        <f>"0x"&amp;MID(DEC2HEX(INDEX('Tables LIN'!$F$4:'Tables LIN'!$F$259,COLUMN(F58)-2+16*(ROW(F42)-ROW($C$37))),4),3,2)&amp;IF(COLUMN(F58)-2&lt;16,",","")</f>
        <v>0x91,</v>
      </c>
      <c r="G58" s="36" t="str">
        <f>"0x"&amp;MID(DEC2HEX(INDEX('Tables LIN'!$F$4:'Tables LIN'!$F$259,COLUMN(G58)-2+16*(ROW(G42)-ROW($C$37))),4),3,2)&amp;IF(COLUMN(G58)-2&lt;16,",","")</f>
        <v>0x86,</v>
      </c>
      <c r="H58" s="36" t="str">
        <f>"0x"&amp;MID(DEC2HEX(INDEX('Tables LIN'!$F$4:'Tables LIN'!$F$259,COLUMN(H58)-2+16*(ROW(H42)-ROW($C$37))),4),3,2)&amp;IF(COLUMN(H58)-2&lt;16,",","")</f>
        <v>0x7C,</v>
      </c>
      <c r="I58" s="36" t="str">
        <f>"0x"&amp;MID(DEC2HEX(INDEX('Tables LIN'!$F$4:'Tables LIN'!$F$259,COLUMN(I58)-2+16*(ROW(I42)-ROW($C$37))),4),3,2)&amp;IF(COLUMN(I58)-2&lt;16,",","")</f>
        <v>0x72,</v>
      </c>
      <c r="J58" s="36" t="str">
        <f>"0x"&amp;MID(DEC2HEX(INDEX('Tables LIN'!$F$4:'Tables LIN'!$F$259,COLUMN(J58)-2+16*(ROW(J42)-ROW($C$37))),4),3,2)&amp;IF(COLUMN(J58)-2&lt;16,",","")</f>
        <v>0x68,</v>
      </c>
      <c r="K58" s="36" t="str">
        <f>"0x"&amp;MID(DEC2HEX(INDEX('Tables LIN'!$F$4:'Tables LIN'!$F$259,COLUMN(K58)-2+16*(ROW(K42)-ROW($C$37))),4),3,2)&amp;IF(COLUMN(K58)-2&lt;16,",","")</f>
        <v>0x5E,</v>
      </c>
      <c r="L58" s="36" t="str">
        <f>"0x"&amp;MID(DEC2HEX(INDEX('Tables LIN'!$F$4:'Tables LIN'!$F$259,COLUMN(L58)-2+16*(ROW(L42)-ROW($C$37))),4),3,2)&amp;IF(COLUMN(L58)-2&lt;16,",","")</f>
        <v>0x54,</v>
      </c>
      <c r="M58" s="36" t="str">
        <f>"0x"&amp;MID(DEC2HEX(INDEX('Tables LIN'!$F$4:'Tables LIN'!$F$259,COLUMN(M58)-2+16*(ROW(M42)-ROW($C$37))),4),3,2)&amp;IF(COLUMN(M58)-2&lt;16,",","")</f>
        <v>0x4B,</v>
      </c>
      <c r="N58" s="36" t="str">
        <f>"0x"&amp;MID(DEC2HEX(INDEX('Tables LIN'!$F$4:'Tables LIN'!$F$259,COLUMN(N58)-2+16*(ROW(N42)-ROW($C$37))),4),3,2)&amp;IF(COLUMN(N58)-2&lt;16,",","")</f>
        <v>0x42,</v>
      </c>
      <c r="O58" s="36" t="str">
        <f>"0x"&amp;MID(DEC2HEX(INDEX('Tables LIN'!$F$4:'Tables LIN'!$F$259,COLUMN(O58)-2+16*(ROW(O42)-ROW($C$37))),4),3,2)&amp;IF(COLUMN(O58)-2&lt;16,",","")</f>
        <v>0x39,</v>
      </c>
      <c r="P58" s="36" t="str">
        <f>"0x"&amp;MID(DEC2HEX(INDEX('Tables LIN'!$F$4:'Tables LIN'!$F$259,COLUMN(P58)-2+16*(ROW(P42)-ROW($C$37))),4),3,2)&amp;IF(COLUMN(P58)-2&lt;16,",","")</f>
        <v>0x30,</v>
      </c>
      <c r="Q58" s="36" t="str">
        <f>"0x"&amp;MID(DEC2HEX(INDEX('Tables LIN'!$F$4:'Tables LIN'!$F$259,COLUMN(Q58)-2+16*(ROW(Q42)-ROW($C$37))),4),3,2)&amp;IF(COLUMN(Q58)-2&lt;16,",","")</f>
        <v>0x27,</v>
      </c>
      <c r="R58" s="36" t="str">
        <f>"0x"&amp;MID(DEC2HEX(INDEX('Tables LIN'!$F$4:'Tables LIN'!$F$259,COLUMN(R58)-2+16*(ROW(R42)-ROW($C$37))),4),3,2)&amp;IF(COLUMN(R58)-2&lt;16,",","")</f>
        <v>0x1F</v>
      </c>
    </row>
    <row r="59" spans="2:18">
      <c r="B59" s="36" t="s">
        <v>107</v>
      </c>
      <c r="C59" s="36" t="str">
        <f>"0x"&amp;MID(DEC2HEX(INDEX('Tables LIN'!$F$4:'Tables LIN'!$F$259,COLUMN(C59)-2+16*(ROW(C43)-ROW($C$37))),4),3,2)&amp;IF(COLUMN(C59)-2&lt;16,",","")</f>
        <v>0x17,</v>
      </c>
      <c r="D59" s="36" t="str">
        <f>"0x"&amp;MID(DEC2HEX(INDEX('Tables LIN'!$F$4:'Tables LIN'!$F$259,COLUMN(D59)-2+16*(ROW(D43)-ROW($C$37))),4),3,2)&amp;IF(COLUMN(D59)-2&lt;16,",","")</f>
        <v>0x0F,</v>
      </c>
      <c r="E59" s="36" t="str">
        <f>"0x"&amp;MID(DEC2HEX(INDEX('Tables LIN'!$F$4:'Tables LIN'!$F$259,COLUMN(E59)-2+16*(ROW(E43)-ROW($C$37))),4),3,2)&amp;IF(COLUMN(E59)-2&lt;16,",","")</f>
        <v>0x07,</v>
      </c>
      <c r="F59" s="36" t="str">
        <f>"0x"&amp;MID(DEC2HEX(INDEX('Tables LIN'!$F$4:'Tables LIN'!$F$259,COLUMN(F59)-2+16*(ROW(F43)-ROW($C$37))),4),3,2)&amp;IF(COLUMN(F59)-2&lt;16,",","")</f>
        <v>0xFF,</v>
      </c>
      <c r="G59" s="36" t="str">
        <f>"0x"&amp;MID(DEC2HEX(INDEX('Tables LIN'!$F$4:'Tables LIN'!$F$259,COLUMN(G59)-2+16*(ROW(G43)-ROW($C$37))),4),3,2)&amp;IF(COLUMN(G59)-2&lt;16,",","")</f>
        <v>0xF8,</v>
      </c>
      <c r="H59" s="36" t="str">
        <f>"0x"&amp;MID(DEC2HEX(INDEX('Tables LIN'!$F$4:'Tables LIN'!$F$259,COLUMN(H59)-2+16*(ROW(H43)-ROW($C$37))),4),3,2)&amp;IF(COLUMN(H59)-2&lt;16,",","")</f>
        <v>0xF0,</v>
      </c>
      <c r="I59" s="36" t="str">
        <f>"0x"&amp;MID(DEC2HEX(INDEX('Tables LIN'!$F$4:'Tables LIN'!$F$259,COLUMN(I59)-2+16*(ROW(I43)-ROW($C$37))),4),3,2)&amp;IF(COLUMN(I59)-2&lt;16,",","")</f>
        <v>0xE9,</v>
      </c>
      <c r="J59" s="36" t="str">
        <f>"0x"&amp;MID(DEC2HEX(INDEX('Tables LIN'!$F$4:'Tables LIN'!$F$259,COLUMN(J59)-2+16*(ROW(J43)-ROW($C$37))),4),3,2)&amp;IF(COLUMN(J59)-2&lt;16,",","")</f>
        <v>0xE2,</v>
      </c>
      <c r="K59" s="36" t="str">
        <f>"0x"&amp;MID(DEC2HEX(INDEX('Tables LIN'!$F$4:'Tables LIN'!$F$259,COLUMN(K59)-2+16*(ROW(K43)-ROW($C$37))),4),3,2)&amp;IF(COLUMN(K59)-2&lt;16,",","")</f>
        <v>0xDB,</v>
      </c>
      <c r="L59" s="36" t="str">
        <f>"0x"&amp;MID(DEC2HEX(INDEX('Tables LIN'!$F$4:'Tables LIN'!$F$259,COLUMN(L59)-2+16*(ROW(L43)-ROW($C$37))),4),3,2)&amp;IF(COLUMN(L59)-2&lt;16,",","")</f>
        <v>0xD4,</v>
      </c>
      <c r="M59" s="36" t="str">
        <f>"0x"&amp;MID(DEC2HEX(INDEX('Tables LIN'!$F$4:'Tables LIN'!$F$259,COLUMN(M59)-2+16*(ROW(M43)-ROW($C$37))),4),3,2)&amp;IF(COLUMN(M59)-2&lt;16,",","")</f>
        <v>0xCD,</v>
      </c>
      <c r="N59" s="36" t="str">
        <f>"0x"&amp;MID(DEC2HEX(INDEX('Tables LIN'!$F$4:'Tables LIN'!$F$259,COLUMN(N59)-2+16*(ROW(N43)-ROW($C$37))),4),3,2)&amp;IF(COLUMN(N59)-2&lt;16,",","")</f>
        <v>0xC6,</v>
      </c>
      <c r="O59" s="36" t="str">
        <f>"0x"&amp;MID(DEC2HEX(INDEX('Tables LIN'!$F$4:'Tables LIN'!$F$259,COLUMN(O59)-2+16*(ROW(O43)-ROW($C$37))),4),3,2)&amp;IF(COLUMN(O59)-2&lt;16,",","")</f>
        <v>0xC0,</v>
      </c>
      <c r="P59" s="36" t="str">
        <f>"0x"&amp;MID(DEC2HEX(INDEX('Tables LIN'!$F$4:'Tables LIN'!$F$259,COLUMN(P59)-2+16*(ROW(P43)-ROW($C$37))),4),3,2)&amp;IF(COLUMN(P59)-2&lt;16,",","")</f>
        <v>0xBA,</v>
      </c>
      <c r="Q59" s="36" t="str">
        <f>"0x"&amp;MID(DEC2HEX(INDEX('Tables LIN'!$F$4:'Tables LIN'!$F$259,COLUMN(Q59)-2+16*(ROW(Q43)-ROW($C$37))),4),3,2)&amp;IF(COLUMN(Q59)-2&lt;16,",","")</f>
        <v>0xB3,</v>
      </c>
      <c r="R59" s="36" t="str">
        <f>"0x"&amp;MID(DEC2HEX(INDEX('Tables LIN'!$F$4:'Tables LIN'!$F$259,COLUMN(R59)-2+16*(ROW(R43)-ROW($C$37))),4),3,2)&amp;IF(COLUMN(R59)-2&lt;16,",","")</f>
        <v>0xAD</v>
      </c>
    </row>
    <row r="60" spans="2:18">
      <c r="B60" s="36" t="s">
        <v>107</v>
      </c>
      <c r="C60" s="36" t="str">
        <f>"0x"&amp;MID(DEC2HEX(INDEX('Tables LIN'!$F$4:'Tables LIN'!$F$259,COLUMN(C60)-2+16*(ROW(C44)-ROW($C$37))),4),3,2)&amp;IF(COLUMN(C60)-2&lt;16,",","")</f>
        <v>0xA7,</v>
      </c>
      <c r="D60" s="36" t="str">
        <f>"0x"&amp;MID(DEC2HEX(INDEX('Tables LIN'!$F$4:'Tables LIN'!$F$259,COLUMN(D60)-2+16*(ROW(D44)-ROW($C$37))),4),3,2)&amp;IF(COLUMN(D60)-2&lt;16,",","")</f>
        <v>0xA1,</v>
      </c>
      <c r="E60" s="36" t="str">
        <f>"0x"&amp;MID(DEC2HEX(INDEX('Tables LIN'!$F$4:'Tables LIN'!$F$259,COLUMN(E60)-2+16*(ROW(E44)-ROW($C$37))),4),3,2)&amp;IF(COLUMN(E60)-2&lt;16,",","")</f>
        <v>0x9B,</v>
      </c>
      <c r="F60" s="36" t="str">
        <f>"0x"&amp;MID(DEC2HEX(INDEX('Tables LIN'!$F$4:'Tables LIN'!$F$259,COLUMN(F60)-2+16*(ROW(F44)-ROW($C$37))),4),3,2)&amp;IF(COLUMN(F60)-2&lt;16,",","")</f>
        <v>0x96,</v>
      </c>
      <c r="G60" s="36" t="str">
        <f>"0x"&amp;MID(DEC2HEX(INDEX('Tables LIN'!$F$4:'Tables LIN'!$F$259,COLUMN(G60)-2+16*(ROW(G44)-ROW($C$37))),4),3,2)&amp;IF(COLUMN(G60)-2&lt;16,",","")</f>
        <v>0x90,</v>
      </c>
      <c r="H60" s="36" t="str">
        <f>"0x"&amp;MID(DEC2HEX(INDEX('Tables LIN'!$F$4:'Tables LIN'!$F$259,COLUMN(H60)-2+16*(ROW(H44)-ROW($C$37))),4),3,2)&amp;IF(COLUMN(H60)-2&lt;16,",","")</f>
        <v>0x8A,</v>
      </c>
      <c r="I60" s="36" t="str">
        <f>"0x"&amp;MID(DEC2HEX(INDEX('Tables LIN'!$F$4:'Tables LIN'!$F$259,COLUMN(I60)-2+16*(ROW(I44)-ROW($C$37))),4),3,2)&amp;IF(COLUMN(I60)-2&lt;16,",","")</f>
        <v>0x85,</v>
      </c>
      <c r="J60" s="36" t="str">
        <f>"0x"&amp;MID(DEC2HEX(INDEX('Tables LIN'!$F$4:'Tables LIN'!$F$259,COLUMN(J60)-2+16*(ROW(J44)-ROW($C$37))),4),3,2)&amp;IF(COLUMN(J60)-2&lt;16,",","")</f>
        <v>0x80,</v>
      </c>
      <c r="K60" s="36" t="str">
        <f>"0x"&amp;MID(DEC2HEX(INDEX('Tables LIN'!$F$4:'Tables LIN'!$F$259,COLUMN(K60)-2+16*(ROW(K44)-ROW($C$37))),4),3,2)&amp;IF(COLUMN(K60)-2&lt;16,",","")</f>
        <v>0x7A,</v>
      </c>
      <c r="L60" s="36" t="str">
        <f>"0x"&amp;MID(DEC2HEX(INDEX('Tables LIN'!$F$4:'Tables LIN'!$F$259,COLUMN(L60)-2+16*(ROW(L44)-ROW($C$37))),4),3,2)&amp;IF(COLUMN(L60)-2&lt;16,",","")</f>
        <v>0x75,</v>
      </c>
      <c r="M60" s="36" t="str">
        <f>"0x"&amp;MID(DEC2HEX(INDEX('Tables LIN'!$F$4:'Tables LIN'!$F$259,COLUMN(M60)-2+16*(ROW(M44)-ROW($C$37))),4),3,2)&amp;IF(COLUMN(M60)-2&lt;16,",","")</f>
        <v>0x70,</v>
      </c>
      <c r="N60" s="36" t="str">
        <f>"0x"&amp;MID(DEC2HEX(INDEX('Tables LIN'!$F$4:'Tables LIN'!$F$259,COLUMN(N60)-2+16*(ROW(N44)-ROW($C$37))),4),3,2)&amp;IF(COLUMN(N60)-2&lt;16,",","")</f>
        <v>0x6B,</v>
      </c>
      <c r="O60" s="36" t="str">
        <f>"0x"&amp;MID(DEC2HEX(INDEX('Tables LIN'!$F$4:'Tables LIN'!$F$259,COLUMN(O60)-2+16*(ROW(O44)-ROW($C$37))),4),3,2)&amp;IF(COLUMN(O60)-2&lt;16,",","")</f>
        <v>0x66,</v>
      </c>
      <c r="P60" s="36" t="str">
        <f>"0x"&amp;MID(DEC2HEX(INDEX('Tables LIN'!$F$4:'Tables LIN'!$F$259,COLUMN(P60)-2+16*(ROW(P44)-ROW($C$37))),4),3,2)&amp;IF(COLUMN(P60)-2&lt;16,",","")</f>
        <v>0x61,</v>
      </c>
      <c r="Q60" s="36" t="str">
        <f>"0x"&amp;MID(DEC2HEX(INDEX('Tables LIN'!$F$4:'Tables LIN'!$F$259,COLUMN(Q60)-2+16*(ROW(Q44)-ROW($C$37))),4),3,2)&amp;IF(COLUMN(Q60)-2&lt;16,",","")</f>
        <v>0x5C,</v>
      </c>
      <c r="R60" s="36" t="str">
        <f>"0x"&amp;MID(DEC2HEX(INDEX('Tables LIN'!$F$4:'Tables LIN'!$F$259,COLUMN(R60)-2+16*(ROW(R44)-ROW($C$37))),4),3,2)&amp;IF(COLUMN(R60)-2&lt;16,",","")</f>
        <v>0x58</v>
      </c>
    </row>
    <row r="61" spans="2:18">
      <c r="B61" s="36" t="s">
        <v>107</v>
      </c>
      <c r="C61" s="36" t="str">
        <f>"0x"&amp;MID(DEC2HEX(INDEX('Tables LIN'!$F$4:'Tables LIN'!$F$259,COLUMN(C61)-2+16*(ROW(C45)-ROW($C$37))),4),3,2)&amp;IF(COLUMN(C61)-2&lt;16,",","")</f>
        <v>0x53,</v>
      </c>
      <c r="D61" s="36" t="str">
        <f>"0x"&amp;MID(DEC2HEX(INDEX('Tables LIN'!$F$4:'Tables LIN'!$F$259,COLUMN(D61)-2+16*(ROW(D45)-ROW($C$37))),4),3,2)&amp;IF(COLUMN(D61)-2&lt;16,",","")</f>
        <v>0x4E,</v>
      </c>
      <c r="E61" s="36" t="str">
        <f>"0x"&amp;MID(DEC2HEX(INDEX('Tables LIN'!$F$4:'Tables LIN'!$F$259,COLUMN(E61)-2+16*(ROW(E45)-ROW($C$37))),4),3,2)&amp;IF(COLUMN(E61)-2&lt;16,",","")</f>
        <v>0x4A,</v>
      </c>
      <c r="F61" s="36" t="str">
        <f>"0x"&amp;MID(DEC2HEX(INDEX('Tables LIN'!$F$4:'Tables LIN'!$F$259,COLUMN(F61)-2+16*(ROW(F45)-ROW($C$37))),4),3,2)&amp;IF(COLUMN(F61)-2&lt;16,",","")</f>
        <v>0x45,</v>
      </c>
      <c r="G61" s="36" t="str">
        <f>"0x"&amp;MID(DEC2HEX(INDEX('Tables LIN'!$F$4:'Tables LIN'!$F$259,COLUMN(G61)-2+16*(ROW(G45)-ROW($C$37))),4),3,2)&amp;IF(COLUMN(G61)-2&lt;16,",","")</f>
        <v>0x41,</v>
      </c>
      <c r="H61" s="36" t="str">
        <f>"0x"&amp;MID(DEC2HEX(INDEX('Tables LIN'!$F$4:'Tables LIN'!$F$259,COLUMN(H61)-2+16*(ROW(H45)-ROW($C$37))),4),3,2)&amp;IF(COLUMN(H61)-2&lt;16,",","")</f>
        <v>0x3D,</v>
      </c>
      <c r="I61" s="36" t="str">
        <f>"0x"&amp;MID(DEC2HEX(INDEX('Tables LIN'!$F$4:'Tables LIN'!$F$259,COLUMN(I61)-2+16*(ROW(I45)-ROW($C$37))),4),3,2)&amp;IF(COLUMN(I61)-2&lt;16,",","")</f>
        <v>0x39,</v>
      </c>
      <c r="J61" s="36" t="str">
        <f>"0x"&amp;MID(DEC2HEX(INDEX('Tables LIN'!$F$4:'Tables LIN'!$F$259,COLUMN(J61)-2+16*(ROW(J45)-ROW($C$37))),4),3,2)&amp;IF(COLUMN(J61)-2&lt;16,",","")</f>
        <v>0x34,</v>
      </c>
      <c r="K61" s="36" t="str">
        <f>"0x"&amp;MID(DEC2HEX(INDEX('Tables LIN'!$F$4:'Tables LIN'!$F$259,COLUMN(K61)-2+16*(ROW(K45)-ROW($C$37))),4),3,2)&amp;IF(COLUMN(K61)-2&lt;16,",","")</f>
        <v>0x30,</v>
      </c>
      <c r="L61" s="36" t="str">
        <f>"0x"&amp;MID(DEC2HEX(INDEX('Tables LIN'!$F$4:'Tables LIN'!$F$259,COLUMN(L61)-2+16*(ROW(L45)-ROW($C$37))),4),3,2)&amp;IF(COLUMN(L61)-2&lt;16,",","")</f>
        <v>0x2C,</v>
      </c>
      <c r="M61" s="36" t="str">
        <f>"0x"&amp;MID(DEC2HEX(INDEX('Tables LIN'!$F$4:'Tables LIN'!$F$259,COLUMN(M61)-2+16*(ROW(M45)-ROW($C$37))),4),3,2)&amp;IF(COLUMN(M61)-2&lt;16,",","")</f>
        <v>0x28,</v>
      </c>
      <c r="N61" s="36" t="str">
        <f>"0x"&amp;MID(DEC2HEX(INDEX('Tables LIN'!$F$4:'Tables LIN'!$F$259,COLUMN(N61)-2+16*(ROW(N45)-ROW($C$37))),4),3,2)&amp;IF(COLUMN(N61)-2&lt;16,",","")</f>
        <v>0x24,</v>
      </c>
      <c r="O61" s="36" t="str">
        <f>"0x"&amp;MID(DEC2HEX(INDEX('Tables LIN'!$F$4:'Tables LIN'!$F$259,COLUMN(O61)-2+16*(ROW(O45)-ROW($C$37))),4),3,2)&amp;IF(COLUMN(O61)-2&lt;16,",","")</f>
        <v>0x20,</v>
      </c>
      <c r="P61" s="36" t="str">
        <f>"0x"&amp;MID(DEC2HEX(INDEX('Tables LIN'!$F$4:'Tables LIN'!$F$259,COLUMN(P61)-2+16*(ROW(P45)-ROW($C$37))),4),3,2)&amp;IF(COLUMN(P61)-2&lt;16,",","")</f>
        <v>0x1D,</v>
      </c>
      <c r="Q61" s="36" t="str">
        <f>"0x"&amp;MID(DEC2HEX(INDEX('Tables LIN'!$F$4:'Tables LIN'!$F$259,COLUMN(Q61)-2+16*(ROW(Q45)-ROW($C$37))),4),3,2)&amp;IF(COLUMN(Q61)-2&lt;16,",","")</f>
        <v>0x19,</v>
      </c>
      <c r="R61" s="36" t="str">
        <f>"0x"&amp;MID(DEC2HEX(INDEX('Tables LIN'!$F$4:'Tables LIN'!$F$259,COLUMN(R61)-2+16*(ROW(R45)-ROW($C$37))),4),3,2)&amp;IF(COLUMN(R61)-2&lt;16,",","")</f>
        <v>0x15</v>
      </c>
    </row>
    <row r="62" spans="2:18">
      <c r="B62" s="36" t="s">
        <v>107</v>
      </c>
      <c r="C62" s="36" t="str">
        <f>"0x"&amp;MID(DEC2HEX(INDEX('Tables LIN'!$F$4:'Tables LIN'!$F$259,COLUMN(C62)-2+16*(ROW(C46)-ROW($C$37))),4),3,2)&amp;IF(COLUMN(C62)-2&lt;16,",","")</f>
        <v>0x11,</v>
      </c>
      <c r="D62" s="36" t="str">
        <f>"0x"&amp;MID(DEC2HEX(INDEX('Tables LIN'!$F$4:'Tables LIN'!$F$259,COLUMN(D62)-2+16*(ROW(D46)-ROW($C$37))),4),3,2)&amp;IF(COLUMN(D62)-2&lt;16,",","")</f>
        <v>0x0E,</v>
      </c>
      <c r="E62" s="36" t="str">
        <f>"0x"&amp;MID(DEC2HEX(INDEX('Tables LIN'!$F$4:'Tables LIN'!$F$259,COLUMN(E62)-2+16*(ROW(E46)-ROW($C$37))),4),3,2)&amp;IF(COLUMN(E62)-2&lt;16,",","")</f>
        <v>0x0A,</v>
      </c>
      <c r="F62" s="36" t="str">
        <f>"0x"&amp;MID(DEC2HEX(INDEX('Tables LIN'!$F$4:'Tables LIN'!$F$259,COLUMN(F62)-2+16*(ROW(F46)-ROW($C$37))),4),3,2)&amp;IF(COLUMN(F62)-2&lt;16,",","")</f>
        <v>0x07,</v>
      </c>
      <c r="G62" s="36" t="str">
        <f>"0x"&amp;MID(DEC2HEX(INDEX('Tables LIN'!$F$4:'Tables LIN'!$F$259,COLUMN(G62)-2+16*(ROW(G46)-ROW($C$37))),4),3,2)&amp;IF(COLUMN(G62)-2&lt;16,",","")</f>
        <v>0x03,</v>
      </c>
      <c r="H62" s="36" t="str">
        <f>"0x"&amp;MID(DEC2HEX(INDEX('Tables LIN'!$F$4:'Tables LIN'!$F$259,COLUMN(H62)-2+16*(ROW(H46)-ROW($C$37))),4),3,2)&amp;IF(COLUMN(H62)-2&lt;16,",","")</f>
        <v>0x00,</v>
      </c>
      <c r="I62" s="36" t="str">
        <f>"0x"&amp;MID(DEC2HEX(INDEX('Tables LIN'!$F$4:'Tables LIN'!$F$259,COLUMN(I62)-2+16*(ROW(I46)-ROW($C$37))),4),3,2)&amp;IF(COLUMN(I62)-2&lt;16,",","")</f>
        <v>0xFC,</v>
      </c>
      <c r="J62" s="36" t="str">
        <f>"0x"&amp;MID(DEC2HEX(INDEX('Tables LIN'!$F$4:'Tables LIN'!$F$259,COLUMN(J62)-2+16*(ROW(J46)-ROW($C$37))),4),3,2)&amp;IF(COLUMN(J62)-2&lt;16,",","")</f>
        <v>0xF9,</v>
      </c>
      <c r="K62" s="36" t="str">
        <f>"0x"&amp;MID(DEC2HEX(INDEX('Tables LIN'!$F$4:'Tables LIN'!$F$259,COLUMN(K62)-2+16*(ROW(K46)-ROW($C$37))),4),3,2)&amp;IF(COLUMN(K62)-2&lt;16,",","")</f>
        <v>0xF6,</v>
      </c>
      <c r="L62" s="36" t="str">
        <f>"0x"&amp;MID(DEC2HEX(INDEX('Tables LIN'!$F$4:'Tables LIN'!$F$259,COLUMN(L62)-2+16*(ROW(L46)-ROW($C$37))),4),3,2)&amp;IF(COLUMN(L62)-2&lt;16,",","")</f>
        <v>0xF2,</v>
      </c>
      <c r="M62" s="36" t="str">
        <f>"0x"&amp;MID(DEC2HEX(INDEX('Tables LIN'!$F$4:'Tables LIN'!$F$259,COLUMN(M62)-2+16*(ROW(M46)-ROW($C$37))),4),3,2)&amp;IF(COLUMN(M62)-2&lt;16,",","")</f>
        <v>0xEF,</v>
      </c>
      <c r="N62" s="36" t="str">
        <f>"0x"&amp;MID(DEC2HEX(INDEX('Tables LIN'!$F$4:'Tables LIN'!$F$259,COLUMN(N62)-2+16*(ROW(N46)-ROW($C$37))),4),3,2)&amp;IF(COLUMN(N62)-2&lt;16,",","")</f>
        <v>0xEC,</v>
      </c>
      <c r="O62" s="36" t="str">
        <f>"0x"&amp;MID(DEC2HEX(INDEX('Tables LIN'!$F$4:'Tables LIN'!$F$259,COLUMN(O62)-2+16*(ROW(O46)-ROW($C$37))),4),3,2)&amp;IF(COLUMN(O62)-2&lt;16,",","")</f>
        <v>0xE9,</v>
      </c>
      <c r="P62" s="36" t="str">
        <f>"0x"&amp;MID(DEC2HEX(INDEX('Tables LIN'!$F$4:'Tables LIN'!$F$259,COLUMN(P62)-2+16*(ROW(P46)-ROW($C$37))),4),3,2)&amp;IF(COLUMN(P62)-2&lt;16,",","")</f>
        <v>0xE6,</v>
      </c>
      <c r="Q62" s="36" t="str">
        <f>"0x"&amp;MID(DEC2HEX(INDEX('Tables LIN'!$F$4:'Tables LIN'!$F$259,COLUMN(Q62)-2+16*(ROW(Q46)-ROW($C$37))),4),3,2)&amp;IF(COLUMN(Q62)-2&lt;16,",","")</f>
        <v>0xE3,</v>
      </c>
      <c r="R62" s="36" t="str">
        <f>"0x"&amp;MID(DEC2HEX(INDEX('Tables LIN'!$F$4:'Tables LIN'!$F$259,COLUMN(R62)-2+16*(ROW(R46)-ROW($C$37))),4),3,2)&amp;IF(COLUMN(R62)-2&lt;16,",","")</f>
        <v>0xE0</v>
      </c>
    </row>
    <row r="63" spans="2:18">
      <c r="B63" s="36" t="s">
        <v>107</v>
      </c>
      <c r="C63" s="36" t="str">
        <f>"0x"&amp;MID(DEC2HEX(INDEX('Tables LIN'!$F$4:'Tables LIN'!$F$259,COLUMN(C63)-2+16*(ROW(C47)-ROW($C$37))),4),3,2)&amp;IF(COLUMN(C63)-2&lt;16,",","")</f>
        <v>0xDD,</v>
      </c>
      <c r="D63" s="36" t="str">
        <f>"0x"&amp;MID(DEC2HEX(INDEX('Tables LIN'!$F$4:'Tables LIN'!$F$259,COLUMN(D63)-2+16*(ROW(D47)-ROW($C$37))),4),3,2)&amp;IF(COLUMN(D63)-2&lt;16,",","")</f>
        <v>0xDA,</v>
      </c>
      <c r="E63" s="36" t="str">
        <f>"0x"&amp;MID(DEC2HEX(INDEX('Tables LIN'!$F$4:'Tables LIN'!$F$259,COLUMN(E63)-2+16*(ROW(E47)-ROW($C$37))),4),3,2)&amp;IF(COLUMN(E63)-2&lt;16,",","")</f>
        <v>0xD7,</v>
      </c>
      <c r="F63" s="36" t="str">
        <f>"0x"&amp;MID(DEC2HEX(INDEX('Tables LIN'!$F$4:'Tables LIN'!$F$259,COLUMN(F63)-2+16*(ROW(F47)-ROW($C$37))),4),3,2)&amp;IF(COLUMN(F63)-2&lt;16,",","")</f>
        <v>0xD4,</v>
      </c>
      <c r="G63" s="36" t="str">
        <f>"0x"&amp;MID(DEC2HEX(INDEX('Tables LIN'!$F$4:'Tables LIN'!$F$259,COLUMN(G63)-2+16*(ROW(G47)-ROW($C$37))),4),3,2)&amp;IF(COLUMN(G63)-2&lt;16,",","")</f>
        <v>0xD1,</v>
      </c>
      <c r="H63" s="36" t="str">
        <f>"0x"&amp;MID(DEC2HEX(INDEX('Tables LIN'!$F$4:'Tables LIN'!$F$259,COLUMN(H63)-2+16*(ROW(H47)-ROW($C$37))),4),3,2)&amp;IF(COLUMN(H63)-2&lt;16,",","")</f>
        <v>0xCE,</v>
      </c>
      <c r="I63" s="36" t="str">
        <f>"0x"&amp;MID(DEC2HEX(INDEX('Tables LIN'!$F$4:'Tables LIN'!$F$259,COLUMN(I63)-2+16*(ROW(I47)-ROW($C$37))),4),3,2)&amp;IF(COLUMN(I63)-2&lt;16,",","")</f>
        <v>0xCC,</v>
      </c>
      <c r="J63" s="36" t="str">
        <f>"0x"&amp;MID(DEC2HEX(INDEX('Tables LIN'!$F$4:'Tables LIN'!$F$259,COLUMN(J63)-2+16*(ROW(J47)-ROW($C$37))),4),3,2)&amp;IF(COLUMN(J63)-2&lt;16,",","")</f>
        <v>0xC9,</v>
      </c>
      <c r="K63" s="36" t="str">
        <f>"0x"&amp;MID(DEC2HEX(INDEX('Tables LIN'!$F$4:'Tables LIN'!$F$259,COLUMN(K63)-2+16*(ROW(K47)-ROW($C$37))),4),3,2)&amp;IF(COLUMN(K63)-2&lt;16,",","")</f>
        <v>0xC6,</v>
      </c>
      <c r="L63" s="36" t="str">
        <f>"0x"&amp;MID(DEC2HEX(INDEX('Tables LIN'!$F$4:'Tables LIN'!$F$259,COLUMN(L63)-2+16*(ROW(L47)-ROW($C$37))),4),3,2)&amp;IF(COLUMN(L63)-2&lt;16,",","")</f>
        <v>0xC4,</v>
      </c>
      <c r="M63" s="36" t="str">
        <f>"0x"&amp;MID(DEC2HEX(INDEX('Tables LIN'!$F$4:'Tables LIN'!$F$259,COLUMN(M63)-2+16*(ROW(M47)-ROW($C$37))),4),3,2)&amp;IF(COLUMN(M63)-2&lt;16,",","")</f>
        <v>0xC1,</v>
      </c>
      <c r="N63" s="36" t="str">
        <f>"0x"&amp;MID(DEC2HEX(INDEX('Tables LIN'!$F$4:'Tables LIN'!$F$259,COLUMN(N63)-2+16*(ROW(N47)-ROW($C$37))),4),3,2)&amp;IF(COLUMN(N63)-2&lt;16,",","")</f>
        <v>0xBE,</v>
      </c>
      <c r="O63" s="36" t="str">
        <f>"0x"&amp;MID(DEC2HEX(INDEX('Tables LIN'!$F$4:'Tables LIN'!$F$259,COLUMN(O63)-2+16*(ROW(O47)-ROW($C$37))),4),3,2)&amp;IF(COLUMN(O63)-2&lt;16,",","")</f>
        <v>0xBC,</v>
      </c>
      <c r="P63" s="36" t="str">
        <f>"0x"&amp;MID(DEC2HEX(INDEX('Tables LIN'!$F$4:'Tables LIN'!$F$259,COLUMN(P63)-2+16*(ROW(P47)-ROW($C$37))),4),3,2)&amp;IF(COLUMN(P63)-2&lt;16,",","")</f>
        <v>0xB9,</v>
      </c>
      <c r="Q63" s="36" t="str">
        <f>"0x"&amp;MID(DEC2HEX(INDEX('Tables LIN'!$F$4:'Tables LIN'!$F$259,COLUMN(Q63)-2+16*(ROW(Q47)-ROW($C$37))),4),3,2)&amp;IF(COLUMN(Q63)-2&lt;16,",","")</f>
        <v>0xB7,</v>
      </c>
      <c r="R63" s="36" t="str">
        <f>"0x"&amp;MID(DEC2HEX(INDEX('Tables LIN'!$F$4:'Tables LIN'!$F$259,COLUMN(R63)-2+16*(ROW(R47)-ROW($C$37))),4),3,2)&amp;IF(COLUMN(R63)-2&lt;16,",","")</f>
        <v>0xB4</v>
      </c>
    </row>
    <row r="64" spans="2:18">
      <c r="B64" s="36" t="s">
        <v>107</v>
      </c>
      <c r="C64" s="36" t="str">
        <f>"0x"&amp;MID(DEC2HEX(INDEX('Tables LIN'!$F$4:'Tables LIN'!$F$259,COLUMN(C64)-2+16*(ROW(C48)-ROW($C$37))),4),3,2)&amp;IF(COLUMN(C64)-2&lt;16,",","")</f>
        <v>0xB2,</v>
      </c>
      <c r="D64" s="36" t="str">
        <f>"0x"&amp;MID(DEC2HEX(INDEX('Tables LIN'!$F$4:'Tables LIN'!$F$259,COLUMN(D64)-2+16*(ROW(D48)-ROW($C$37))),4),3,2)&amp;IF(COLUMN(D64)-2&lt;16,",","")</f>
        <v>0xAF,</v>
      </c>
      <c r="E64" s="36" t="str">
        <f>"0x"&amp;MID(DEC2HEX(INDEX('Tables LIN'!$F$4:'Tables LIN'!$F$259,COLUMN(E64)-2+16*(ROW(E48)-ROW($C$37))),4),3,2)&amp;IF(COLUMN(E64)-2&lt;16,",","")</f>
        <v>0xAD,</v>
      </c>
      <c r="F64" s="36" t="str">
        <f>"0x"&amp;MID(DEC2HEX(INDEX('Tables LIN'!$F$4:'Tables LIN'!$F$259,COLUMN(F64)-2+16*(ROW(F48)-ROW($C$37))),4),3,2)&amp;IF(COLUMN(F64)-2&lt;16,",","")</f>
        <v>0xAB,</v>
      </c>
      <c r="G64" s="36" t="str">
        <f>"0x"&amp;MID(DEC2HEX(INDEX('Tables LIN'!$F$4:'Tables LIN'!$F$259,COLUMN(G64)-2+16*(ROW(G48)-ROW($C$37))),4),3,2)&amp;IF(COLUMN(G64)-2&lt;16,",","")</f>
        <v>0xA8,</v>
      </c>
      <c r="H64" s="36" t="str">
        <f>"0x"&amp;MID(DEC2HEX(INDEX('Tables LIN'!$F$4:'Tables LIN'!$F$259,COLUMN(H64)-2+16*(ROW(H48)-ROW($C$37))),4),3,2)&amp;IF(COLUMN(H64)-2&lt;16,",","")</f>
        <v>0xA6,</v>
      </c>
      <c r="I64" s="36" t="str">
        <f>"0x"&amp;MID(DEC2HEX(INDEX('Tables LIN'!$F$4:'Tables LIN'!$F$259,COLUMN(I64)-2+16*(ROW(I48)-ROW($C$37))),4),3,2)&amp;IF(COLUMN(I64)-2&lt;16,",","")</f>
        <v>0xA4,</v>
      </c>
      <c r="J64" s="36" t="str">
        <f>"0x"&amp;MID(DEC2HEX(INDEX('Tables LIN'!$F$4:'Tables LIN'!$F$259,COLUMN(J64)-2+16*(ROW(J48)-ROW($C$37))),4),3,2)&amp;IF(COLUMN(J64)-2&lt;16,",","")</f>
        <v>0xA1,</v>
      </c>
      <c r="K64" s="36" t="str">
        <f>"0x"&amp;MID(DEC2HEX(INDEX('Tables LIN'!$F$4:'Tables LIN'!$F$259,COLUMN(K64)-2+16*(ROW(K48)-ROW($C$37))),4),3,2)&amp;IF(COLUMN(K64)-2&lt;16,",","")</f>
        <v>0x9F,</v>
      </c>
      <c r="L64" s="36" t="str">
        <f>"0x"&amp;MID(DEC2HEX(INDEX('Tables LIN'!$F$4:'Tables LIN'!$F$259,COLUMN(L64)-2+16*(ROW(L48)-ROW($C$37))),4),3,2)&amp;IF(COLUMN(L64)-2&lt;16,",","")</f>
        <v>0x9D,</v>
      </c>
      <c r="M64" s="36" t="str">
        <f>"0x"&amp;MID(DEC2HEX(INDEX('Tables LIN'!$F$4:'Tables LIN'!$F$259,COLUMN(M64)-2+16*(ROW(M48)-ROW($C$37))),4),3,2)&amp;IF(COLUMN(M64)-2&lt;16,",","")</f>
        <v>0x9B,</v>
      </c>
      <c r="N64" s="36" t="str">
        <f>"0x"&amp;MID(DEC2HEX(INDEX('Tables LIN'!$F$4:'Tables LIN'!$F$259,COLUMN(N64)-2+16*(ROW(N48)-ROW($C$37))),4),3,2)&amp;IF(COLUMN(N64)-2&lt;16,",","")</f>
        <v>0x98,</v>
      </c>
      <c r="O64" s="36" t="str">
        <f>"0x"&amp;MID(DEC2HEX(INDEX('Tables LIN'!$F$4:'Tables LIN'!$F$259,COLUMN(O64)-2+16*(ROW(O48)-ROW($C$37))),4),3,2)&amp;IF(COLUMN(O64)-2&lt;16,",","")</f>
        <v>0x96,</v>
      </c>
      <c r="P64" s="36" t="str">
        <f>"0x"&amp;MID(DEC2HEX(INDEX('Tables LIN'!$F$4:'Tables LIN'!$F$259,COLUMN(P64)-2+16*(ROW(P48)-ROW($C$37))),4),3,2)&amp;IF(COLUMN(P64)-2&lt;16,",","")</f>
        <v>0x94,</v>
      </c>
      <c r="Q64" s="36" t="str">
        <f>"0x"&amp;MID(DEC2HEX(INDEX('Tables LIN'!$F$4:'Tables LIN'!$F$259,COLUMN(Q64)-2+16*(ROW(Q48)-ROW($C$37))),4),3,2)&amp;IF(COLUMN(Q64)-2&lt;16,",","")</f>
        <v>0x92,</v>
      </c>
      <c r="R64" s="36" t="str">
        <f>"0x"&amp;MID(DEC2HEX(INDEX('Tables LIN'!$F$4:'Tables LIN'!$F$259,COLUMN(R64)-2+16*(ROW(R48)-ROW($C$37))),4),3,2)&amp;IF(COLUMN(R64)-2&lt;16,",","")</f>
        <v>0x90</v>
      </c>
    </row>
    <row r="65" spans="1:66">
      <c r="B65" s="36" t="s">
        <v>107</v>
      </c>
      <c r="C65" s="36" t="str">
        <f>"0x"&amp;MID(DEC2HEX(INDEX('Tables LIN'!$F$4:'Tables LIN'!$F$259,COLUMN(C65)-2+16*(ROW(C49)-ROW($C$37))),4),3,2)&amp;IF(COLUMN(C65)-2&lt;16,",","")</f>
        <v>0x8E,</v>
      </c>
      <c r="D65" s="36" t="str">
        <f>"0x"&amp;MID(DEC2HEX(INDEX('Tables LIN'!$F$4:'Tables LIN'!$F$259,COLUMN(D65)-2+16*(ROW(D49)-ROW($C$37))),4),3,2)&amp;IF(COLUMN(D65)-2&lt;16,",","")</f>
        <v>0x8C,</v>
      </c>
      <c r="E65" s="36" t="str">
        <f>"0x"&amp;MID(DEC2HEX(INDEX('Tables LIN'!$F$4:'Tables LIN'!$F$259,COLUMN(E65)-2+16*(ROW(E49)-ROW($C$37))),4),3,2)&amp;IF(COLUMN(E65)-2&lt;16,",","")</f>
        <v>0x8A,</v>
      </c>
      <c r="F65" s="36" t="str">
        <f>"0x"&amp;MID(DEC2HEX(INDEX('Tables LIN'!$F$4:'Tables LIN'!$F$259,COLUMN(F65)-2+16*(ROW(F49)-ROW($C$37))),4),3,2)&amp;IF(COLUMN(F65)-2&lt;16,",","")</f>
        <v>0x88,</v>
      </c>
      <c r="G65" s="36" t="str">
        <f>"0x"&amp;MID(DEC2HEX(INDEX('Tables LIN'!$F$4:'Tables LIN'!$F$259,COLUMN(G65)-2+16*(ROW(G49)-ROW($C$37))),4),3,2)&amp;IF(COLUMN(G65)-2&lt;16,",","")</f>
        <v>0x86,</v>
      </c>
      <c r="H65" s="36" t="str">
        <f>"0x"&amp;MID(DEC2HEX(INDEX('Tables LIN'!$F$4:'Tables LIN'!$F$259,COLUMN(H65)-2+16*(ROW(H49)-ROW($C$37))),4),3,2)&amp;IF(COLUMN(H65)-2&lt;16,",","")</f>
        <v>0x84,</v>
      </c>
      <c r="I65" s="36" t="str">
        <f>"0x"&amp;MID(DEC2HEX(INDEX('Tables LIN'!$F$4:'Tables LIN'!$F$259,COLUMN(I65)-2+16*(ROW(I49)-ROW($C$37))),4),3,2)&amp;IF(COLUMN(I65)-2&lt;16,",","")</f>
        <v>0x82,</v>
      </c>
      <c r="J65" s="36" t="str">
        <f>"0x"&amp;MID(DEC2HEX(INDEX('Tables LIN'!$F$4:'Tables LIN'!$F$259,COLUMN(J65)-2+16*(ROW(J49)-ROW($C$37))),4),3,2)&amp;IF(COLUMN(J65)-2&lt;16,",","")</f>
        <v>0x80,</v>
      </c>
      <c r="K65" s="36" t="str">
        <f>"0x"&amp;MID(DEC2HEX(INDEX('Tables LIN'!$F$4:'Tables LIN'!$F$259,COLUMN(K65)-2+16*(ROW(K49)-ROW($C$37))),4),3,2)&amp;IF(COLUMN(K65)-2&lt;16,",","")</f>
        <v>0x7E,</v>
      </c>
      <c r="L65" s="36" t="str">
        <f>"0x"&amp;MID(DEC2HEX(INDEX('Tables LIN'!$F$4:'Tables LIN'!$F$259,COLUMN(L65)-2+16*(ROW(L49)-ROW($C$37))),4),3,2)&amp;IF(COLUMN(L65)-2&lt;16,",","")</f>
        <v>0x7C,</v>
      </c>
      <c r="M65" s="36" t="str">
        <f>"0x"&amp;MID(DEC2HEX(INDEX('Tables LIN'!$F$4:'Tables LIN'!$F$259,COLUMN(M65)-2+16*(ROW(M49)-ROW($C$37))),4),3,2)&amp;IF(COLUMN(M65)-2&lt;16,",","")</f>
        <v>0x7A,</v>
      </c>
      <c r="N65" s="36" t="str">
        <f>"0x"&amp;MID(DEC2HEX(INDEX('Tables LIN'!$F$4:'Tables LIN'!$F$259,COLUMN(N65)-2+16*(ROW(N49)-ROW($C$37))),4),3,2)&amp;IF(COLUMN(N65)-2&lt;16,",","")</f>
        <v>0x78,</v>
      </c>
      <c r="O65" s="36" t="str">
        <f>"0x"&amp;MID(DEC2HEX(INDEX('Tables LIN'!$F$4:'Tables LIN'!$F$259,COLUMN(O65)-2+16*(ROW(O49)-ROW($C$37))),4),3,2)&amp;IF(COLUMN(O65)-2&lt;16,",","")</f>
        <v>0x77,</v>
      </c>
      <c r="P65" s="36" t="str">
        <f>"0x"&amp;MID(DEC2HEX(INDEX('Tables LIN'!$F$4:'Tables LIN'!$F$259,COLUMN(P65)-2+16*(ROW(P49)-ROW($C$37))),4),3,2)&amp;IF(COLUMN(P65)-2&lt;16,",","")</f>
        <v>0x75,</v>
      </c>
      <c r="Q65" s="36" t="str">
        <f>"0x"&amp;MID(DEC2HEX(INDEX('Tables LIN'!$F$4:'Tables LIN'!$F$259,COLUMN(Q65)-2+16*(ROW(Q49)-ROW($C$37))),4),3,2)&amp;IF(COLUMN(Q65)-2&lt;16,",","")</f>
        <v>0x73,</v>
      </c>
      <c r="R65" s="36" t="str">
        <f>"0x"&amp;MID(DEC2HEX(INDEX('Tables LIN'!$F$4:'Tables LIN'!$F$259,COLUMN(R65)-2+16*(ROW(R49)-ROW($C$37))),4),3,2)&amp;IF(COLUMN(R65)-2&lt;16,",","")</f>
        <v>0x71</v>
      </c>
    </row>
    <row r="66" spans="1:66">
      <c r="B66" s="36" t="s">
        <v>107</v>
      </c>
      <c r="C66" s="36" t="str">
        <f>"0x"&amp;MID(DEC2HEX(INDEX('Tables LIN'!$F$4:'Tables LIN'!$F$259,COLUMN(C66)-2+16*(ROW(C50)-ROW($C$37))),4),3,2)&amp;IF(COLUMN(C66)-2&lt;16,",","")</f>
        <v>0x6F,</v>
      </c>
      <c r="D66" s="36" t="str">
        <f>"0x"&amp;MID(DEC2HEX(INDEX('Tables LIN'!$F$4:'Tables LIN'!$F$259,COLUMN(D66)-2+16*(ROW(D50)-ROW($C$37))),4),3,2)&amp;IF(COLUMN(D66)-2&lt;16,",","")</f>
        <v>0x6E,</v>
      </c>
      <c r="E66" s="36" t="str">
        <f>"0x"&amp;MID(DEC2HEX(INDEX('Tables LIN'!$F$4:'Tables LIN'!$F$259,COLUMN(E66)-2+16*(ROW(E50)-ROW($C$37))),4),3,2)&amp;IF(COLUMN(E66)-2&lt;16,",","")</f>
        <v>0x6C,</v>
      </c>
      <c r="F66" s="36" t="str">
        <f>"0x"&amp;MID(DEC2HEX(INDEX('Tables LIN'!$F$4:'Tables LIN'!$F$259,COLUMN(F66)-2+16*(ROW(F50)-ROW($C$37))),4),3,2)&amp;IF(COLUMN(F66)-2&lt;16,",","")</f>
        <v>0x6A,</v>
      </c>
      <c r="G66" s="36" t="str">
        <f>"0x"&amp;MID(DEC2HEX(INDEX('Tables LIN'!$F$4:'Tables LIN'!$F$259,COLUMN(G66)-2+16*(ROW(G50)-ROW($C$37))),4),3,2)&amp;IF(COLUMN(G66)-2&lt;16,",","")</f>
        <v>0x69,</v>
      </c>
      <c r="H66" s="36" t="str">
        <f>"0x"&amp;MID(DEC2HEX(INDEX('Tables LIN'!$F$4:'Tables LIN'!$F$259,COLUMN(H66)-2+16*(ROW(H50)-ROW($C$37))),4),3,2)&amp;IF(COLUMN(H66)-2&lt;16,",","")</f>
        <v>0x67,</v>
      </c>
      <c r="I66" s="36" t="str">
        <f>"0x"&amp;MID(DEC2HEX(INDEX('Tables LIN'!$F$4:'Tables LIN'!$F$259,COLUMN(I66)-2+16*(ROW(I50)-ROW($C$37))),4),3,2)&amp;IF(COLUMN(I66)-2&lt;16,",","")</f>
        <v>0x65,</v>
      </c>
      <c r="J66" s="36" t="str">
        <f>"0x"&amp;MID(DEC2HEX(INDEX('Tables LIN'!$F$4:'Tables LIN'!$F$259,COLUMN(J66)-2+16*(ROW(J50)-ROW($C$37))),4),3,2)&amp;IF(COLUMN(J66)-2&lt;16,",","")</f>
        <v>0x64,</v>
      </c>
      <c r="K66" s="36" t="str">
        <f>"0x"&amp;MID(DEC2HEX(INDEX('Tables LIN'!$F$4:'Tables LIN'!$F$259,COLUMN(K66)-2+16*(ROW(K50)-ROW($C$37))),4),3,2)&amp;IF(COLUMN(K66)-2&lt;16,",","")</f>
        <v>0x62,</v>
      </c>
      <c r="L66" s="36" t="str">
        <f>"0x"&amp;MID(DEC2HEX(INDEX('Tables LIN'!$F$4:'Tables LIN'!$F$259,COLUMN(L66)-2+16*(ROW(L50)-ROW($C$37))),4),3,2)&amp;IF(COLUMN(L66)-2&lt;16,",","")</f>
        <v>0x60,</v>
      </c>
      <c r="M66" s="36" t="str">
        <f>"0x"&amp;MID(DEC2HEX(INDEX('Tables LIN'!$F$4:'Tables LIN'!$F$259,COLUMN(M66)-2+16*(ROW(M50)-ROW($C$37))),4),3,2)&amp;IF(COLUMN(M66)-2&lt;16,",","")</f>
        <v>0x5F,</v>
      </c>
      <c r="N66" s="36" t="str">
        <f>"0x"&amp;MID(DEC2HEX(INDEX('Tables LIN'!$F$4:'Tables LIN'!$F$259,COLUMN(N66)-2+16*(ROW(N50)-ROW($C$37))),4),3,2)&amp;IF(COLUMN(N66)-2&lt;16,",","")</f>
        <v>0x5D,</v>
      </c>
      <c r="O66" s="36" t="str">
        <f>"0x"&amp;MID(DEC2HEX(INDEX('Tables LIN'!$F$4:'Tables LIN'!$F$259,COLUMN(O66)-2+16*(ROW(O50)-ROW($C$37))),4),3,2)&amp;IF(COLUMN(O66)-2&lt;16,",","")</f>
        <v>0x5B,</v>
      </c>
      <c r="P66" s="36" t="str">
        <f>"0x"&amp;MID(DEC2HEX(INDEX('Tables LIN'!$F$4:'Tables LIN'!$F$259,COLUMN(P66)-2+16*(ROW(P50)-ROW($C$37))),4),3,2)&amp;IF(COLUMN(P66)-2&lt;16,",","")</f>
        <v>0x5A,</v>
      </c>
      <c r="Q66" s="36" t="str">
        <f>"0x"&amp;MID(DEC2HEX(INDEX('Tables LIN'!$F$4:'Tables LIN'!$F$259,COLUMN(Q66)-2+16*(ROW(Q50)-ROW($C$37))),4),3,2)&amp;IF(COLUMN(Q66)-2&lt;16,",","")</f>
        <v>0x58,</v>
      </c>
      <c r="R66" s="36" t="str">
        <f>"0x"&amp;MID(DEC2HEX(INDEX('Tables LIN'!$F$4:'Tables LIN'!$F$259,COLUMN(R66)-2+16*(ROW(R50)-ROW($C$37))),4),3,2)&amp;IF(COLUMN(R66)-2&lt;16,",","")</f>
        <v>0x57</v>
      </c>
    </row>
    <row r="67" spans="1:66">
      <c r="B67" s="36" t="s">
        <v>107</v>
      </c>
      <c r="C67" s="36" t="str">
        <f>"0x"&amp;MID(DEC2HEX(INDEX('Tables LIN'!$F$4:'Tables LIN'!$F$259,COLUMN(C67)-2+16*(ROW(C51)-ROW($C$37))),4),3,2)&amp;IF(COLUMN(C67)-2&lt;16,",","")</f>
        <v>0x55,</v>
      </c>
      <c r="D67" s="36" t="str">
        <f>"0x"&amp;MID(DEC2HEX(INDEX('Tables LIN'!$F$4:'Tables LIN'!$F$259,COLUMN(D67)-2+16*(ROW(D51)-ROW($C$37))),4),3,2)&amp;IF(COLUMN(D67)-2&lt;16,",","")</f>
        <v>0x54,</v>
      </c>
      <c r="E67" s="36" t="str">
        <f>"0x"&amp;MID(DEC2HEX(INDEX('Tables LIN'!$F$4:'Tables LIN'!$F$259,COLUMN(E67)-2+16*(ROW(E51)-ROW($C$37))),4),3,2)&amp;IF(COLUMN(E67)-2&lt;16,",","")</f>
        <v>0x52,</v>
      </c>
      <c r="F67" s="36" t="str">
        <f>"0x"&amp;MID(DEC2HEX(INDEX('Tables LIN'!$F$4:'Tables LIN'!$F$259,COLUMN(F67)-2+16*(ROW(F51)-ROW($C$37))),4),3,2)&amp;IF(COLUMN(F67)-2&lt;16,",","")</f>
        <v>0x51,</v>
      </c>
      <c r="G67" s="36" t="str">
        <f>"0x"&amp;MID(DEC2HEX(INDEX('Tables LIN'!$F$4:'Tables LIN'!$F$259,COLUMN(G67)-2+16*(ROW(G51)-ROW($C$37))),4),3,2)&amp;IF(COLUMN(G67)-2&lt;16,",","")</f>
        <v>0x4F,</v>
      </c>
      <c r="H67" s="36" t="str">
        <f>"0x"&amp;MID(DEC2HEX(INDEX('Tables LIN'!$F$4:'Tables LIN'!$F$259,COLUMN(H67)-2+16*(ROW(H51)-ROW($C$37))),4),3,2)&amp;IF(COLUMN(H67)-2&lt;16,",","")</f>
        <v>0x4E,</v>
      </c>
      <c r="I67" s="36" t="str">
        <f>"0x"&amp;MID(DEC2HEX(INDEX('Tables LIN'!$F$4:'Tables LIN'!$F$259,COLUMN(I67)-2+16*(ROW(I51)-ROW($C$37))),4),3,2)&amp;IF(COLUMN(I67)-2&lt;16,",","")</f>
        <v>0x4C,</v>
      </c>
      <c r="J67" s="36" t="str">
        <f>"0x"&amp;MID(DEC2HEX(INDEX('Tables LIN'!$F$4:'Tables LIN'!$F$259,COLUMN(J67)-2+16*(ROW(J51)-ROW($C$37))),4),3,2)&amp;IF(COLUMN(J67)-2&lt;16,",","")</f>
        <v>0x4B,</v>
      </c>
      <c r="K67" s="36" t="str">
        <f>"0x"&amp;MID(DEC2HEX(INDEX('Tables LIN'!$F$4:'Tables LIN'!$F$259,COLUMN(K67)-2+16*(ROW(K51)-ROW($C$37))),4),3,2)&amp;IF(COLUMN(K67)-2&lt;16,",","")</f>
        <v>0x4A,</v>
      </c>
      <c r="L67" s="36" t="str">
        <f>"0x"&amp;MID(DEC2HEX(INDEX('Tables LIN'!$F$4:'Tables LIN'!$F$259,COLUMN(L67)-2+16*(ROW(L51)-ROW($C$37))),4),3,2)&amp;IF(COLUMN(L67)-2&lt;16,",","")</f>
        <v>0x48,</v>
      </c>
      <c r="M67" s="36" t="str">
        <f>"0x"&amp;MID(DEC2HEX(INDEX('Tables LIN'!$F$4:'Tables LIN'!$F$259,COLUMN(M67)-2+16*(ROW(M51)-ROW($C$37))),4),3,2)&amp;IF(COLUMN(M67)-2&lt;16,",","")</f>
        <v>0x47,</v>
      </c>
      <c r="N67" s="36" t="str">
        <f>"0x"&amp;MID(DEC2HEX(INDEX('Tables LIN'!$F$4:'Tables LIN'!$F$259,COLUMN(N67)-2+16*(ROW(N51)-ROW($C$37))),4),3,2)&amp;IF(COLUMN(N67)-2&lt;16,",","")</f>
        <v>0x45,</v>
      </c>
      <c r="O67" s="36" t="str">
        <f>"0x"&amp;MID(DEC2HEX(INDEX('Tables LIN'!$F$4:'Tables LIN'!$F$259,COLUMN(O67)-2+16*(ROW(O51)-ROW($C$37))),4),3,2)&amp;IF(COLUMN(O67)-2&lt;16,",","")</f>
        <v>0x44,</v>
      </c>
      <c r="P67" s="36" t="str">
        <f>"0x"&amp;MID(DEC2HEX(INDEX('Tables LIN'!$F$4:'Tables LIN'!$F$259,COLUMN(P67)-2+16*(ROW(P51)-ROW($C$37))),4),3,2)&amp;IF(COLUMN(P67)-2&lt;16,",","")</f>
        <v>0x43,</v>
      </c>
      <c r="Q67" s="36" t="str">
        <f>"0x"&amp;MID(DEC2HEX(INDEX('Tables LIN'!$F$4:'Tables LIN'!$F$259,COLUMN(Q67)-2+16*(ROW(Q51)-ROW($C$37))),4),3,2)&amp;IF(COLUMN(Q67)-2&lt;16,",","")</f>
        <v>0x41,</v>
      </c>
      <c r="R67" s="36" t="str">
        <f>"0x"&amp;MID(DEC2HEX(INDEX('Tables LIN'!$F$4:'Tables LIN'!$F$259,COLUMN(R67)-2+16*(ROW(R51)-ROW($C$37))),4),3,2)&amp;IF(COLUMN(R67)-2&lt;16,",","")</f>
        <v>0x40</v>
      </c>
    </row>
    <row r="68" spans="1:66">
      <c r="B68" s="36" t="s">
        <v>107</v>
      </c>
      <c r="C68" s="36" t="str">
        <f>"0x"&amp;MID(DEC2HEX(INDEX('Tables LIN'!$F$4:'Tables LIN'!$F$259,COLUMN(C68)-2+16*(ROW(C52)-ROW($C$37))),4),3,2)&amp;IF(COLUMN(C68)-2&lt;16,",","")</f>
        <v>0x3F,</v>
      </c>
      <c r="D68" s="36" t="str">
        <f>"0x"&amp;MID(DEC2HEX(INDEX('Tables LIN'!$F$4:'Tables LIN'!$F$259,COLUMN(D68)-2+16*(ROW(D52)-ROW($C$37))),4),3,2)&amp;IF(COLUMN(D68)-2&lt;16,",","")</f>
        <v>0x3D,</v>
      </c>
      <c r="E68" s="36" t="str">
        <f>"0x"&amp;MID(DEC2HEX(INDEX('Tables LIN'!$F$4:'Tables LIN'!$F$259,COLUMN(E68)-2+16*(ROW(E52)-ROW($C$37))),4),3,2)&amp;IF(COLUMN(E68)-2&lt;16,",","")</f>
        <v>0x3C,</v>
      </c>
      <c r="F68" s="36" t="str">
        <f>"0x"&amp;MID(DEC2HEX(INDEX('Tables LIN'!$F$4:'Tables LIN'!$F$259,COLUMN(F68)-2+16*(ROW(F52)-ROW($C$37))),4),3,2)&amp;IF(COLUMN(F68)-2&lt;16,",","")</f>
        <v>0x3B,</v>
      </c>
      <c r="G68" s="36" t="str">
        <f>"0x"&amp;MID(DEC2HEX(INDEX('Tables LIN'!$F$4:'Tables LIN'!$F$259,COLUMN(G68)-2+16*(ROW(G52)-ROW($C$37))),4),3,2)&amp;IF(COLUMN(G68)-2&lt;16,",","")</f>
        <v>0x39,</v>
      </c>
      <c r="H68" s="36" t="str">
        <f>"0x"&amp;MID(DEC2HEX(INDEX('Tables LIN'!$F$4:'Tables LIN'!$F$259,COLUMN(H68)-2+16*(ROW(H52)-ROW($C$37))),4),3,2)&amp;IF(COLUMN(H68)-2&lt;16,",","")</f>
        <v>0x38,</v>
      </c>
      <c r="I68" s="36" t="str">
        <f>"0x"&amp;MID(DEC2HEX(INDEX('Tables LIN'!$F$4:'Tables LIN'!$F$259,COLUMN(I68)-2+16*(ROW(I52)-ROW($C$37))),4),3,2)&amp;IF(COLUMN(I68)-2&lt;16,",","")</f>
        <v>0x37,</v>
      </c>
      <c r="J68" s="36" t="str">
        <f>"0x"&amp;MID(DEC2HEX(INDEX('Tables LIN'!$F$4:'Tables LIN'!$F$259,COLUMN(J68)-2+16*(ROW(J52)-ROW($C$37))),4),3,2)&amp;IF(COLUMN(J68)-2&lt;16,",","")</f>
        <v>0x36,</v>
      </c>
      <c r="K68" s="36" t="str">
        <f>"0x"&amp;MID(DEC2HEX(INDEX('Tables LIN'!$F$4:'Tables LIN'!$F$259,COLUMN(K68)-2+16*(ROW(K52)-ROW($C$37))),4),3,2)&amp;IF(COLUMN(K68)-2&lt;16,",","")</f>
        <v>0x34,</v>
      </c>
      <c r="L68" s="36" t="str">
        <f>"0x"&amp;MID(DEC2HEX(INDEX('Tables LIN'!$F$4:'Tables LIN'!$F$259,COLUMN(L68)-2+16*(ROW(L52)-ROW($C$37))),4),3,2)&amp;IF(COLUMN(L68)-2&lt;16,",","")</f>
        <v>0x33,</v>
      </c>
      <c r="M68" s="36" t="str">
        <f>"0x"&amp;MID(DEC2HEX(INDEX('Tables LIN'!$F$4:'Tables LIN'!$F$259,COLUMN(M68)-2+16*(ROW(M52)-ROW($C$37))),4),3,2)&amp;IF(COLUMN(M68)-2&lt;16,",","")</f>
        <v>0x32,</v>
      </c>
      <c r="N68" s="36" t="str">
        <f>"0x"&amp;MID(DEC2HEX(INDEX('Tables LIN'!$F$4:'Tables LIN'!$F$259,COLUMN(N68)-2+16*(ROW(N52)-ROW($C$37))),4),3,2)&amp;IF(COLUMN(N68)-2&lt;16,",","")</f>
        <v>0x31,</v>
      </c>
      <c r="O68" s="36" t="str">
        <f>"0x"&amp;MID(DEC2HEX(INDEX('Tables LIN'!$F$4:'Tables LIN'!$F$259,COLUMN(O68)-2+16*(ROW(O52)-ROW($C$37))),4),3,2)&amp;IF(COLUMN(O68)-2&lt;16,",","")</f>
        <v>0x30,</v>
      </c>
      <c r="P68" s="36" t="str">
        <f>"0x"&amp;MID(DEC2HEX(INDEX('Tables LIN'!$F$4:'Tables LIN'!$F$259,COLUMN(P68)-2+16*(ROW(P52)-ROW($C$37))),4),3,2)&amp;IF(COLUMN(P68)-2&lt;16,",","")</f>
        <v>0x2E,</v>
      </c>
      <c r="Q68" s="36" t="str">
        <f>"0x"&amp;MID(DEC2HEX(INDEX('Tables LIN'!$F$4:'Tables LIN'!$F$259,COLUMN(Q68)-2+16*(ROW(Q52)-ROW($C$37))),4),3,2)&amp;IF(COLUMN(Q68)-2&lt;16,",","")</f>
        <v>0x2D,</v>
      </c>
      <c r="R68" s="36" t="str">
        <f>"0x"&amp;MID(DEC2HEX(INDEX('Tables LIN'!$F$4:'Tables LIN'!$F$259,COLUMN(R68)-2+16*(ROW(R52)-ROW($C$37))),4),3,2)&amp;IF(COLUMN(R68)-2&lt;16,",","")</f>
        <v>0x2C</v>
      </c>
    </row>
    <row r="69" spans="1:66">
      <c r="A69" s="126" t="str">
        <f>"TBL_FREQ_3  ; Freq="&amp;'Tables LIN'!H$2</f>
        <v>TBL_FREQ_3  ; Freq=30000</v>
      </c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</row>
    <row r="70" spans="1:66">
      <c r="B70" s="36" t="s">
        <v>107</v>
      </c>
      <c r="C70" s="36" t="str">
        <f>"0x"&amp;MID(DEC2HEX(INDEX('Tables LIN'!$I$4:'Tables LIN'!$I$259,COLUMN(C70)-2+16*(ROW(C70)-ROW($C$70))),4),1,2)&amp;IF(COLUMN(C70)-2&lt;16,",","")</f>
        <v>0xFF,</v>
      </c>
      <c r="D70" s="36" t="str">
        <f>"0x"&amp;MID(DEC2HEX(INDEX('Tables LIN'!$I$4:'Tables LIN'!$I$259,COLUMN(D70)-2+16*(ROW(D70)-ROW($C$70))),4),1,2)&amp;IF(COLUMN(D70)-2&lt;16,",","")</f>
        <v>0x70,</v>
      </c>
      <c r="E70" s="36" t="str">
        <f>"0x"&amp;MID(DEC2HEX(INDEX('Tables LIN'!$I$4:'Tables LIN'!$I$259,COLUMN(E70)-2+16*(ROW(E70)-ROW($C$70))),4),1,2)&amp;IF(COLUMN(E70)-2&lt;16,",","")</f>
        <v>0x47,</v>
      </c>
      <c r="F70" s="36" t="str">
        <f>"0x"&amp;MID(DEC2HEX(INDEX('Tables LIN'!$I$4:'Tables LIN'!$I$259,COLUMN(F70)-2+16*(ROW(F70)-ROW($C$70))),4),1,2)&amp;IF(COLUMN(F70)-2&lt;16,",","")</f>
        <v>0x34,</v>
      </c>
      <c r="G70" s="36" t="str">
        <f>"0x"&amp;MID(DEC2HEX(INDEX('Tables LIN'!$I$4:'Tables LIN'!$I$259,COLUMN(G70)-2+16*(ROW(G70)-ROW($C$70))),4),1,2)&amp;IF(COLUMN(G70)-2&lt;16,",","")</f>
        <v>0x29,</v>
      </c>
      <c r="H70" s="36" t="str">
        <f>"0x"&amp;MID(DEC2HEX(INDEX('Tables LIN'!$I$4:'Tables LIN'!$I$259,COLUMN(H70)-2+16*(ROW(H70)-ROW($C$70))),4),1,2)&amp;IF(COLUMN(H70)-2&lt;16,",","")</f>
        <v>0x22,</v>
      </c>
      <c r="I70" s="36" t="str">
        <f>"0x"&amp;MID(DEC2HEX(INDEX('Tables LIN'!$I$4:'Tables LIN'!$I$259,COLUMN(I70)-2+16*(ROW(I70)-ROW($C$70))),4),1,2)&amp;IF(COLUMN(I70)-2&lt;16,",","")</f>
        <v>0x1D,</v>
      </c>
      <c r="J70" s="36" t="str">
        <f>"0x"&amp;MID(DEC2HEX(INDEX('Tables LIN'!$I$4:'Tables LIN'!$I$259,COLUMN(J70)-2+16*(ROW(J70)-ROW($C$70))),4),1,2)&amp;IF(COLUMN(J70)-2&lt;16,",","")</f>
        <v>0x19,</v>
      </c>
      <c r="K70" s="36" t="str">
        <f>"0x"&amp;MID(DEC2HEX(INDEX('Tables LIN'!$I$4:'Tables LIN'!$I$259,COLUMN(K70)-2+16*(ROW(K70)-ROW($C$70))),4),1,2)&amp;IF(COLUMN(K70)-2&lt;16,",","")</f>
        <v>0x16,</v>
      </c>
      <c r="L70" s="36" t="str">
        <f>"0x"&amp;MID(DEC2HEX(INDEX('Tables LIN'!$I$4:'Tables LIN'!$I$259,COLUMN(L70)-2+16*(ROW(L70)-ROW($C$70))),4),1,2)&amp;IF(COLUMN(L70)-2&lt;16,",","")</f>
        <v>0x14,</v>
      </c>
      <c r="M70" s="36" t="str">
        <f>"0x"&amp;MID(DEC2HEX(INDEX('Tables LIN'!$I$4:'Tables LIN'!$I$259,COLUMN(M70)-2+16*(ROW(M70)-ROW($C$70))),4),1,2)&amp;IF(COLUMN(M70)-2&lt;16,",","")</f>
        <v>0x12,</v>
      </c>
      <c r="N70" s="36" t="str">
        <f>"0x"&amp;MID(DEC2HEX(INDEX('Tables LIN'!$I$4:'Tables LIN'!$I$259,COLUMN(N70)-2+16*(ROW(N70)-ROW($C$70))),4),1,2)&amp;IF(COLUMN(N70)-2&lt;16,",","")</f>
        <v>0x10,</v>
      </c>
      <c r="O70" s="36" t="str">
        <f>"0x"&amp;MID(DEC2HEX(INDEX('Tables LIN'!$I$4:'Tables LIN'!$I$259,COLUMN(O70)-2+16*(ROW(O70)-ROW($C$70))),4),1,2)&amp;IF(COLUMN(O70)-2&lt;16,",","")</f>
        <v>0x0F,</v>
      </c>
      <c r="P70" s="36" t="str">
        <f>"0x"&amp;MID(DEC2HEX(INDEX('Tables LIN'!$I$4:'Tables LIN'!$I$259,COLUMN(P70)-2+16*(ROW(P70)-ROW($C$70))),4),1,2)&amp;IF(COLUMN(P70)-2&lt;16,",","")</f>
        <v>0x0E,</v>
      </c>
      <c r="Q70" s="36" t="str">
        <f>"0x"&amp;MID(DEC2HEX(INDEX('Tables LIN'!$I$4:'Tables LIN'!$I$259,COLUMN(Q70)-2+16*(ROW(Q70)-ROW($C$70))),4),1,2)&amp;IF(COLUMN(Q70)-2&lt;16,",","")</f>
        <v>0x0D,</v>
      </c>
      <c r="R70" s="36" t="str">
        <f>"0x"&amp;MID(DEC2HEX(INDEX('Tables LIN'!$I$4:'Tables LIN'!$I$259,COLUMN(R70)-2+16*(ROW(R70)-ROW($C$70))),4),1,2)&amp;IF(COLUMN(R70)-2&lt;16,",","")</f>
        <v>0x0C</v>
      </c>
    </row>
    <row r="71" spans="1:66">
      <c r="B71" s="36" t="s">
        <v>107</v>
      </c>
      <c r="C71" s="36" t="str">
        <f>"0x"&amp;MID(DEC2HEX(INDEX('Tables LIN'!$I$4:'Tables LIN'!$I$259,COLUMN(C71)-2+16*(ROW(C71)-ROW($C$70))),4),1,2)&amp;IF(COLUMN(C71)-2&lt;16,",","")</f>
        <v>0x0B,</v>
      </c>
      <c r="D71" s="36" t="str">
        <f>"0x"&amp;MID(DEC2HEX(INDEX('Tables LIN'!$I$4:'Tables LIN'!$I$259,COLUMN(D71)-2+16*(ROW(D71)-ROW($C$70))),4),1,2)&amp;IF(COLUMN(D71)-2&lt;16,",","")</f>
        <v>0x0B,</v>
      </c>
      <c r="E71" s="36" t="str">
        <f>"0x"&amp;MID(DEC2HEX(INDEX('Tables LIN'!$I$4:'Tables LIN'!$I$259,COLUMN(E71)-2+16*(ROW(E71)-ROW($C$70))),4),1,2)&amp;IF(COLUMN(E71)-2&lt;16,",","")</f>
        <v>0x0A,</v>
      </c>
      <c r="F71" s="36" t="str">
        <f>"0x"&amp;MID(DEC2HEX(INDEX('Tables LIN'!$I$4:'Tables LIN'!$I$259,COLUMN(F71)-2+16*(ROW(F71)-ROW($C$70))),4),1,2)&amp;IF(COLUMN(F71)-2&lt;16,",","")</f>
        <v>0x0A,</v>
      </c>
      <c r="G71" s="36" t="str">
        <f>"0x"&amp;MID(DEC2HEX(INDEX('Tables LIN'!$I$4:'Tables LIN'!$I$259,COLUMN(G71)-2+16*(ROW(G71)-ROW($C$70))),4),1,2)&amp;IF(COLUMN(G71)-2&lt;16,",","")</f>
        <v>0x09,</v>
      </c>
      <c r="H71" s="36" t="str">
        <f>"0x"&amp;MID(DEC2HEX(INDEX('Tables LIN'!$I$4:'Tables LIN'!$I$259,COLUMN(H71)-2+16*(ROW(H71)-ROW($C$70))),4),1,2)&amp;IF(COLUMN(H71)-2&lt;16,",","")</f>
        <v>0x09,</v>
      </c>
      <c r="I71" s="36" t="str">
        <f>"0x"&amp;MID(DEC2HEX(INDEX('Tables LIN'!$I$4:'Tables LIN'!$I$259,COLUMN(I71)-2+16*(ROW(I71)-ROW($C$70))),4),1,2)&amp;IF(COLUMN(I71)-2&lt;16,",","")</f>
        <v>0x08,</v>
      </c>
      <c r="J71" s="36" t="str">
        <f>"0x"&amp;MID(DEC2HEX(INDEX('Tables LIN'!$I$4:'Tables LIN'!$I$259,COLUMN(J71)-2+16*(ROW(J71)-ROW($C$70))),4),1,2)&amp;IF(COLUMN(J71)-2&lt;16,",","")</f>
        <v>0x08,</v>
      </c>
      <c r="K71" s="36" t="str">
        <f>"0x"&amp;MID(DEC2HEX(INDEX('Tables LIN'!$I$4:'Tables LIN'!$I$259,COLUMN(K71)-2+16*(ROW(K71)-ROW($C$70))),4),1,2)&amp;IF(COLUMN(K71)-2&lt;16,",","")</f>
        <v>0x08,</v>
      </c>
      <c r="L71" s="36" t="str">
        <f>"0x"&amp;MID(DEC2HEX(INDEX('Tables LIN'!$I$4:'Tables LIN'!$I$259,COLUMN(L71)-2+16*(ROW(L71)-ROW($C$70))),4),1,2)&amp;IF(COLUMN(L71)-2&lt;16,",","")</f>
        <v>0x07,</v>
      </c>
      <c r="M71" s="36" t="str">
        <f>"0x"&amp;MID(DEC2HEX(INDEX('Tables LIN'!$I$4:'Tables LIN'!$I$259,COLUMN(M71)-2+16*(ROW(M71)-ROW($C$70))),4),1,2)&amp;IF(COLUMN(M71)-2&lt;16,",","")</f>
        <v>0x07,</v>
      </c>
      <c r="N71" s="36" t="str">
        <f>"0x"&amp;MID(DEC2HEX(INDEX('Tables LIN'!$I$4:'Tables LIN'!$I$259,COLUMN(N71)-2+16*(ROW(N71)-ROW($C$70))),4),1,2)&amp;IF(COLUMN(N71)-2&lt;16,",","")</f>
        <v>0x07,</v>
      </c>
      <c r="O71" s="36" t="str">
        <f>"0x"&amp;MID(DEC2HEX(INDEX('Tables LIN'!$I$4:'Tables LIN'!$I$259,COLUMN(O71)-2+16*(ROW(O71)-ROW($C$70))),4),1,2)&amp;IF(COLUMN(O71)-2&lt;16,",","")</f>
        <v>0x06,</v>
      </c>
      <c r="P71" s="36" t="str">
        <f>"0x"&amp;MID(DEC2HEX(INDEX('Tables LIN'!$I$4:'Tables LIN'!$I$259,COLUMN(P71)-2+16*(ROW(P71)-ROW($C$70))),4),1,2)&amp;IF(COLUMN(P71)-2&lt;16,",","")</f>
        <v>0x06,</v>
      </c>
      <c r="Q71" s="36" t="str">
        <f>"0x"&amp;MID(DEC2HEX(INDEX('Tables LIN'!$I$4:'Tables LIN'!$I$259,COLUMN(Q71)-2+16*(ROW(Q71)-ROW($C$70))),4),1,2)&amp;IF(COLUMN(Q71)-2&lt;16,",","")</f>
        <v>0x06,</v>
      </c>
      <c r="R71" s="36" t="str">
        <f>"0x"&amp;MID(DEC2HEX(INDEX('Tables LIN'!$I$4:'Tables LIN'!$I$259,COLUMN(R71)-2+16*(ROW(R71)-ROW($C$70))),4),1,2)&amp;IF(COLUMN(R71)-2&lt;16,",","")</f>
        <v>0x06</v>
      </c>
    </row>
    <row r="72" spans="1:66">
      <c r="B72" s="36" t="s">
        <v>107</v>
      </c>
      <c r="C72" s="36" t="str">
        <f>"0x"&amp;MID(DEC2HEX(INDEX('Tables LIN'!$I$4:'Tables LIN'!$I$259,COLUMN(C72)-2+16*(ROW(C72)-ROW($C$70))),4),1,2)&amp;IF(COLUMN(C72)-2&lt;16,",","")</f>
        <v>0x06,</v>
      </c>
      <c r="D72" s="36" t="str">
        <f>"0x"&amp;MID(DEC2HEX(INDEX('Tables LIN'!$I$4:'Tables LIN'!$I$259,COLUMN(D72)-2+16*(ROW(D72)-ROW($C$70))),4),1,2)&amp;IF(COLUMN(D72)-2&lt;16,",","")</f>
        <v>0x05,</v>
      </c>
      <c r="E72" s="36" t="str">
        <f>"0x"&amp;MID(DEC2HEX(INDEX('Tables LIN'!$I$4:'Tables LIN'!$I$259,COLUMN(E72)-2+16*(ROW(E72)-ROW($C$70))),4),1,2)&amp;IF(COLUMN(E72)-2&lt;16,",","")</f>
        <v>0x05,</v>
      </c>
      <c r="F72" s="36" t="str">
        <f>"0x"&amp;MID(DEC2HEX(INDEX('Tables LIN'!$I$4:'Tables LIN'!$I$259,COLUMN(F72)-2+16*(ROW(F72)-ROW($C$70))),4),1,2)&amp;IF(COLUMN(F72)-2&lt;16,",","")</f>
        <v>0x05,</v>
      </c>
      <c r="G72" s="36" t="str">
        <f>"0x"&amp;MID(DEC2HEX(INDEX('Tables LIN'!$I$4:'Tables LIN'!$I$259,COLUMN(G72)-2+16*(ROW(G72)-ROW($C$70))),4),1,2)&amp;IF(COLUMN(G72)-2&lt;16,",","")</f>
        <v>0x05,</v>
      </c>
      <c r="H72" s="36" t="str">
        <f>"0x"&amp;MID(DEC2HEX(INDEX('Tables LIN'!$I$4:'Tables LIN'!$I$259,COLUMN(H72)-2+16*(ROW(H72)-ROW($C$70))),4),1,2)&amp;IF(COLUMN(H72)-2&lt;16,",","")</f>
        <v>0x05,</v>
      </c>
      <c r="I72" s="36" t="str">
        <f>"0x"&amp;MID(DEC2HEX(INDEX('Tables LIN'!$I$4:'Tables LIN'!$I$259,COLUMN(I72)-2+16*(ROW(I72)-ROW($C$70))),4),1,2)&amp;IF(COLUMN(I72)-2&lt;16,",","")</f>
        <v>0x05,</v>
      </c>
      <c r="J72" s="36" t="str">
        <f>"0x"&amp;MID(DEC2HEX(INDEX('Tables LIN'!$I$4:'Tables LIN'!$I$259,COLUMN(J72)-2+16*(ROW(J72)-ROW($C$70))),4),1,2)&amp;IF(COLUMN(J72)-2&lt;16,",","")</f>
        <v>0x05,</v>
      </c>
      <c r="K72" s="36" t="str">
        <f>"0x"&amp;MID(DEC2HEX(INDEX('Tables LIN'!$I$4:'Tables LIN'!$I$259,COLUMN(K72)-2+16*(ROW(K72)-ROW($C$70))),4),1,2)&amp;IF(COLUMN(K72)-2&lt;16,",","")</f>
        <v>0x04,</v>
      </c>
      <c r="L72" s="36" t="str">
        <f>"0x"&amp;MID(DEC2HEX(INDEX('Tables LIN'!$I$4:'Tables LIN'!$I$259,COLUMN(L72)-2+16*(ROW(L72)-ROW($C$70))),4),1,2)&amp;IF(COLUMN(L72)-2&lt;16,",","")</f>
        <v>0x04,</v>
      </c>
      <c r="M72" s="36" t="str">
        <f>"0x"&amp;MID(DEC2HEX(INDEX('Tables LIN'!$I$4:'Tables LIN'!$I$259,COLUMN(M72)-2+16*(ROW(M72)-ROW($C$70))),4),1,2)&amp;IF(COLUMN(M72)-2&lt;16,",","")</f>
        <v>0x04,</v>
      </c>
      <c r="N72" s="36" t="str">
        <f>"0x"&amp;MID(DEC2HEX(INDEX('Tables LIN'!$I$4:'Tables LIN'!$I$259,COLUMN(N72)-2+16*(ROW(N72)-ROW($C$70))),4),1,2)&amp;IF(COLUMN(N72)-2&lt;16,",","")</f>
        <v>0x04,</v>
      </c>
      <c r="O72" s="36" t="str">
        <f>"0x"&amp;MID(DEC2HEX(INDEX('Tables LIN'!$I$4:'Tables LIN'!$I$259,COLUMN(O72)-2+16*(ROW(O72)-ROW($C$70))),4),1,2)&amp;IF(COLUMN(O72)-2&lt;16,",","")</f>
        <v>0x04,</v>
      </c>
      <c r="P72" s="36" t="str">
        <f>"0x"&amp;MID(DEC2HEX(INDEX('Tables LIN'!$I$4:'Tables LIN'!$I$259,COLUMN(P72)-2+16*(ROW(P72)-ROW($C$70))),4),1,2)&amp;IF(COLUMN(P72)-2&lt;16,",","")</f>
        <v>0x04,</v>
      </c>
      <c r="Q72" s="36" t="str">
        <f>"0x"&amp;MID(DEC2HEX(INDEX('Tables LIN'!$I$4:'Tables LIN'!$I$259,COLUMN(Q72)-2+16*(ROW(Q72)-ROW($C$70))),4),1,2)&amp;IF(COLUMN(Q72)-2&lt;16,",","")</f>
        <v>0x04,</v>
      </c>
      <c r="R72" s="36" t="str">
        <f>"0x"&amp;MID(DEC2HEX(INDEX('Tables LIN'!$I$4:'Tables LIN'!$I$259,COLUMN(R72)-2+16*(ROW(R72)-ROW($C$70))),4),1,2)&amp;IF(COLUMN(R72)-2&lt;16,",","")</f>
        <v>0x04</v>
      </c>
    </row>
    <row r="73" spans="1:66">
      <c r="B73" s="36" t="s">
        <v>107</v>
      </c>
      <c r="C73" s="36" t="str">
        <f>"0x"&amp;MID(DEC2HEX(INDEX('Tables LIN'!$I$4:'Tables LIN'!$I$259,COLUMN(C73)-2+16*(ROW(C73)-ROW($C$70))),4),1,2)&amp;IF(COLUMN(C73)-2&lt;16,",","")</f>
        <v>0x04,</v>
      </c>
      <c r="D73" s="36" t="str">
        <f>"0x"&amp;MID(DEC2HEX(INDEX('Tables LIN'!$I$4:'Tables LIN'!$I$259,COLUMN(D73)-2+16*(ROW(D73)-ROW($C$70))),4),1,2)&amp;IF(COLUMN(D73)-2&lt;16,",","")</f>
        <v>0x04,</v>
      </c>
      <c r="E73" s="36" t="str">
        <f>"0x"&amp;MID(DEC2HEX(INDEX('Tables LIN'!$I$4:'Tables LIN'!$I$259,COLUMN(E73)-2+16*(ROW(E73)-ROW($C$70))),4),1,2)&amp;IF(COLUMN(E73)-2&lt;16,",","")</f>
        <v>0x03,</v>
      </c>
      <c r="F73" s="36" t="str">
        <f>"0x"&amp;MID(DEC2HEX(INDEX('Tables LIN'!$I$4:'Tables LIN'!$I$259,COLUMN(F73)-2+16*(ROW(F73)-ROW($C$70))),4),1,2)&amp;IF(COLUMN(F73)-2&lt;16,",","")</f>
        <v>0x03,</v>
      </c>
      <c r="G73" s="36" t="str">
        <f>"0x"&amp;MID(DEC2HEX(INDEX('Tables LIN'!$I$4:'Tables LIN'!$I$259,COLUMN(G73)-2+16*(ROW(G73)-ROW($C$70))),4),1,2)&amp;IF(COLUMN(G73)-2&lt;16,",","")</f>
        <v>0x03,</v>
      </c>
      <c r="H73" s="36" t="str">
        <f>"0x"&amp;MID(DEC2HEX(INDEX('Tables LIN'!$I$4:'Tables LIN'!$I$259,COLUMN(H73)-2+16*(ROW(H73)-ROW($C$70))),4),1,2)&amp;IF(COLUMN(H73)-2&lt;16,",","")</f>
        <v>0x03,</v>
      </c>
      <c r="I73" s="36" t="str">
        <f>"0x"&amp;MID(DEC2HEX(INDEX('Tables LIN'!$I$4:'Tables LIN'!$I$259,COLUMN(I73)-2+16*(ROW(I73)-ROW($C$70))),4),1,2)&amp;IF(COLUMN(I73)-2&lt;16,",","")</f>
        <v>0x03,</v>
      </c>
      <c r="J73" s="36" t="str">
        <f>"0x"&amp;MID(DEC2HEX(INDEX('Tables LIN'!$I$4:'Tables LIN'!$I$259,COLUMN(J73)-2+16*(ROW(J73)-ROW($C$70))),4),1,2)&amp;IF(COLUMN(J73)-2&lt;16,",","")</f>
        <v>0x03,</v>
      </c>
      <c r="K73" s="36" t="str">
        <f>"0x"&amp;MID(DEC2HEX(INDEX('Tables LIN'!$I$4:'Tables LIN'!$I$259,COLUMN(K73)-2+16*(ROW(K73)-ROW($C$70))),4),1,2)&amp;IF(COLUMN(K73)-2&lt;16,",","")</f>
        <v>0x03,</v>
      </c>
      <c r="L73" s="36" t="str">
        <f>"0x"&amp;MID(DEC2HEX(INDEX('Tables LIN'!$I$4:'Tables LIN'!$I$259,COLUMN(L73)-2+16*(ROW(L73)-ROW($C$70))),4),1,2)&amp;IF(COLUMN(L73)-2&lt;16,",","")</f>
        <v>0x03,</v>
      </c>
      <c r="M73" s="36" t="str">
        <f>"0x"&amp;MID(DEC2HEX(INDEX('Tables LIN'!$I$4:'Tables LIN'!$I$259,COLUMN(M73)-2+16*(ROW(M73)-ROW($C$70))),4),1,2)&amp;IF(COLUMN(M73)-2&lt;16,",","")</f>
        <v>0x03,</v>
      </c>
      <c r="N73" s="36" t="str">
        <f>"0x"&amp;MID(DEC2HEX(INDEX('Tables LIN'!$I$4:'Tables LIN'!$I$259,COLUMN(N73)-2+16*(ROW(N73)-ROW($C$70))),4),1,2)&amp;IF(COLUMN(N73)-2&lt;16,",","")</f>
        <v>0x03,</v>
      </c>
      <c r="O73" s="36" t="str">
        <f>"0x"&amp;MID(DEC2HEX(INDEX('Tables LIN'!$I$4:'Tables LIN'!$I$259,COLUMN(O73)-2+16*(ROW(O73)-ROW($C$70))),4),1,2)&amp;IF(COLUMN(O73)-2&lt;16,",","")</f>
        <v>0x03,</v>
      </c>
      <c r="P73" s="36" t="str">
        <f>"0x"&amp;MID(DEC2HEX(INDEX('Tables LIN'!$I$4:'Tables LIN'!$I$259,COLUMN(P73)-2+16*(ROW(P73)-ROW($C$70))),4),1,2)&amp;IF(COLUMN(P73)-2&lt;16,",","")</f>
        <v>0x03,</v>
      </c>
      <c r="Q73" s="36" t="str">
        <f>"0x"&amp;MID(DEC2HEX(INDEX('Tables LIN'!$I$4:'Tables LIN'!$I$259,COLUMN(Q73)-2+16*(ROW(Q73)-ROW($C$70))),4),1,2)&amp;IF(COLUMN(Q73)-2&lt;16,",","")</f>
        <v>0x03,</v>
      </c>
      <c r="R73" s="36" t="str">
        <f>"0x"&amp;MID(DEC2HEX(INDEX('Tables LIN'!$I$4:'Tables LIN'!$I$259,COLUMN(R73)-2+16*(ROW(R73)-ROW($C$70))),4),1,2)&amp;IF(COLUMN(R73)-2&lt;16,",","")</f>
        <v>0x03</v>
      </c>
    </row>
    <row r="74" spans="1:66">
      <c r="B74" s="36" t="s">
        <v>107</v>
      </c>
      <c r="C74" s="36" t="str">
        <f>"0x"&amp;MID(DEC2HEX(INDEX('Tables LIN'!$I$4:'Tables LIN'!$I$259,COLUMN(C74)-2+16*(ROW(C74)-ROW($C$70))),4),1,2)&amp;IF(COLUMN(C74)-2&lt;16,",","")</f>
        <v>0x03,</v>
      </c>
      <c r="D74" s="36" t="str">
        <f>"0x"&amp;MID(DEC2HEX(INDEX('Tables LIN'!$I$4:'Tables LIN'!$I$259,COLUMN(D74)-2+16*(ROW(D74)-ROW($C$70))),4),1,2)&amp;IF(COLUMN(D74)-2&lt;16,",","")</f>
        <v>0x03,</v>
      </c>
      <c r="E74" s="36" t="str">
        <f>"0x"&amp;MID(DEC2HEX(INDEX('Tables LIN'!$I$4:'Tables LIN'!$I$259,COLUMN(E74)-2+16*(ROW(E74)-ROW($C$70))),4),1,2)&amp;IF(COLUMN(E74)-2&lt;16,",","")</f>
        <v>0x02,</v>
      </c>
      <c r="F74" s="36" t="str">
        <f>"0x"&amp;MID(DEC2HEX(INDEX('Tables LIN'!$I$4:'Tables LIN'!$I$259,COLUMN(F74)-2+16*(ROW(F74)-ROW($C$70))),4),1,2)&amp;IF(COLUMN(F74)-2&lt;16,",","")</f>
        <v>0x02,</v>
      </c>
      <c r="G74" s="36" t="str">
        <f>"0x"&amp;MID(DEC2HEX(INDEX('Tables LIN'!$I$4:'Tables LIN'!$I$259,COLUMN(G74)-2+16*(ROW(G74)-ROW($C$70))),4),1,2)&amp;IF(COLUMN(G74)-2&lt;16,",","")</f>
        <v>0x02,</v>
      </c>
      <c r="H74" s="36" t="str">
        <f>"0x"&amp;MID(DEC2HEX(INDEX('Tables LIN'!$I$4:'Tables LIN'!$I$259,COLUMN(H74)-2+16*(ROW(H74)-ROW($C$70))),4),1,2)&amp;IF(COLUMN(H74)-2&lt;16,",","")</f>
        <v>0x02,</v>
      </c>
      <c r="I74" s="36" t="str">
        <f>"0x"&amp;MID(DEC2HEX(INDEX('Tables LIN'!$I$4:'Tables LIN'!$I$259,COLUMN(I74)-2+16*(ROW(I74)-ROW($C$70))),4),1,2)&amp;IF(COLUMN(I74)-2&lt;16,",","")</f>
        <v>0x02,</v>
      </c>
      <c r="J74" s="36" t="str">
        <f>"0x"&amp;MID(DEC2HEX(INDEX('Tables LIN'!$I$4:'Tables LIN'!$I$259,COLUMN(J74)-2+16*(ROW(J74)-ROW($C$70))),4),1,2)&amp;IF(COLUMN(J74)-2&lt;16,",","")</f>
        <v>0x02,</v>
      </c>
      <c r="K74" s="36" t="str">
        <f>"0x"&amp;MID(DEC2HEX(INDEX('Tables LIN'!$I$4:'Tables LIN'!$I$259,COLUMN(K74)-2+16*(ROW(K74)-ROW($C$70))),4),1,2)&amp;IF(COLUMN(K74)-2&lt;16,",","")</f>
        <v>0x02,</v>
      </c>
      <c r="L74" s="36" t="str">
        <f>"0x"&amp;MID(DEC2HEX(INDEX('Tables LIN'!$I$4:'Tables LIN'!$I$259,COLUMN(L74)-2+16*(ROW(L74)-ROW($C$70))),4),1,2)&amp;IF(COLUMN(L74)-2&lt;16,",","")</f>
        <v>0x02,</v>
      </c>
      <c r="M74" s="36" t="str">
        <f>"0x"&amp;MID(DEC2HEX(INDEX('Tables LIN'!$I$4:'Tables LIN'!$I$259,COLUMN(M74)-2+16*(ROW(M74)-ROW($C$70))),4),1,2)&amp;IF(COLUMN(M74)-2&lt;16,",","")</f>
        <v>0x02,</v>
      </c>
      <c r="N74" s="36" t="str">
        <f>"0x"&amp;MID(DEC2HEX(INDEX('Tables LIN'!$I$4:'Tables LIN'!$I$259,COLUMN(N74)-2+16*(ROW(N74)-ROW($C$70))),4),1,2)&amp;IF(COLUMN(N74)-2&lt;16,",","")</f>
        <v>0x02,</v>
      </c>
      <c r="O74" s="36" t="str">
        <f>"0x"&amp;MID(DEC2HEX(INDEX('Tables LIN'!$I$4:'Tables LIN'!$I$259,COLUMN(O74)-2+16*(ROW(O74)-ROW($C$70))),4),1,2)&amp;IF(COLUMN(O74)-2&lt;16,",","")</f>
        <v>0x02,</v>
      </c>
      <c r="P74" s="36" t="str">
        <f>"0x"&amp;MID(DEC2HEX(INDEX('Tables LIN'!$I$4:'Tables LIN'!$I$259,COLUMN(P74)-2+16*(ROW(P74)-ROW($C$70))),4),1,2)&amp;IF(COLUMN(P74)-2&lt;16,",","")</f>
        <v>0x02,</v>
      </c>
      <c r="Q74" s="36" t="str">
        <f>"0x"&amp;MID(DEC2HEX(INDEX('Tables LIN'!$I$4:'Tables LIN'!$I$259,COLUMN(Q74)-2+16*(ROW(Q74)-ROW($C$70))),4),1,2)&amp;IF(COLUMN(Q74)-2&lt;16,",","")</f>
        <v>0x02,</v>
      </c>
      <c r="R74" s="36" t="str">
        <f>"0x"&amp;MID(DEC2HEX(INDEX('Tables LIN'!$I$4:'Tables LIN'!$I$259,COLUMN(R74)-2+16*(ROW(R74)-ROW($C$70))),4),1,2)&amp;IF(COLUMN(R74)-2&lt;16,",","")</f>
        <v>0x02</v>
      </c>
    </row>
    <row r="75" spans="1:66">
      <c r="B75" s="36" t="s">
        <v>107</v>
      </c>
      <c r="C75" s="36" t="str">
        <f>"0x"&amp;MID(DEC2HEX(INDEX('Tables LIN'!$I$4:'Tables LIN'!$I$259,COLUMN(C75)-2+16*(ROW(C75)-ROW($C$70))),4),1,2)&amp;IF(COLUMN(C75)-2&lt;16,",","")</f>
        <v>0x02,</v>
      </c>
      <c r="D75" s="36" t="str">
        <f>"0x"&amp;MID(DEC2HEX(INDEX('Tables LIN'!$I$4:'Tables LIN'!$I$259,COLUMN(D75)-2+16*(ROW(D75)-ROW($C$70))),4),1,2)&amp;IF(COLUMN(D75)-2&lt;16,",","")</f>
        <v>0x02,</v>
      </c>
      <c r="E75" s="36" t="str">
        <f>"0x"&amp;MID(DEC2HEX(INDEX('Tables LIN'!$I$4:'Tables LIN'!$I$259,COLUMN(E75)-2+16*(ROW(E75)-ROW($C$70))),4),1,2)&amp;IF(COLUMN(E75)-2&lt;16,",","")</f>
        <v>0x02,</v>
      </c>
      <c r="F75" s="36" t="str">
        <f>"0x"&amp;MID(DEC2HEX(INDEX('Tables LIN'!$I$4:'Tables LIN'!$I$259,COLUMN(F75)-2+16*(ROW(F75)-ROW($C$70))),4),1,2)&amp;IF(COLUMN(F75)-2&lt;16,",","")</f>
        <v>0x02,</v>
      </c>
      <c r="G75" s="36" t="str">
        <f>"0x"&amp;MID(DEC2HEX(INDEX('Tables LIN'!$I$4:'Tables LIN'!$I$259,COLUMN(G75)-2+16*(ROW(G75)-ROW($C$70))),4),1,2)&amp;IF(COLUMN(G75)-2&lt;16,",","")</f>
        <v>0x02,</v>
      </c>
      <c r="H75" s="36" t="str">
        <f>"0x"&amp;MID(DEC2HEX(INDEX('Tables LIN'!$I$4:'Tables LIN'!$I$259,COLUMN(H75)-2+16*(ROW(H75)-ROW($C$70))),4),1,2)&amp;IF(COLUMN(H75)-2&lt;16,",","")</f>
        <v>0x02,</v>
      </c>
      <c r="I75" s="36" t="str">
        <f>"0x"&amp;MID(DEC2HEX(INDEX('Tables LIN'!$I$4:'Tables LIN'!$I$259,COLUMN(I75)-2+16*(ROW(I75)-ROW($C$70))),4),1,2)&amp;IF(COLUMN(I75)-2&lt;16,",","")</f>
        <v>0x02,</v>
      </c>
      <c r="J75" s="36" t="str">
        <f>"0x"&amp;MID(DEC2HEX(INDEX('Tables LIN'!$I$4:'Tables LIN'!$I$259,COLUMN(J75)-2+16*(ROW(J75)-ROW($C$70))),4),1,2)&amp;IF(COLUMN(J75)-2&lt;16,",","")</f>
        <v>0x02,</v>
      </c>
      <c r="K75" s="36" t="str">
        <f>"0x"&amp;MID(DEC2HEX(INDEX('Tables LIN'!$I$4:'Tables LIN'!$I$259,COLUMN(K75)-2+16*(ROW(K75)-ROW($C$70))),4),1,2)&amp;IF(COLUMN(K75)-2&lt;16,",","")</f>
        <v>0x02,</v>
      </c>
      <c r="L75" s="36" t="str">
        <f>"0x"&amp;MID(DEC2HEX(INDEX('Tables LIN'!$I$4:'Tables LIN'!$I$259,COLUMN(L75)-2+16*(ROW(L75)-ROW($C$70))),4),1,2)&amp;IF(COLUMN(L75)-2&lt;16,",","")</f>
        <v>0x02,</v>
      </c>
      <c r="M75" s="36" t="str">
        <f>"0x"&amp;MID(DEC2HEX(INDEX('Tables LIN'!$I$4:'Tables LIN'!$I$259,COLUMN(M75)-2+16*(ROW(M75)-ROW($C$70))),4),1,2)&amp;IF(COLUMN(M75)-2&lt;16,",","")</f>
        <v>0x02,</v>
      </c>
      <c r="N75" s="36" t="str">
        <f>"0x"&amp;MID(DEC2HEX(INDEX('Tables LIN'!$I$4:'Tables LIN'!$I$259,COLUMN(N75)-2+16*(ROW(N75)-ROW($C$70))),4),1,2)&amp;IF(COLUMN(N75)-2&lt;16,",","")</f>
        <v>0x02,</v>
      </c>
      <c r="O75" s="36" t="str">
        <f>"0x"&amp;MID(DEC2HEX(INDEX('Tables LIN'!$I$4:'Tables LIN'!$I$259,COLUMN(O75)-2+16*(ROW(O75)-ROW($C$70))),4),1,2)&amp;IF(COLUMN(O75)-2&lt;16,",","")</f>
        <v>0x02,</v>
      </c>
      <c r="P75" s="36" t="str">
        <f>"0x"&amp;MID(DEC2HEX(INDEX('Tables LIN'!$I$4:'Tables LIN'!$I$259,COLUMN(P75)-2+16*(ROW(P75)-ROW($C$70))),4),1,2)&amp;IF(COLUMN(P75)-2&lt;16,",","")</f>
        <v>0x02,</v>
      </c>
      <c r="Q75" s="36" t="str">
        <f>"0x"&amp;MID(DEC2HEX(INDEX('Tables LIN'!$I$4:'Tables LIN'!$I$259,COLUMN(Q75)-2+16*(ROW(Q75)-ROW($C$70))),4),1,2)&amp;IF(COLUMN(Q75)-2&lt;16,",","")</f>
        <v>0x02,</v>
      </c>
      <c r="R75" s="36" t="str">
        <f>"0x"&amp;MID(DEC2HEX(INDEX('Tables LIN'!$I$4:'Tables LIN'!$I$259,COLUMN(R75)-2+16*(ROW(R75)-ROW($C$70))),4),1,2)&amp;IF(COLUMN(R75)-2&lt;16,",","")</f>
        <v>0x02</v>
      </c>
    </row>
    <row r="76" spans="1:66">
      <c r="B76" s="36" t="s">
        <v>107</v>
      </c>
      <c r="C76" s="36" t="str">
        <f>"0x"&amp;MID(DEC2HEX(INDEX('Tables LIN'!$I$4:'Tables LIN'!$I$259,COLUMN(C76)-2+16*(ROW(C76)-ROW($C$70))),4),1,2)&amp;IF(COLUMN(C76)-2&lt;16,",","")</f>
        <v>0x02,</v>
      </c>
      <c r="D76" s="36" t="str">
        <f>"0x"&amp;MID(DEC2HEX(INDEX('Tables LIN'!$I$4:'Tables LIN'!$I$259,COLUMN(D76)-2+16*(ROW(D76)-ROW($C$70))),4),1,2)&amp;IF(COLUMN(D76)-2&lt;16,",","")</f>
        <v>0x02,</v>
      </c>
      <c r="E76" s="36" t="str">
        <f>"0x"&amp;MID(DEC2HEX(INDEX('Tables LIN'!$I$4:'Tables LIN'!$I$259,COLUMN(E76)-2+16*(ROW(E76)-ROW($C$70))),4),1,2)&amp;IF(COLUMN(E76)-2&lt;16,",","")</f>
        <v>0x02,</v>
      </c>
      <c r="F76" s="36" t="str">
        <f>"0x"&amp;MID(DEC2HEX(INDEX('Tables LIN'!$I$4:'Tables LIN'!$I$259,COLUMN(F76)-2+16*(ROW(F76)-ROW($C$70))),4),1,2)&amp;IF(COLUMN(F76)-2&lt;16,",","")</f>
        <v>0x02,</v>
      </c>
      <c r="G76" s="36" t="str">
        <f>"0x"&amp;MID(DEC2HEX(INDEX('Tables LIN'!$I$4:'Tables LIN'!$I$259,COLUMN(G76)-2+16*(ROW(G76)-ROW($C$70))),4),1,2)&amp;IF(COLUMN(G76)-2&lt;16,",","")</f>
        <v>0x01,</v>
      </c>
      <c r="H76" s="36" t="str">
        <f>"0x"&amp;MID(DEC2HEX(INDEX('Tables LIN'!$I$4:'Tables LIN'!$I$259,COLUMN(H76)-2+16*(ROW(H76)-ROW($C$70))),4),1,2)&amp;IF(COLUMN(H76)-2&lt;16,",","")</f>
        <v>0x01,</v>
      </c>
      <c r="I76" s="36" t="str">
        <f>"0x"&amp;MID(DEC2HEX(INDEX('Tables LIN'!$I$4:'Tables LIN'!$I$259,COLUMN(I76)-2+16*(ROW(I76)-ROW($C$70))),4),1,2)&amp;IF(COLUMN(I76)-2&lt;16,",","")</f>
        <v>0x01,</v>
      </c>
      <c r="J76" s="36" t="str">
        <f>"0x"&amp;MID(DEC2HEX(INDEX('Tables LIN'!$I$4:'Tables LIN'!$I$259,COLUMN(J76)-2+16*(ROW(J76)-ROW($C$70))),4),1,2)&amp;IF(COLUMN(J76)-2&lt;16,",","")</f>
        <v>0x01,</v>
      </c>
      <c r="K76" s="36" t="str">
        <f>"0x"&amp;MID(DEC2HEX(INDEX('Tables LIN'!$I$4:'Tables LIN'!$I$259,COLUMN(K76)-2+16*(ROW(K76)-ROW($C$70))),4),1,2)&amp;IF(COLUMN(K76)-2&lt;16,",","")</f>
        <v>0x01,</v>
      </c>
      <c r="L76" s="36" t="str">
        <f>"0x"&amp;MID(DEC2HEX(INDEX('Tables LIN'!$I$4:'Tables LIN'!$I$259,COLUMN(L76)-2+16*(ROW(L76)-ROW($C$70))),4),1,2)&amp;IF(COLUMN(L76)-2&lt;16,",","")</f>
        <v>0x01,</v>
      </c>
      <c r="M76" s="36" t="str">
        <f>"0x"&amp;MID(DEC2HEX(INDEX('Tables LIN'!$I$4:'Tables LIN'!$I$259,COLUMN(M76)-2+16*(ROW(M76)-ROW($C$70))),4),1,2)&amp;IF(COLUMN(M76)-2&lt;16,",","")</f>
        <v>0x01,</v>
      </c>
      <c r="N76" s="36" t="str">
        <f>"0x"&amp;MID(DEC2HEX(INDEX('Tables LIN'!$I$4:'Tables LIN'!$I$259,COLUMN(N76)-2+16*(ROW(N76)-ROW($C$70))),4),1,2)&amp;IF(COLUMN(N76)-2&lt;16,",","")</f>
        <v>0x01,</v>
      </c>
      <c r="O76" s="36" t="str">
        <f>"0x"&amp;MID(DEC2HEX(INDEX('Tables LIN'!$I$4:'Tables LIN'!$I$259,COLUMN(O76)-2+16*(ROW(O76)-ROW($C$70))),4),1,2)&amp;IF(COLUMN(O76)-2&lt;16,",","")</f>
        <v>0x01,</v>
      </c>
      <c r="P76" s="36" t="str">
        <f>"0x"&amp;MID(DEC2HEX(INDEX('Tables LIN'!$I$4:'Tables LIN'!$I$259,COLUMN(P76)-2+16*(ROW(P76)-ROW($C$70))),4),1,2)&amp;IF(COLUMN(P76)-2&lt;16,",","")</f>
        <v>0x01,</v>
      </c>
      <c r="Q76" s="36" t="str">
        <f>"0x"&amp;MID(DEC2HEX(INDEX('Tables LIN'!$I$4:'Tables LIN'!$I$259,COLUMN(Q76)-2+16*(ROW(Q76)-ROW($C$70))),4),1,2)&amp;IF(COLUMN(Q76)-2&lt;16,",","")</f>
        <v>0x01,</v>
      </c>
      <c r="R76" s="36" t="str">
        <f>"0x"&amp;MID(DEC2HEX(INDEX('Tables LIN'!$I$4:'Tables LIN'!$I$259,COLUMN(R76)-2+16*(ROW(R76)-ROW($C$70))),4),1,2)&amp;IF(COLUMN(R76)-2&lt;16,",","")</f>
        <v>0x01</v>
      </c>
    </row>
    <row r="77" spans="1:66">
      <c r="B77" s="36" t="s">
        <v>107</v>
      </c>
      <c r="C77" s="36" t="str">
        <f>"0x"&amp;MID(DEC2HEX(INDEX('Tables LIN'!$I$4:'Tables LIN'!$I$259,COLUMN(C77)-2+16*(ROW(C77)-ROW($C$70))),4),1,2)&amp;IF(COLUMN(C77)-2&lt;16,",","")</f>
        <v>0x01,</v>
      </c>
      <c r="D77" s="36" t="str">
        <f>"0x"&amp;MID(DEC2HEX(INDEX('Tables LIN'!$I$4:'Tables LIN'!$I$259,COLUMN(D77)-2+16*(ROW(D77)-ROW($C$70))),4),1,2)&amp;IF(COLUMN(D77)-2&lt;16,",","")</f>
        <v>0x01,</v>
      </c>
      <c r="E77" s="36" t="str">
        <f>"0x"&amp;MID(DEC2HEX(INDEX('Tables LIN'!$I$4:'Tables LIN'!$I$259,COLUMN(E77)-2+16*(ROW(E77)-ROW($C$70))),4),1,2)&amp;IF(COLUMN(E77)-2&lt;16,",","")</f>
        <v>0x01,</v>
      </c>
      <c r="F77" s="36" t="str">
        <f>"0x"&amp;MID(DEC2HEX(INDEX('Tables LIN'!$I$4:'Tables LIN'!$I$259,COLUMN(F77)-2+16*(ROW(F77)-ROW($C$70))),4),1,2)&amp;IF(COLUMN(F77)-2&lt;16,",","")</f>
        <v>0x01,</v>
      </c>
      <c r="G77" s="36" t="str">
        <f>"0x"&amp;MID(DEC2HEX(INDEX('Tables LIN'!$I$4:'Tables LIN'!$I$259,COLUMN(G77)-2+16*(ROW(G77)-ROW($C$70))),4),1,2)&amp;IF(COLUMN(G77)-2&lt;16,",","")</f>
        <v>0x01,</v>
      </c>
      <c r="H77" s="36" t="str">
        <f>"0x"&amp;MID(DEC2HEX(INDEX('Tables LIN'!$I$4:'Tables LIN'!$I$259,COLUMN(H77)-2+16*(ROW(H77)-ROW($C$70))),4),1,2)&amp;IF(COLUMN(H77)-2&lt;16,",","")</f>
        <v>0x01,</v>
      </c>
      <c r="I77" s="36" t="str">
        <f>"0x"&amp;MID(DEC2HEX(INDEX('Tables LIN'!$I$4:'Tables LIN'!$I$259,COLUMN(I77)-2+16*(ROW(I77)-ROW($C$70))),4),1,2)&amp;IF(COLUMN(I77)-2&lt;16,",","")</f>
        <v>0x01,</v>
      </c>
      <c r="J77" s="36" t="str">
        <f>"0x"&amp;MID(DEC2HEX(INDEX('Tables LIN'!$I$4:'Tables LIN'!$I$259,COLUMN(J77)-2+16*(ROW(J77)-ROW($C$70))),4),1,2)&amp;IF(COLUMN(J77)-2&lt;16,",","")</f>
        <v>0x01,</v>
      </c>
      <c r="K77" s="36" t="str">
        <f>"0x"&amp;MID(DEC2HEX(INDEX('Tables LIN'!$I$4:'Tables LIN'!$I$259,COLUMN(K77)-2+16*(ROW(K77)-ROW($C$70))),4),1,2)&amp;IF(COLUMN(K77)-2&lt;16,",","")</f>
        <v>0x01,</v>
      </c>
      <c r="L77" s="36" t="str">
        <f>"0x"&amp;MID(DEC2HEX(INDEX('Tables LIN'!$I$4:'Tables LIN'!$I$259,COLUMN(L77)-2+16*(ROW(L77)-ROW($C$70))),4),1,2)&amp;IF(COLUMN(L77)-2&lt;16,",","")</f>
        <v>0x01,</v>
      </c>
      <c r="M77" s="36" t="str">
        <f>"0x"&amp;MID(DEC2HEX(INDEX('Tables LIN'!$I$4:'Tables LIN'!$I$259,COLUMN(M77)-2+16*(ROW(M77)-ROW($C$70))),4),1,2)&amp;IF(COLUMN(M77)-2&lt;16,",","")</f>
        <v>0x01,</v>
      </c>
      <c r="N77" s="36" t="str">
        <f>"0x"&amp;MID(DEC2HEX(INDEX('Tables LIN'!$I$4:'Tables LIN'!$I$259,COLUMN(N77)-2+16*(ROW(N77)-ROW($C$70))),4),1,2)&amp;IF(COLUMN(N77)-2&lt;16,",","")</f>
        <v>0x01,</v>
      </c>
      <c r="O77" s="36" t="str">
        <f>"0x"&amp;MID(DEC2HEX(INDEX('Tables LIN'!$I$4:'Tables LIN'!$I$259,COLUMN(O77)-2+16*(ROW(O77)-ROW($C$70))),4),1,2)&amp;IF(COLUMN(O77)-2&lt;16,",","")</f>
        <v>0x01,</v>
      </c>
      <c r="P77" s="36" t="str">
        <f>"0x"&amp;MID(DEC2HEX(INDEX('Tables LIN'!$I$4:'Tables LIN'!$I$259,COLUMN(P77)-2+16*(ROW(P77)-ROW($C$70))),4),1,2)&amp;IF(COLUMN(P77)-2&lt;16,",","")</f>
        <v>0x01,</v>
      </c>
      <c r="Q77" s="36" t="str">
        <f>"0x"&amp;MID(DEC2HEX(INDEX('Tables LIN'!$I$4:'Tables LIN'!$I$259,COLUMN(Q77)-2+16*(ROW(Q77)-ROW($C$70))),4),1,2)&amp;IF(COLUMN(Q77)-2&lt;16,",","")</f>
        <v>0x01,</v>
      </c>
      <c r="R77" s="36" t="str">
        <f>"0x"&amp;MID(DEC2HEX(INDEX('Tables LIN'!$I$4:'Tables LIN'!$I$259,COLUMN(R77)-2+16*(ROW(R77)-ROW($C$70))),4),1,2)&amp;IF(COLUMN(R77)-2&lt;16,",","")</f>
        <v>0x01</v>
      </c>
    </row>
    <row r="78" spans="1:66">
      <c r="B78" s="36" t="s">
        <v>107</v>
      </c>
      <c r="C78" s="36" t="str">
        <f>"0x"&amp;MID(DEC2HEX(INDEX('Tables LIN'!$I$4:'Tables LIN'!$I$259,COLUMN(C78)-2+16*(ROW(C78)-ROW($C$70))),4),1,2)&amp;IF(COLUMN(C78)-2&lt;16,",","")</f>
        <v>0x01,</v>
      </c>
      <c r="D78" s="36" t="str">
        <f>"0x"&amp;MID(DEC2HEX(INDEX('Tables LIN'!$I$4:'Tables LIN'!$I$259,COLUMN(D78)-2+16*(ROW(D78)-ROW($C$70))),4),1,2)&amp;IF(COLUMN(D78)-2&lt;16,",","")</f>
        <v>0x01,</v>
      </c>
      <c r="E78" s="36" t="str">
        <f>"0x"&amp;MID(DEC2HEX(INDEX('Tables LIN'!$I$4:'Tables LIN'!$I$259,COLUMN(E78)-2+16*(ROW(E78)-ROW($C$70))),4),1,2)&amp;IF(COLUMN(E78)-2&lt;16,",","")</f>
        <v>0x01,</v>
      </c>
      <c r="F78" s="36" t="str">
        <f>"0x"&amp;MID(DEC2HEX(INDEX('Tables LIN'!$I$4:'Tables LIN'!$I$259,COLUMN(F78)-2+16*(ROW(F78)-ROW($C$70))),4),1,2)&amp;IF(COLUMN(F78)-2&lt;16,",","")</f>
        <v>0x01,</v>
      </c>
      <c r="G78" s="36" t="str">
        <f>"0x"&amp;MID(DEC2HEX(INDEX('Tables LIN'!$I$4:'Tables LIN'!$I$259,COLUMN(G78)-2+16*(ROW(G78)-ROW($C$70))),4),1,2)&amp;IF(COLUMN(G78)-2&lt;16,",","")</f>
        <v>0x01,</v>
      </c>
      <c r="H78" s="36" t="str">
        <f>"0x"&amp;MID(DEC2HEX(INDEX('Tables LIN'!$I$4:'Tables LIN'!$I$259,COLUMN(H78)-2+16*(ROW(H78)-ROW($C$70))),4),1,2)&amp;IF(COLUMN(H78)-2&lt;16,",","")</f>
        <v>0x01,</v>
      </c>
      <c r="I78" s="36" t="str">
        <f>"0x"&amp;MID(DEC2HEX(INDEX('Tables LIN'!$I$4:'Tables LIN'!$I$259,COLUMN(I78)-2+16*(ROW(I78)-ROW($C$70))),4),1,2)&amp;IF(COLUMN(I78)-2&lt;16,",","")</f>
        <v>0x01,</v>
      </c>
      <c r="J78" s="36" t="str">
        <f>"0x"&amp;MID(DEC2HEX(INDEX('Tables LIN'!$I$4:'Tables LIN'!$I$259,COLUMN(J78)-2+16*(ROW(J78)-ROW($C$70))),4),1,2)&amp;IF(COLUMN(J78)-2&lt;16,",","")</f>
        <v>0x01,</v>
      </c>
      <c r="K78" s="36" t="str">
        <f>"0x"&amp;MID(DEC2HEX(INDEX('Tables LIN'!$I$4:'Tables LIN'!$I$259,COLUMN(K78)-2+16*(ROW(K78)-ROW($C$70))),4),1,2)&amp;IF(COLUMN(K78)-2&lt;16,",","")</f>
        <v>0x01,</v>
      </c>
      <c r="L78" s="36" t="str">
        <f>"0x"&amp;MID(DEC2HEX(INDEX('Tables LIN'!$I$4:'Tables LIN'!$I$259,COLUMN(L78)-2+16*(ROW(L78)-ROW($C$70))),4),1,2)&amp;IF(COLUMN(L78)-2&lt;16,",","")</f>
        <v>0x01,</v>
      </c>
      <c r="M78" s="36" t="str">
        <f>"0x"&amp;MID(DEC2HEX(INDEX('Tables LIN'!$I$4:'Tables LIN'!$I$259,COLUMN(M78)-2+16*(ROW(M78)-ROW($C$70))),4),1,2)&amp;IF(COLUMN(M78)-2&lt;16,",","")</f>
        <v>0x01,</v>
      </c>
      <c r="N78" s="36" t="str">
        <f>"0x"&amp;MID(DEC2HEX(INDEX('Tables LIN'!$I$4:'Tables LIN'!$I$259,COLUMN(N78)-2+16*(ROW(N78)-ROW($C$70))),4),1,2)&amp;IF(COLUMN(N78)-2&lt;16,",","")</f>
        <v>0x01,</v>
      </c>
      <c r="O78" s="36" t="str">
        <f>"0x"&amp;MID(DEC2HEX(INDEX('Tables LIN'!$I$4:'Tables LIN'!$I$259,COLUMN(O78)-2+16*(ROW(O78)-ROW($C$70))),4),1,2)&amp;IF(COLUMN(O78)-2&lt;16,",","")</f>
        <v>0x01,</v>
      </c>
      <c r="P78" s="36" t="str">
        <f>"0x"&amp;MID(DEC2HEX(INDEX('Tables LIN'!$I$4:'Tables LIN'!$I$259,COLUMN(P78)-2+16*(ROW(P78)-ROW($C$70))),4),1,2)&amp;IF(COLUMN(P78)-2&lt;16,",","")</f>
        <v>0x01,</v>
      </c>
      <c r="Q78" s="36" t="str">
        <f>"0x"&amp;MID(DEC2HEX(INDEX('Tables LIN'!$I$4:'Tables LIN'!$I$259,COLUMN(Q78)-2+16*(ROW(Q78)-ROW($C$70))),4),1,2)&amp;IF(COLUMN(Q78)-2&lt;16,",","")</f>
        <v>0x01,</v>
      </c>
      <c r="R78" s="36" t="str">
        <f>"0x"&amp;MID(DEC2HEX(INDEX('Tables LIN'!$I$4:'Tables LIN'!$I$259,COLUMN(R78)-2+16*(ROW(R78)-ROW($C$70))),4),1,2)&amp;IF(COLUMN(R78)-2&lt;16,",","")</f>
        <v>0x01</v>
      </c>
    </row>
    <row r="79" spans="1:66">
      <c r="B79" s="36" t="s">
        <v>107</v>
      </c>
      <c r="C79" s="36" t="str">
        <f>"0x"&amp;MID(DEC2HEX(INDEX('Tables LIN'!$I$4:'Tables LIN'!$I$259,COLUMN(C79)-2+16*(ROW(C79)-ROW($C$70))),4),1,2)&amp;IF(COLUMN(C79)-2&lt;16,",","")</f>
        <v>0x01,</v>
      </c>
      <c r="D79" s="36" t="str">
        <f>"0x"&amp;MID(DEC2HEX(INDEX('Tables LIN'!$I$4:'Tables LIN'!$I$259,COLUMN(D79)-2+16*(ROW(D79)-ROW($C$70))),4),1,2)&amp;IF(COLUMN(D79)-2&lt;16,",","")</f>
        <v>0x01,</v>
      </c>
      <c r="E79" s="36" t="str">
        <f>"0x"&amp;MID(DEC2HEX(INDEX('Tables LIN'!$I$4:'Tables LIN'!$I$259,COLUMN(E79)-2+16*(ROW(E79)-ROW($C$70))),4),1,2)&amp;IF(COLUMN(E79)-2&lt;16,",","")</f>
        <v>0x01,</v>
      </c>
      <c r="F79" s="36" t="str">
        <f>"0x"&amp;MID(DEC2HEX(INDEX('Tables LIN'!$I$4:'Tables LIN'!$I$259,COLUMN(F79)-2+16*(ROW(F79)-ROW($C$70))),4),1,2)&amp;IF(COLUMN(F79)-2&lt;16,",","")</f>
        <v>0x01,</v>
      </c>
      <c r="G79" s="36" t="str">
        <f>"0x"&amp;MID(DEC2HEX(INDEX('Tables LIN'!$I$4:'Tables LIN'!$I$259,COLUMN(G79)-2+16*(ROW(G79)-ROW($C$70))),4),1,2)&amp;IF(COLUMN(G79)-2&lt;16,",","")</f>
        <v>0x01,</v>
      </c>
      <c r="H79" s="36" t="str">
        <f>"0x"&amp;MID(DEC2HEX(INDEX('Tables LIN'!$I$4:'Tables LIN'!$I$259,COLUMN(H79)-2+16*(ROW(H79)-ROW($C$70))),4),1,2)&amp;IF(COLUMN(H79)-2&lt;16,",","")</f>
        <v>0x01,</v>
      </c>
      <c r="I79" s="36" t="str">
        <f>"0x"&amp;MID(DEC2HEX(INDEX('Tables LIN'!$I$4:'Tables LIN'!$I$259,COLUMN(I79)-2+16*(ROW(I79)-ROW($C$70))),4),1,2)&amp;IF(COLUMN(I79)-2&lt;16,",","")</f>
        <v>0x01,</v>
      </c>
      <c r="J79" s="36" t="str">
        <f>"0x"&amp;MID(DEC2HEX(INDEX('Tables LIN'!$I$4:'Tables LIN'!$I$259,COLUMN(J79)-2+16*(ROW(J79)-ROW($C$70))),4),1,2)&amp;IF(COLUMN(J79)-2&lt;16,",","")</f>
        <v>0x01,</v>
      </c>
      <c r="K79" s="36" t="str">
        <f>"0x"&amp;MID(DEC2HEX(INDEX('Tables LIN'!$I$4:'Tables LIN'!$I$259,COLUMN(K79)-2+16*(ROW(K79)-ROW($C$70))),4),1,2)&amp;IF(COLUMN(K79)-2&lt;16,",","")</f>
        <v>0x01,</v>
      </c>
      <c r="L79" s="36" t="str">
        <f>"0x"&amp;MID(DEC2HEX(INDEX('Tables LIN'!$I$4:'Tables LIN'!$I$259,COLUMN(L79)-2+16*(ROW(L79)-ROW($C$70))),4),1,2)&amp;IF(COLUMN(L79)-2&lt;16,",","")</f>
        <v>0x01,</v>
      </c>
      <c r="M79" s="36" t="str">
        <f>"0x"&amp;MID(DEC2HEX(INDEX('Tables LIN'!$I$4:'Tables LIN'!$I$259,COLUMN(M79)-2+16*(ROW(M79)-ROW($C$70))),4),1,2)&amp;IF(COLUMN(M79)-2&lt;16,",","")</f>
        <v>0x01,</v>
      </c>
      <c r="N79" s="36" t="str">
        <f>"0x"&amp;MID(DEC2HEX(INDEX('Tables LIN'!$I$4:'Tables LIN'!$I$259,COLUMN(N79)-2+16*(ROW(N79)-ROW($C$70))),4),1,2)&amp;IF(COLUMN(N79)-2&lt;16,",","")</f>
        <v>0x01,</v>
      </c>
      <c r="O79" s="36" t="str">
        <f>"0x"&amp;MID(DEC2HEX(INDEX('Tables LIN'!$I$4:'Tables LIN'!$I$259,COLUMN(O79)-2+16*(ROW(O79)-ROW($C$70))),4),1,2)&amp;IF(COLUMN(O79)-2&lt;16,",","")</f>
        <v>0x01,</v>
      </c>
      <c r="P79" s="36" t="str">
        <f>"0x"&amp;MID(DEC2HEX(INDEX('Tables LIN'!$I$4:'Tables LIN'!$I$259,COLUMN(P79)-2+16*(ROW(P79)-ROW($C$70))),4),1,2)&amp;IF(COLUMN(P79)-2&lt;16,",","")</f>
        <v>0x01,</v>
      </c>
      <c r="Q79" s="36" t="str">
        <f>"0x"&amp;MID(DEC2HEX(INDEX('Tables LIN'!$I$4:'Tables LIN'!$I$259,COLUMN(Q79)-2+16*(ROW(Q79)-ROW($C$70))),4),1,2)&amp;IF(COLUMN(Q79)-2&lt;16,",","")</f>
        <v>0x01,</v>
      </c>
      <c r="R79" s="36" t="str">
        <f>"0x"&amp;MID(DEC2HEX(INDEX('Tables LIN'!$I$4:'Tables LIN'!$I$259,COLUMN(R79)-2+16*(ROW(R79)-ROW($C$70))),4),1,2)&amp;IF(COLUMN(R79)-2&lt;16,",","")</f>
        <v>0x01</v>
      </c>
    </row>
    <row r="80" spans="1:66">
      <c r="B80" s="36" t="s">
        <v>107</v>
      </c>
      <c r="C80" s="36" t="str">
        <f>"0x"&amp;MID(DEC2HEX(INDEX('Tables LIN'!$I$4:'Tables LIN'!$I$259,COLUMN(C80)-2+16*(ROW(C80)-ROW($C$70))),4),1,2)&amp;IF(COLUMN(C80)-2&lt;16,",","")</f>
        <v>0x01,</v>
      </c>
      <c r="D80" s="36" t="str">
        <f>"0x"&amp;MID(DEC2HEX(INDEX('Tables LIN'!$I$4:'Tables LIN'!$I$259,COLUMN(D80)-2+16*(ROW(D80)-ROW($C$70))),4),1,2)&amp;IF(COLUMN(D80)-2&lt;16,",","")</f>
        <v>0x01,</v>
      </c>
      <c r="E80" s="36" t="str">
        <f>"0x"&amp;MID(DEC2HEX(INDEX('Tables LIN'!$I$4:'Tables LIN'!$I$259,COLUMN(E80)-2+16*(ROW(E80)-ROW($C$70))),4),1,2)&amp;IF(COLUMN(E80)-2&lt;16,",","")</f>
        <v>0x01,</v>
      </c>
      <c r="F80" s="36" t="str">
        <f>"0x"&amp;MID(DEC2HEX(INDEX('Tables LIN'!$I$4:'Tables LIN'!$I$259,COLUMN(F80)-2+16*(ROW(F80)-ROW($C$70))),4),1,2)&amp;IF(COLUMN(F80)-2&lt;16,",","")</f>
        <v>0x01,</v>
      </c>
      <c r="G80" s="36" t="str">
        <f>"0x"&amp;MID(DEC2HEX(INDEX('Tables LIN'!$I$4:'Tables LIN'!$I$259,COLUMN(G80)-2+16*(ROW(G80)-ROW($C$70))),4),1,2)&amp;IF(COLUMN(G80)-2&lt;16,",","")</f>
        <v>0x01,</v>
      </c>
      <c r="H80" s="36" t="str">
        <f>"0x"&amp;MID(DEC2HEX(INDEX('Tables LIN'!$I$4:'Tables LIN'!$I$259,COLUMN(H80)-2+16*(ROW(H80)-ROW($C$70))),4),1,2)&amp;IF(COLUMN(H80)-2&lt;16,",","")</f>
        <v>0x01,</v>
      </c>
      <c r="I80" s="36" t="str">
        <f>"0x"&amp;MID(DEC2HEX(INDEX('Tables LIN'!$I$4:'Tables LIN'!$I$259,COLUMN(I80)-2+16*(ROW(I80)-ROW($C$70))),4),1,2)&amp;IF(COLUMN(I80)-2&lt;16,",","")</f>
        <v>0x01,</v>
      </c>
      <c r="J80" s="36" t="str">
        <f>"0x"&amp;MID(DEC2HEX(INDEX('Tables LIN'!$I$4:'Tables LIN'!$I$259,COLUMN(J80)-2+16*(ROW(J80)-ROW($C$70))),4),1,2)&amp;IF(COLUMN(J80)-2&lt;16,",","")</f>
        <v>0x01,</v>
      </c>
      <c r="K80" s="36" t="str">
        <f>"0x"&amp;MID(DEC2HEX(INDEX('Tables LIN'!$I$4:'Tables LIN'!$I$259,COLUMN(K80)-2+16*(ROW(K80)-ROW($C$70))),4),1,2)&amp;IF(COLUMN(K80)-2&lt;16,",","")</f>
        <v>0x01,</v>
      </c>
      <c r="L80" s="36" t="str">
        <f>"0x"&amp;MID(DEC2HEX(INDEX('Tables LIN'!$I$4:'Tables LIN'!$I$259,COLUMN(L80)-2+16*(ROW(L80)-ROW($C$70))),4),1,2)&amp;IF(COLUMN(L80)-2&lt;16,",","")</f>
        <v>0x01,</v>
      </c>
      <c r="M80" s="36" t="str">
        <f>"0x"&amp;MID(DEC2HEX(INDEX('Tables LIN'!$I$4:'Tables LIN'!$I$259,COLUMN(M80)-2+16*(ROW(M80)-ROW($C$70))),4),1,2)&amp;IF(COLUMN(M80)-2&lt;16,",","")</f>
        <v>0x01,</v>
      </c>
      <c r="N80" s="36" t="str">
        <f>"0x"&amp;MID(DEC2HEX(INDEX('Tables LIN'!$I$4:'Tables LIN'!$I$259,COLUMN(N80)-2+16*(ROW(N80)-ROW($C$70))),4),1,2)&amp;IF(COLUMN(N80)-2&lt;16,",","")</f>
        <v>0x01,</v>
      </c>
      <c r="O80" s="36" t="str">
        <f>"0x"&amp;MID(DEC2HEX(INDEX('Tables LIN'!$I$4:'Tables LIN'!$I$259,COLUMN(O80)-2+16*(ROW(O80)-ROW($C$70))),4),1,2)&amp;IF(COLUMN(O80)-2&lt;16,",","")</f>
        <v>0x01,</v>
      </c>
      <c r="P80" s="36" t="str">
        <f>"0x"&amp;MID(DEC2HEX(INDEX('Tables LIN'!$I$4:'Tables LIN'!$I$259,COLUMN(P80)-2+16*(ROW(P80)-ROW($C$70))),4),1,2)&amp;IF(COLUMN(P80)-2&lt;16,",","")</f>
        <v>0x01,</v>
      </c>
      <c r="Q80" s="36" t="str">
        <f>"0x"&amp;MID(DEC2HEX(INDEX('Tables LIN'!$I$4:'Tables LIN'!$I$259,COLUMN(Q80)-2+16*(ROW(Q80)-ROW($C$70))),4),1,2)&amp;IF(COLUMN(Q80)-2&lt;16,",","")</f>
        <v>0x01,</v>
      </c>
      <c r="R80" s="36" t="str">
        <f>"0x"&amp;MID(DEC2HEX(INDEX('Tables LIN'!$I$4:'Tables LIN'!$I$259,COLUMN(R80)-2+16*(ROW(R80)-ROW($C$70))),4),1,2)&amp;IF(COLUMN(R80)-2&lt;16,",","")</f>
        <v>0x01</v>
      </c>
    </row>
    <row r="81" spans="2:18">
      <c r="B81" s="36" t="s">
        <v>107</v>
      </c>
      <c r="C81" s="36" t="str">
        <f>"0x"&amp;MID(DEC2HEX(INDEX('Tables LIN'!$I$4:'Tables LIN'!$I$259,COLUMN(C81)-2+16*(ROW(C81)-ROW($C$70))),4),1,2)&amp;IF(COLUMN(C81)-2&lt;16,",","")</f>
        <v>0x01,</v>
      </c>
      <c r="D81" s="36" t="str">
        <f>"0x"&amp;MID(DEC2HEX(INDEX('Tables LIN'!$I$4:'Tables LIN'!$I$259,COLUMN(D81)-2+16*(ROW(D81)-ROW($C$70))),4),1,2)&amp;IF(COLUMN(D81)-2&lt;16,",","")</f>
        <v>0x01,</v>
      </c>
      <c r="E81" s="36" t="str">
        <f>"0x"&amp;MID(DEC2HEX(INDEX('Tables LIN'!$I$4:'Tables LIN'!$I$259,COLUMN(E81)-2+16*(ROW(E81)-ROW($C$70))),4),1,2)&amp;IF(COLUMN(E81)-2&lt;16,",","")</f>
        <v>0x01,</v>
      </c>
      <c r="F81" s="36" t="str">
        <f>"0x"&amp;MID(DEC2HEX(INDEX('Tables LIN'!$I$4:'Tables LIN'!$I$259,COLUMN(F81)-2+16*(ROW(F81)-ROW($C$70))),4),1,2)&amp;IF(COLUMN(F81)-2&lt;16,",","")</f>
        <v>0x01,</v>
      </c>
      <c r="G81" s="36" t="str">
        <f>"0x"&amp;MID(DEC2HEX(INDEX('Tables LIN'!$I$4:'Tables LIN'!$I$259,COLUMN(G81)-2+16*(ROW(G81)-ROW($C$70))),4),1,2)&amp;IF(COLUMN(G81)-2&lt;16,",","")</f>
        <v>0x01,</v>
      </c>
      <c r="H81" s="36" t="str">
        <f>"0x"&amp;MID(DEC2HEX(INDEX('Tables LIN'!$I$4:'Tables LIN'!$I$259,COLUMN(H81)-2+16*(ROW(H81)-ROW($C$70))),4),1,2)&amp;IF(COLUMN(H81)-2&lt;16,",","")</f>
        <v>0x01,</v>
      </c>
      <c r="I81" s="36" t="str">
        <f>"0x"&amp;MID(DEC2HEX(INDEX('Tables LIN'!$I$4:'Tables LIN'!$I$259,COLUMN(I81)-2+16*(ROW(I81)-ROW($C$70))),4),1,2)&amp;IF(COLUMN(I81)-2&lt;16,",","")</f>
        <v>0x01,</v>
      </c>
      <c r="J81" s="36" t="str">
        <f>"0x"&amp;MID(DEC2HEX(INDEX('Tables LIN'!$I$4:'Tables LIN'!$I$259,COLUMN(J81)-2+16*(ROW(J81)-ROW($C$70))),4),1,2)&amp;IF(COLUMN(J81)-2&lt;16,",","")</f>
        <v>0x01,</v>
      </c>
      <c r="K81" s="36" t="str">
        <f>"0x"&amp;MID(DEC2HEX(INDEX('Tables LIN'!$I$4:'Tables LIN'!$I$259,COLUMN(K81)-2+16*(ROW(K81)-ROW($C$70))),4),1,2)&amp;IF(COLUMN(K81)-2&lt;16,",","")</f>
        <v>0x01,</v>
      </c>
      <c r="L81" s="36" t="str">
        <f>"0x"&amp;MID(DEC2HEX(INDEX('Tables LIN'!$I$4:'Tables LIN'!$I$259,COLUMN(L81)-2+16*(ROW(L81)-ROW($C$70))),4),1,2)&amp;IF(COLUMN(L81)-2&lt;16,",","")</f>
        <v>0x01,</v>
      </c>
      <c r="M81" s="36" t="str">
        <f>"0x"&amp;MID(DEC2HEX(INDEX('Tables LIN'!$I$4:'Tables LIN'!$I$259,COLUMN(M81)-2+16*(ROW(M81)-ROW($C$70))),4),1,2)&amp;IF(COLUMN(M81)-2&lt;16,",","")</f>
        <v>0x01,</v>
      </c>
      <c r="N81" s="36" t="str">
        <f>"0x"&amp;MID(DEC2HEX(INDEX('Tables LIN'!$I$4:'Tables LIN'!$I$259,COLUMN(N81)-2+16*(ROW(N81)-ROW($C$70))),4),1,2)&amp;IF(COLUMN(N81)-2&lt;16,",","")</f>
        <v>0x01,</v>
      </c>
      <c r="O81" s="36" t="str">
        <f>"0x"&amp;MID(DEC2HEX(INDEX('Tables LIN'!$I$4:'Tables LIN'!$I$259,COLUMN(O81)-2+16*(ROW(O81)-ROW($C$70))),4),1,2)&amp;IF(COLUMN(O81)-2&lt;16,",","")</f>
        <v>0x01,</v>
      </c>
      <c r="P81" s="36" t="str">
        <f>"0x"&amp;MID(DEC2HEX(INDEX('Tables LIN'!$I$4:'Tables LIN'!$I$259,COLUMN(P81)-2+16*(ROW(P81)-ROW($C$70))),4),1,2)&amp;IF(COLUMN(P81)-2&lt;16,",","")</f>
        <v>0x01,</v>
      </c>
      <c r="Q81" s="36" t="str">
        <f>"0x"&amp;MID(DEC2HEX(INDEX('Tables LIN'!$I$4:'Tables LIN'!$I$259,COLUMN(Q81)-2+16*(ROW(Q81)-ROW($C$70))),4),1,2)&amp;IF(COLUMN(Q81)-2&lt;16,",","")</f>
        <v>0x01,</v>
      </c>
      <c r="R81" s="36" t="str">
        <f>"0x"&amp;MID(DEC2HEX(INDEX('Tables LIN'!$I$4:'Tables LIN'!$I$259,COLUMN(R81)-2+16*(ROW(R81)-ROW($C$70))),4),1,2)&amp;IF(COLUMN(R81)-2&lt;16,",","")</f>
        <v>0x01</v>
      </c>
    </row>
    <row r="82" spans="2:18">
      <c r="B82" s="36" t="s">
        <v>107</v>
      </c>
      <c r="C82" s="36" t="str">
        <f>"0x"&amp;MID(DEC2HEX(INDEX('Tables LIN'!$I$4:'Tables LIN'!$I$259,COLUMN(C82)-2+16*(ROW(C82)-ROW($C$70))),4),1,2)&amp;IF(COLUMN(C82)-2&lt;16,",","")</f>
        <v>0x01,</v>
      </c>
      <c r="D82" s="36" t="str">
        <f>"0x"&amp;MID(DEC2HEX(INDEX('Tables LIN'!$I$4:'Tables LIN'!$I$259,COLUMN(D82)-2+16*(ROW(D82)-ROW($C$70))),4),1,2)&amp;IF(COLUMN(D82)-2&lt;16,",","")</f>
        <v>0x01,</v>
      </c>
      <c r="E82" s="36" t="str">
        <f>"0x"&amp;MID(DEC2HEX(INDEX('Tables LIN'!$I$4:'Tables LIN'!$I$259,COLUMN(E82)-2+16*(ROW(E82)-ROW($C$70))),4),1,2)&amp;IF(COLUMN(E82)-2&lt;16,",","")</f>
        <v>0x01,</v>
      </c>
      <c r="F82" s="36" t="str">
        <f>"0x"&amp;MID(DEC2HEX(INDEX('Tables LIN'!$I$4:'Tables LIN'!$I$259,COLUMN(F82)-2+16*(ROW(F82)-ROW($C$70))),4),1,2)&amp;IF(COLUMN(F82)-2&lt;16,",","")</f>
        <v>0x01,</v>
      </c>
      <c r="G82" s="36" t="str">
        <f>"0x"&amp;MID(DEC2HEX(INDEX('Tables LIN'!$I$4:'Tables LIN'!$I$259,COLUMN(G82)-2+16*(ROW(G82)-ROW($C$70))),4),1,2)&amp;IF(COLUMN(G82)-2&lt;16,",","")</f>
        <v>0x01,</v>
      </c>
      <c r="H82" s="36" t="str">
        <f>"0x"&amp;MID(DEC2HEX(INDEX('Tables LIN'!$I$4:'Tables LIN'!$I$259,COLUMN(H82)-2+16*(ROW(H82)-ROW($C$70))),4),1,2)&amp;IF(COLUMN(H82)-2&lt;16,",","")</f>
        <v>0x01,</v>
      </c>
      <c r="I82" s="36" t="str">
        <f>"0x"&amp;MID(DEC2HEX(INDEX('Tables LIN'!$I$4:'Tables LIN'!$I$259,COLUMN(I82)-2+16*(ROW(I82)-ROW($C$70))),4),1,2)&amp;IF(COLUMN(I82)-2&lt;16,",","")</f>
        <v>0x01,</v>
      </c>
      <c r="J82" s="36" t="str">
        <f>"0x"&amp;MID(DEC2HEX(INDEX('Tables LIN'!$I$4:'Tables LIN'!$I$259,COLUMN(J82)-2+16*(ROW(J82)-ROW($C$70))),4),1,2)&amp;IF(COLUMN(J82)-2&lt;16,",","")</f>
        <v>0x01,</v>
      </c>
      <c r="K82" s="36" t="str">
        <f>"0x"&amp;MID(DEC2HEX(INDEX('Tables LIN'!$I$4:'Tables LIN'!$I$259,COLUMN(K82)-2+16*(ROW(K82)-ROW($C$70))),4),1,2)&amp;IF(COLUMN(K82)-2&lt;16,",","")</f>
        <v>0x00,</v>
      </c>
      <c r="L82" s="36" t="str">
        <f>"0x"&amp;MID(DEC2HEX(INDEX('Tables LIN'!$I$4:'Tables LIN'!$I$259,COLUMN(L82)-2+16*(ROW(L82)-ROW($C$70))),4),1,2)&amp;IF(COLUMN(L82)-2&lt;16,",","")</f>
        <v>0x00,</v>
      </c>
      <c r="M82" s="36" t="str">
        <f>"0x"&amp;MID(DEC2HEX(INDEX('Tables LIN'!$I$4:'Tables LIN'!$I$259,COLUMN(M82)-2+16*(ROW(M82)-ROW($C$70))),4),1,2)&amp;IF(COLUMN(M82)-2&lt;16,",","")</f>
        <v>0x00,</v>
      </c>
      <c r="N82" s="36" t="str">
        <f>"0x"&amp;MID(DEC2HEX(INDEX('Tables LIN'!$I$4:'Tables LIN'!$I$259,COLUMN(N82)-2+16*(ROW(N82)-ROW($C$70))),4),1,2)&amp;IF(COLUMN(N82)-2&lt;16,",","")</f>
        <v>0x00,</v>
      </c>
      <c r="O82" s="36" t="str">
        <f>"0x"&amp;MID(DEC2HEX(INDEX('Tables LIN'!$I$4:'Tables LIN'!$I$259,COLUMN(O82)-2+16*(ROW(O82)-ROW($C$70))),4),1,2)&amp;IF(COLUMN(O82)-2&lt;16,",","")</f>
        <v>0x00,</v>
      </c>
      <c r="P82" s="36" t="str">
        <f>"0x"&amp;MID(DEC2HEX(INDEX('Tables LIN'!$I$4:'Tables LIN'!$I$259,COLUMN(P82)-2+16*(ROW(P82)-ROW($C$70))),4),1,2)&amp;IF(COLUMN(P82)-2&lt;16,",","")</f>
        <v>0x00,</v>
      </c>
      <c r="Q82" s="36" t="str">
        <f>"0x"&amp;MID(DEC2HEX(INDEX('Tables LIN'!$I$4:'Tables LIN'!$I$259,COLUMN(Q82)-2+16*(ROW(Q82)-ROW($C$70))),4),1,2)&amp;IF(COLUMN(Q82)-2&lt;16,",","")</f>
        <v>0x00,</v>
      </c>
      <c r="R82" s="36" t="str">
        <f>"0x"&amp;MID(DEC2HEX(INDEX('Tables LIN'!$I$4:'Tables LIN'!$I$259,COLUMN(R82)-2+16*(ROW(R82)-ROW($C$70))),4),1,2)&amp;IF(COLUMN(R82)-2&lt;16,",","")</f>
        <v>0x00</v>
      </c>
    </row>
    <row r="83" spans="2:18">
      <c r="B83" s="36" t="s">
        <v>107</v>
      </c>
      <c r="C83" s="36" t="str">
        <f>"0x"&amp;MID(DEC2HEX(INDEX('Tables LIN'!$I$4:'Tables LIN'!$I$259,COLUMN(C83)-2+16*(ROW(C83)-ROW($C$70))),4),1,2)&amp;IF(COLUMN(C83)-2&lt;16,",","")</f>
        <v>0x00,</v>
      </c>
      <c r="D83" s="36" t="str">
        <f>"0x"&amp;MID(DEC2HEX(INDEX('Tables LIN'!$I$4:'Tables LIN'!$I$259,COLUMN(D83)-2+16*(ROW(D83)-ROW($C$70))),4),1,2)&amp;IF(COLUMN(D83)-2&lt;16,",","")</f>
        <v>0x00,</v>
      </c>
      <c r="E83" s="36" t="str">
        <f>"0x"&amp;MID(DEC2HEX(INDEX('Tables LIN'!$I$4:'Tables LIN'!$I$259,COLUMN(E83)-2+16*(ROW(E83)-ROW($C$70))),4),1,2)&amp;IF(COLUMN(E83)-2&lt;16,",","")</f>
        <v>0x00,</v>
      </c>
      <c r="F83" s="36" t="str">
        <f>"0x"&amp;MID(DEC2HEX(INDEX('Tables LIN'!$I$4:'Tables LIN'!$I$259,COLUMN(F83)-2+16*(ROW(F83)-ROW($C$70))),4),1,2)&amp;IF(COLUMN(F83)-2&lt;16,",","")</f>
        <v>0x00,</v>
      </c>
      <c r="G83" s="36" t="str">
        <f>"0x"&amp;MID(DEC2HEX(INDEX('Tables LIN'!$I$4:'Tables LIN'!$I$259,COLUMN(G83)-2+16*(ROW(G83)-ROW($C$70))),4),1,2)&amp;IF(COLUMN(G83)-2&lt;16,",","")</f>
        <v>0x00,</v>
      </c>
      <c r="H83" s="36" t="str">
        <f>"0x"&amp;MID(DEC2HEX(INDEX('Tables LIN'!$I$4:'Tables LIN'!$I$259,COLUMN(H83)-2+16*(ROW(H83)-ROW($C$70))),4),1,2)&amp;IF(COLUMN(H83)-2&lt;16,",","")</f>
        <v>0x00,</v>
      </c>
      <c r="I83" s="36" t="str">
        <f>"0x"&amp;MID(DEC2HEX(INDEX('Tables LIN'!$I$4:'Tables LIN'!$I$259,COLUMN(I83)-2+16*(ROW(I83)-ROW($C$70))),4),1,2)&amp;IF(COLUMN(I83)-2&lt;16,",","")</f>
        <v>0x00,</v>
      </c>
      <c r="J83" s="36" t="str">
        <f>"0x"&amp;MID(DEC2HEX(INDEX('Tables LIN'!$I$4:'Tables LIN'!$I$259,COLUMN(J83)-2+16*(ROW(J83)-ROW($C$70))),4),1,2)&amp;IF(COLUMN(J83)-2&lt;16,",","")</f>
        <v>0x00,</v>
      </c>
      <c r="K83" s="36" t="str">
        <f>"0x"&amp;MID(DEC2HEX(INDEX('Tables LIN'!$I$4:'Tables LIN'!$I$259,COLUMN(K83)-2+16*(ROW(K83)-ROW($C$70))),4),1,2)&amp;IF(COLUMN(K83)-2&lt;16,",","")</f>
        <v>0x00,</v>
      </c>
      <c r="L83" s="36" t="str">
        <f>"0x"&amp;MID(DEC2HEX(INDEX('Tables LIN'!$I$4:'Tables LIN'!$I$259,COLUMN(L83)-2+16*(ROW(L83)-ROW($C$70))),4),1,2)&amp;IF(COLUMN(L83)-2&lt;16,",","")</f>
        <v>0x00,</v>
      </c>
      <c r="M83" s="36" t="str">
        <f>"0x"&amp;MID(DEC2HEX(INDEX('Tables LIN'!$I$4:'Tables LIN'!$I$259,COLUMN(M83)-2+16*(ROW(M83)-ROW($C$70))),4),1,2)&amp;IF(COLUMN(M83)-2&lt;16,",","")</f>
        <v>0x00,</v>
      </c>
      <c r="N83" s="36" t="str">
        <f>"0x"&amp;MID(DEC2HEX(INDEX('Tables LIN'!$I$4:'Tables LIN'!$I$259,COLUMN(N83)-2+16*(ROW(N83)-ROW($C$70))),4),1,2)&amp;IF(COLUMN(N83)-2&lt;16,",","")</f>
        <v>0x00,</v>
      </c>
      <c r="O83" s="36" t="str">
        <f>"0x"&amp;MID(DEC2HEX(INDEX('Tables LIN'!$I$4:'Tables LIN'!$I$259,COLUMN(O83)-2+16*(ROW(O83)-ROW($C$70))),4),1,2)&amp;IF(COLUMN(O83)-2&lt;16,",","")</f>
        <v>0x00,</v>
      </c>
      <c r="P83" s="36" t="str">
        <f>"0x"&amp;MID(DEC2HEX(INDEX('Tables LIN'!$I$4:'Tables LIN'!$I$259,COLUMN(P83)-2+16*(ROW(P83)-ROW($C$70))),4),1,2)&amp;IF(COLUMN(P83)-2&lt;16,",","")</f>
        <v>0x00,</v>
      </c>
      <c r="Q83" s="36" t="str">
        <f>"0x"&amp;MID(DEC2HEX(INDEX('Tables LIN'!$I$4:'Tables LIN'!$I$259,COLUMN(Q83)-2+16*(ROW(Q83)-ROW($C$70))),4),1,2)&amp;IF(COLUMN(Q83)-2&lt;16,",","")</f>
        <v>0x00,</v>
      </c>
      <c r="R83" s="36" t="str">
        <f>"0x"&amp;MID(DEC2HEX(INDEX('Tables LIN'!$I$4:'Tables LIN'!$I$259,COLUMN(R83)-2+16*(ROW(R83)-ROW($C$70))),4),1,2)&amp;IF(COLUMN(R83)-2&lt;16,",","")</f>
        <v>0x00</v>
      </c>
    </row>
    <row r="84" spans="2:18">
      <c r="B84" s="36" t="s">
        <v>107</v>
      </c>
      <c r="C84" s="36" t="str">
        <f>"0x"&amp;MID(DEC2HEX(INDEX('Tables LIN'!$I$4:'Tables LIN'!$I$259,COLUMN(C84)-2+16*(ROW(C84)-ROW($C$70))),4),1,2)&amp;IF(COLUMN(C84)-2&lt;16,",","")</f>
        <v>0x00,</v>
      </c>
      <c r="D84" s="36" t="str">
        <f>"0x"&amp;MID(DEC2HEX(INDEX('Tables LIN'!$I$4:'Tables LIN'!$I$259,COLUMN(D84)-2+16*(ROW(D84)-ROW($C$70))),4),1,2)&amp;IF(COLUMN(D84)-2&lt;16,",","")</f>
        <v>0x00,</v>
      </c>
      <c r="E84" s="36" t="str">
        <f>"0x"&amp;MID(DEC2HEX(INDEX('Tables LIN'!$I$4:'Tables LIN'!$I$259,COLUMN(E84)-2+16*(ROW(E84)-ROW($C$70))),4),1,2)&amp;IF(COLUMN(E84)-2&lt;16,",","")</f>
        <v>0x00,</v>
      </c>
      <c r="F84" s="36" t="str">
        <f>"0x"&amp;MID(DEC2HEX(INDEX('Tables LIN'!$I$4:'Tables LIN'!$I$259,COLUMN(F84)-2+16*(ROW(F84)-ROW($C$70))),4),1,2)&amp;IF(COLUMN(F84)-2&lt;16,",","")</f>
        <v>0x00,</v>
      </c>
      <c r="G84" s="36" t="str">
        <f>"0x"&amp;MID(DEC2HEX(INDEX('Tables LIN'!$I$4:'Tables LIN'!$I$259,COLUMN(G84)-2+16*(ROW(G84)-ROW($C$70))),4),1,2)&amp;IF(COLUMN(G84)-2&lt;16,",","")</f>
        <v>0x00,</v>
      </c>
      <c r="H84" s="36" t="str">
        <f>"0x"&amp;MID(DEC2HEX(INDEX('Tables LIN'!$I$4:'Tables LIN'!$I$259,COLUMN(H84)-2+16*(ROW(H84)-ROW($C$70))),4),1,2)&amp;IF(COLUMN(H84)-2&lt;16,",","")</f>
        <v>0x00,</v>
      </c>
      <c r="I84" s="36" t="str">
        <f>"0x"&amp;MID(DEC2HEX(INDEX('Tables LIN'!$I$4:'Tables LIN'!$I$259,COLUMN(I84)-2+16*(ROW(I84)-ROW($C$70))),4),1,2)&amp;IF(COLUMN(I84)-2&lt;16,",","")</f>
        <v>0x00,</v>
      </c>
      <c r="J84" s="36" t="str">
        <f>"0x"&amp;MID(DEC2HEX(INDEX('Tables LIN'!$I$4:'Tables LIN'!$I$259,COLUMN(J84)-2+16*(ROW(J84)-ROW($C$70))),4),1,2)&amp;IF(COLUMN(J84)-2&lt;16,",","")</f>
        <v>0x00,</v>
      </c>
      <c r="K84" s="36" t="str">
        <f>"0x"&amp;MID(DEC2HEX(INDEX('Tables LIN'!$I$4:'Tables LIN'!$I$259,COLUMN(K84)-2+16*(ROW(K84)-ROW($C$70))),4),1,2)&amp;IF(COLUMN(K84)-2&lt;16,",","")</f>
        <v>0x00,</v>
      </c>
      <c r="L84" s="36" t="str">
        <f>"0x"&amp;MID(DEC2HEX(INDEX('Tables LIN'!$I$4:'Tables LIN'!$I$259,COLUMN(L84)-2+16*(ROW(L84)-ROW($C$70))),4),1,2)&amp;IF(COLUMN(L84)-2&lt;16,",","")</f>
        <v>0x00,</v>
      </c>
      <c r="M84" s="36" t="str">
        <f>"0x"&amp;MID(DEC2HEX(INDEX('Tables LIN'!$I$4:'Tables LIN'!$I$259,COLUMN(M84)-2+16*(ROW(M84)-ROW($C$70))),4),1,2)&amp;IF(COLUMN(M84)-2&lt;16,",","")</f>
        <v>0x00,</v>
      </c>
      <c r="N84" s="36" t="str">
        <f>"0x"&amp;MID(DEC2HEX(INDEX('Tables LIN'!$I$4:'Tables LIN'!$I$259,COLUMN(N84)-2+16*(ROW(N84)-ROW($C$70))),4),1,2)&amp;IF(COLUMN(N84)-2&lt;16,",","")</f>
        <v>0x00,</v>
      </c>
      <c r="O84" s="36" t="str">
        <f>"0x"&amp;MID(DEC2HEX(INDEX('Tables LIN'!$I$4:'Tables LIN'!$I$259,COLUMN(O84)-2+16*(ROW(O84)-ROW($C$70))),4),1,2)&amp;IF(COLUMN(O84)-2&lt;16,",","")</f>
        <v>0x00,</v>
      </c>
      <c r="P84" s="36" t="str">
        <f>"0x"&amp;MID(DEC2HEX(INDEX('Tables LIN'!$I$4:'Tables LIN'!$I$259,COLUMN(P84)-2+16*(ROW(P84)-ROW($C$70))),4),1,2)&amp;IF(COLUMN(P84)-2&lt;16,",","")</f>
        <v>0x00,</v>
      </c>
      <c r="Q84" s="36" t="str">
        <f>"0x"&amp;MID(DEC2HEX(INDEX('Tables LIN'!$I$4:'Tables LIN'!$I$259,COLUMN(Q84)-2+16*(ROW(Q84)-ROW($C$70))),4),1,2)&amp;IF(COLUMN(Q84)-2&lt;16,",","")</f>
        <v>0x00,</v>
      </c>
      <c r="R84" s="36" t="str">
        <f>"0x"&amp;MID(DEC2HEX(INDEX('Tables LIN'!$I$4:'Tables LIN'!$I$259,COLUMN(R84)-2+16*(ROW(R84)-ROW($C$70))),4),1,2)&amp;IF(COLUMN(R84)-2&lt;16,",","")</f>
        <v>0x00</v>
      </c>
    </row>
    <row r="85" spans="2:18">
      <c r="B85" s="36" t="s">
        <v>107</v>
      </c>
      <c r="C85" s="36" t="str">
        <f>"0x"&amp;MID(DEC2HEX(INDEX('Tables LIN'!$I$4:'Tables LIN'!$I$259,COLUMN(C85)-2+16*(ROW(C85)-ROW($C$70))),4),1,2)&amp;IF(COLUMN(C85)-2&lt;16,",","")</f>
        <v>0x00,</v>
      </c>
      <c r="D85" s="36" t="str">
        <f>"0x"&amp;MID(DEC2HEX(INDEX('Tables LIN'!$I$4:'Tables LIN'!$I$259,COLUMN(D85)-2+16*(ROW(D85)-ROW($C$70))),4),1,2)&amp;IF(COLUMN(D85)-2&lt;16,",","")</f>
        <v>0x00,</v>
      </c>
      <c r="E85" s="36" t="str">
        <f>"0x"&amp;MID(DEC2HEX(INDEX('Tables LIN'!$I$4:'Tables LIN'!$I$259,COLUMN(E85)-2+16*(ROW(E85)-ROW($C$70))),4),1,2)&amp;IF(COLUMN(E85)-2&lt;16,",","")</f>
        <v>0x00,</v>
      </c>
      <c r="F85" s="36" t="str">
        <f>"0x"&amp;MID(DEC2HEX(INDEX('Tables LIN'!$I$4:'Tables LIN'!$I$259,COLUMN(F85)-2+16*(ROW(F85)-ROW($C$70))),4),1,2)&amp;IF(COLUMN(F85)-2&lt;16,",","")</f>
        <v>0x00,</v>
      </c>
      <c r="G85" s="36" t="str">
        <f>"0x"&amp;MID(DEC2HEX(INDEX('Tables LIN'!$I$4:'Tables LIN'!$I$259,COLUMN(G85)-2+16*(ROW(G85)-ROW($C$70))),4),1,2)&amp;IF(COLUMN(G85)-2&lt;16,",","")</f>
        <v>0x00,</v>
      </c>
      <c r="H85" s="36" t="str">
        <f>"0x"&amp;MID(DEC2HEX(INDEX('Tables LIN'!$I$4:'Tables LIN'!$I$259,COLUMN(H85)-2+16*(ROW(H85)-ROW($C$70))),4),1,2)&amp;IF(COLUMN(H85)-2&lt;16,",","")</f>
        <v>0x00,</v>
      </c>
      <c r="I85" s="36" t="str">
        <f>"0x"&amp;MID(DEC2HEX(INDEX('Tables LIN'!$I$4:'Tables LIN'!$I$259,COLUMN(I85)-2+16*(ROW(I85)-ROW($C$70))),4),1,2)&amp;IF(COLUMN(I85)-2&lt;16,",","")</f>
        <v>0x00,</v>
      </c>
      <c r="J85" s="36" t="str">
        <f>"0x"&amp;MID(DEC2HEX(INDEX('Tables LIN'!$I$4:'Tables LIN'!$I$259,COLUMN(J85)-2+16*(ROW(J85)-ROW($C$70))),4),1,2)&amp;IF(COLUMN(J85)-2&lt;16,",","")</f>
        <v>0x00,</v>
      </c>
      <c r="K85" s="36" t="str">
        <f>"0x"&amp;MID(DEC2HEX(INDEX('Tables LIN'!$I$4:'Tables LIN'!$I$259,COLUMN(K85)-2+16*(ROW(K85)-ROW($C$70))),4),1,2)&amp;IF(COLUMN(K85)-2&lt;16,",","")</f>
        <v>0x00,</v>
      </c>
      <c r="L85" s="36" t="str">
        <f>"0x"&amp;MID(DEC2HEX(INDEX('Tables LIN'!$I$4:'Tables LIN'!$I$259,COLUMN(L85)-2+16*(ROW(L85)-ROW($C$70))),4),1,2)&amp;IF(COLUMN(L85)-2&lt;16,",","")</f>
        <v>0x00,</v>
      </c>
      <c r="M85" s="36" t="str">
        <f>"0x"&amp;MID(DEC2HEX(INDEX('Tables LIN'!$I$4:'Tables LIN'!$I$259,COLUMN(M85)-2+16*(ROW(M85)-ROW($C$70))),4),1,2)&amp;IF(COLUMN(M85)-2&lt;16,",","")</f>
        <v>0x00,</v>
      </c>
      <c r="N85" s="36" t="str">
        <f>"0x"&amp;MID(DEC2HEX(INDEX('Tables LIN'!$I$4:'Tables LIN'!$I$259,COLUMN(N85)-2+16*(ROW(N85)-ROW($C$70))),4),1,2)&amp;IF(COLUMN(N85)-2&lt;16,",","")</f>
        <v>0x00,</v>
      </c>
      <c r="O85" s="36" t="str">
        <f>"0x"&amp;MID(DEC2HEX(INDEX('Tables LIN'!$I$4:'Tables LIN'!$I$259,COLUMN(O85)-2+16*(ROW(O85)-ROW($C$70))),4),1,2)&amp;IF(COLUMN(O85)-2&lt;16,",","")</f>
        <v>0x00,</v>
      </c>
      <c r="P85" s="36" t="str">
        <f>"0x"&amp;MID(DEC2HEX(INDEX('Tables LIN'!$I$4:'Tables LIN'!$I$259,COLUMN(P85)-2+16*(ROW(P85)-ROW($C$70))),4),1,2)&amp;IF(COLUMN(P85)-2&lt;16,",","")</f>
        <v>0x00,</v>
      </c>
      <c r="Q85" s="36" t="str">
        <f>"0x"&amp;MID(DEC2HEX(INDEX('Tables LIN'!$I$4:'Tables LIN'!$I$259,COLUMN(Q85)-2+16*(ROW(Q85)-ROW($C$70))),4),1,2)&amp;IF(COLUMN(Q85)-2&lt;16,",","")</f>
        <v>0x00,</v>
      </c>
      <c r="R85" s="36" t="str">
        <f>"0x"&amp;MID(DEC2HEX(INDEX('Tables LIN'!$I$4:'Tables LIN'!$I$259,COLUMN(R85)-2+16*(ROW(R85)-ROW($C$70))),4),1,2)&amp;IF(COLUMN(R85)-2&lt;16,",","")</f>
        <v>0x00</v>
      </c>
    </row>
    <row r="86" spans="2:18">
      <c r="B86" s="36" t="s">
        <v>107</v>
      </c>
      <c r="C86" s="36" t="str">
        <f>"0x"&amp;MID(DEC2HEX(INDEX('Tables LIN'!$I$4:'Tables LIN'!$I$259,COLUMN(C86)-2+16*(ROW(C70)-ROW($C$70))),4),3,2)&amp;IF(COLUMN(C86)-2&lt;16,",","")</f>
        <v>0xFF,</v>
      </c>
      <c r="D86" s="36" t="str">
        <f>"0x"&amp;MID(DEC2HEX(INDEX('Tables LIN'!$I$4:'Tables LIN'!$I$259,COLUMN(D86)-2+16*(ROW(D70)-ROW($C$70))),4),3,2)&amp;IF(COLUMN(D86)-2&lt;16,",","")</f>
        <v>0x3A,</v>
      </c>
      <c r="E86" s="36" t="str">
        <f>"0x"&amp;MID(DEC2HEX(INDEX('Tables LIN'!$I$4:'Tables LIN'!$I$259,COLUMN(E86)-2+16*(ROW(E70)-ROW($C$70))),4),3,2)&amp;IF(COLUMN(E86)-2&lt;16,",","")</f>
        <v>0xDE,</v>
      </c>
      <c r="F86" s="36" t="str">
        <f>"0x"&amp;MID(DEC2HEX(INDEX('Tables LIN'!$I$4:'Tables LIN'!$I$259,COLUMN(F86)-2+16*(ROW(F70)-ROW($C$70))),4),3,2)&amp;IF(COLUMN(F86)-2&lt;16,",","")</f>
        <v>0xDB,</v>
      </c>
      <c r="G86" s="36" t="str">
        <f>"0x"&amp;MID(DEC2HEX(INDEX('Tables LIN'!$I$4:'Tables LIN'!$I$259,COLUMN(G86)-2+16*(ROW(G70)-ROW($C$70))),4),3,2)&amp;IF(COLUMN(G86)-2&lt;16,",","")</f>
        <v>0xCD,</v>
      </c>
      <c r="H86" s="36" t="str">
        <f>"0x"&amp;MID(DEC2HEX(INDEX('Tables LIN'!$I$4:'Tables LIN'!$I$259,COLUMN(H86)-2+16*(ROW(H70)-ROW($C$70))),4),3,2)&amp;IF(COLUMN(H86)-2&lt;16,",","")</f>
        <v>0x92,</v>
      </c>
      <c r="I86" s="36" t="str">
        <f>"0x"&amp;MID(DEC2HEX(INDEX('Tables LIN'!$I$4:'Tables LIN'!$I$259,COLUMN(I86)-2+16*(ROW(I70)-ROW($C$70))),4),3,2)&amp;IF(COLUMN(I86)-2&lt;16,",","")</f>
        <v>0x78,</v>
      </c>
      <c r="J86" s="36" t="str">
        <f>"0x"&amp;MID(DEC2HEX(INDEX('Tables LIN'!$I$4:'Tables LIN'!$I$259,COLUMN(J86)-2+16*(ROW(J70)-ROW($C$70))),4),3,2)&amp;IF(COLUMN(J86)-2&lt;16,",","")</f>
        <v>0xAF,</v>
      </c>
      <c r="K86" s="36" t="str">
        <f>"0x"&amp;MID(DEC2HEX(INDEX('Tables LIN'!$I$4:'Tables LIN'!$I$259,COLUMN(K86)-2+16*(ROW(K70)-ROW($C$70))),4),3,2)&amp;IF(COLUMN(K86)-2&lt;16,",","")</f>
        <v>0xC2,</v>
      </c>
      <c r="L86" s="36" t="str">
        <f>"0x"&amp;MID(DEC2HEX(INDEX('Tables LIN'!$I$4:'Tables LIN'!$I$259,COLUMN(L86)-2+16*(ROW(L70)-ROW($C$70))),4),3,2)&amp;IF(COLUMN(L86)-2&lt;16,",","")</f>
        <v>0x6E,</v>
      </c>
      <c r="M86" s="36" t="str">
        <f>"0x"&amp;MID(DEC2HEX(INDEX('Tables LIN'!$I$4:'Tables LIN'!$I$259,COLUMN(M86)-2+16*(ROW(M70)-ROW($C$70))),4),3,2)&amp;IF(COLUMN(M86)-2&lt;16,",","")</f>
        <v>0x89,</v>
      </c>
      <c r="N86" s="36" t="str">
        <f>"0x"&amp;MID(DEC2HEX(INDEX('Tables LIN'!$I$4:'Tables LIN'!$I$259,COLUMN(N86)-2+16*(ROW(N70)-ROW($C$70))),4),3,2)&amp;IF(COLUMN(N86)-2&lt;16,",","")</f>
        <v>0xF6,</v>
      </c>
      <c r="O86" s="36" t="str">
        <f>"0x"&amp;MID(DEC2HEX(INDEX('Tables LIN'!$I$4:'Tables LIN'!$I$259,COLUMN(O86)-2+16*(ROW(O70)-ROW($C$70))),4),3,2)&amp;IF(COLUMN(O86)-2&lt;16,",","")</f>
        <v>0xA3,</v>
      </c>
      <c r="P86" s="36" t="str">
        <f>"0x"&amp;MID(DEC2HEX(INDEX('Tables LIN'!$I$4:'Tables LIN'!$I$259,COLUMN(P86)-2+16*(ROW(P70)-ROW($C$70))),4),3,2)&amp;IF(COLUMN(P86)-2&lt;16,",","")</f>
        <v>0x80,</v>
      </c>
      <c r="Q86" s="36" t="str">
        <f>"0x"&amp;MID(DEC2HEX(INDEX('Tables LIN'!$I$4:'Tables LIN'!$I$259,COLUMN(Q86)-2+16*(ROW(Q70)-ROW($C$70))),4),3,2)&amp;IF(COLUMN(Q86)-2&lt;16,",","")</f>
        <v>0x85,</v>
      </c>
      <c r="R86" s="36" t="str">
        <f>"0x"&amp;MID(DEC2HEX(INDEX('Tables LIN'!$I$4:'Tables LIN'!$I$259,COLUMN(R86)-2+16*(ROW(R70)-ROW($C$70))),4),3,2)&amp;IF(COLUMN(R86)-2&lt;16,",","")</f>
        <v>0xAA</v>
      </c>
    </row>
    <row r="87" spans="2:18">
      <c r="B87" s="36" t="s">
        <v>107</v>
      </c>
      <c r="C87" s="36" t="str">
        <f>"0x"&amp;MID(DEC2HEX(INDEX('Tables LIN'!$I$4:'Tables LIN'!$I$259,COLUMN(C87)-2+16*(ROW(C71)-ROW($C$70))),4),3,2)&amp;IF(COLUMN(C87)-2&lt;16,",","")</f>
        <v>0xE9,</v>
      </c>
      <c r="D87" s="36" t="str">
        <f>"0x"&amp;MID(DEC2HEX(INDEX('Tables LIN'!$I$4:'Tables LIN'!$I$259,COLUMN(D87)-2+16*(ROW(D71)-ROW($C$70))),4),3,2)&amp;IF(COLUMN(D87)-2&lt;16,",","")</f>
        <v>0x3D,</v>
      </c>
      <c r="E87" s="36" t="str">
        <f>"0x"&amp;MID(DEC2HEX(INDEX('Tables LIN'!$I$4:'Tables LIN'!$I$259,COLUMN(E87)-2+16*(ROW(E71)-ROW($C$70))),4),3,2)&amp;IF(COLUMN(E87)-2&lt;16,",","")</f>
        <v>0xA4,</v>
      </c>
      <c r="F87" s="36" t="str">
        <f>"0x"&amp;MID(DEC2HEX(INDEX('Tables LIN'!$I$4:'Tables LIN'!$I$259,COLUMN(F87)-2+16*(ROW(F71)-ROW($C$70))),4),3,2)&amp;IF(COLUMN(F87)-2&lt;16,",","")</f>
        <v>0x1A,</v>
      </c>
      <c r="G87" s="36" t="str">
        <f>"0x"&amp;MID(DEC2HEX(INDEX('Tables LIN'!$I$4:'Tables LIN'!$I$259,COLUMN(G87)-2+16*(ROW(G71)-ROW($C$70))),4),3,2)&amp;IF(COLUMN(G87)-2&lt;16,",","")</f>
        <v>0x9E,</v>
      </c>
      <c r="H87" s="36" t="str">
        <f>"0x"&amp;MID(DEC2HEX(INDEX('Tables LIN'!$I$4:'Tables LIN'!$I$259,COLUMN(H87)-2+16*(ROW(H71)-ROW($C$70))),4),3,2)&amp;IF(COLUMN(H87)-2&lt;16,",","")</f>
        <v>0x2D,</v>
      </c>
      <c r="I87" s="36" t="str">
        <f>"0x"&amp;MID(DEC2HEX(INDEX('Tables LIN'!$I$4:'Tables LIN'!$I$259,COLUMN(I87)-2+16*(ROW(I71)-ROW($C$70))),4),3,2)&amp;IF(COLUMN(I87)-2&lt;16,",","")</f>
        <v>0xC6,</v>
      </c>
      <c r="J87" s="36" t="str">
        <f>"0x"&amp;MID(DEC2HEX(INDEX('Tables LIN'!$I$4:'Tables LIN'!$I$259,COLUMN(J87)-2+16*(ROW(J71)-ROW($C$70))),4),3,2)&amp;IF(COLUMN(J87)-2&lt;16,",","")</f>
        <v>0x67,</v>
      </c>
      <c r="K87" s="36" t="str">
        <f>"0x"&amp;MID(DEC2HEX(INDEX('Tables LIN'!$I$4:'Tables LIN'!$I$259,COLUMN(K87)-2+16*(ROW(K71)-ROW($C$70))),4),3,2)&amp;IF(COLUMN(K87)-2&lt;16,",","")</f>
        <v>0x10,</v>
      </c>
      <c r="L87" s="36" t="str">
        <f>"0x"&amp;MID(DEC2HEX(INDEX('Tables LIN'!$I$4:'Tables LIN'!$I$259,COLUMN(L87)-2+16*(ROW(L71)-ROW($C$70))),4),3,2)&amp;IF(COLUMN(L87)-2&lt;16,",","")</f>
        <v>0xC0,</v>
      </c>
      <c r="M87" s="36" t="str">
        <f>"0x"&amp;MID(DEC2HEX(INDEX('Tables LIN'!$I$4:'Tables LIN'!$I$259,COLUMN(M87)-2+16*(ROW(M71)-ROW($C$70))),4),3,2)&amp;IF(COLUMN(M87)-2&lt;16,",","")</f>
        <v>0x76,</v>
      </c>
      <c r="N87" s="36" t="str">
        <f>"0x"&amp;MID(DEC2HEX(INDEX('Tables LIN'!$I$4:'Tables LIN'!$I$259,COLUMN(N87)-2+16*(ROW(N71)-ROW($C$70))),4),3,2)&amp;IF(COLUMN(N87)-2&lt;16,",","")</f>
        <v>0x31,</v>
      </c>
      <c r="O87" s="36" t="str">
        <f>"0x"&amp;MID(DEC2HEX(INDEX('Tables LIN'!$I$4:'Tables LIN'!$I$259,COLUMN(O87)-2+16*(ROW(O71)-ROW($C$70))),4),3,2)&amp;IF(COLUMN(O87)-2&lt;16,",","")</f>
        <v>0xF1,</v>
      </c>
      <c r="P87" s="36" t="str">
        <f>"0x"&amp;MID(DEC2HEX(INDEX('Tables LIN'!$I$4:'Tables LIN'!$I$259,COLUMN(P87)-2+16*(ROW(P71)-ROW($C$70))),4),3,2)&amp;IF(COLUMN(P87)-2&lt;16,",","")</f>
        <v>0xB6,</v>
      </c>
      <c r="Q87" s="36" t="str">
        <f>"0x"&amp;MID(DEC2HEX(INDEX('Tables LIN'!$I$4:'Tables LIN'!$I$259,COLUMN(Q87)-2+16*(ROW(Q71)-ROW($C$70))),4),3,2)&amp;IF(COLUMN(Q87)-2&lt;16,",","")</f>
        <v>0x7E,</v>
      </c>
      <c r="R87" s="36" t="str">
        <f>"0x"&amp;MID(DEC2HEX(INDEX('Tables LIN'!$I$4:'Tables LIN'!$I$259,COLUMN(R87)-2+16*(ROW(R71)-ROW($C$70))),4),3,2)&amp;IF(COLUMN(R87)-2&lt;16,",","")</f>
        <v>0x4A</v>
      </c>
    </row>
    <row r="88" spans="2:18">
      <c r="B88" s="36" t="s">
        <v>107</v>
      </c>
      <c r="C88" s="36" t="str">
        <f>"0x"&amp;MID(DEC2HEX(INDEX('Tables LIN'!$I$4:'Tables LIN'!$I$259,COLUMN(C88)-2+16*(ROW(C72)-ROW($C$70))),4),3,2)&amp;IF(COLUMN(C88)-2&lt;16,",","")</f>
        <v>0x19,</v>
      </c>
      <c r="D88" s="36" t="str">
        <f>"0x"&amp;MID(DEC2HEX(INDEX('Tables LIN'!$I$4:'Tables LIN'!$I$259,COLUMN(D88)-2+16*(ROW(D72)-ROW($C$70))),4),3,2)&amp;IF(COLUMN(D88)-2&lt;16,",","")</f>
        <v>0xEA,</v>
      </c>
      <c r="E88" s="36" t="str">
        <f>"0x"&amp;MID(DEC2HEX(INDEX('Tables LIN'!$I$4:'Tables LIN'!$I$259,COLUMN(E88)-2+16*(ROW(E72)-ROW($C$70))),4),3,2)&amp;IF(COLUMN(E88)-2&lt;16,",","")</f>
        <v>0xBF,</v>
      </c>
      <c r="F88" s="36" t="str">
        <f>"0x"&amp;MID(DEC2HEX(INDEX('Tables LIN'!$I$4:'Tables LIN'!$I$259,COLUMN(F88)-2+16*(ROW(F72)-ROW($C$70))),4),3,2)&amp;IF(COLUMN(F88)-2&lt;16,",","")</f>
        <v>0x96,</v>
      </c>
      <c r="G88" s="36" t="str">
        <f>"0x"&amp;MID(DEC2HEX(INDEX('Tables LIN'!$I$4:'Tables LIN'!$I$259,COLUMN(G88)-2+16*(ROW(G72)-ROW($C$70))),4),3,2)&amp;IF(COLUMN(G88)-2&lt;16,",","")</f>
        <v>0x6F,</v>
      </c>
      <c r="H88" s="36" t="str">
        <f>"0x"&amp;MID(DEC2HEX(INDEX('Tables LIN'!$I$4:'Tables LIN'!$I$259,COLUMN(H88)-2+16*(ROW(H72)-ROW($C$70))),4),3,2)&amp;IF(COLUMN(H88)-2&lt;16,",","")</f>
        <v>0x4A,</v>
      </c>
      <c r="I88" s="36" t="str">
        <f>"0x"&amp;MID(DEC2HEX(INDEX('Tables LIN'!$I$4:'Tables LIN'!$I$259,COLUMN(I88)-2+16*(ROW(I72)-ROW($C$70))),4),3,2)&amp;IF(COLUMN(I88)-2&lt;16,",","")</f>
        <v>0x27,</v>
      </c>
      <c r="J88" s="36" t="str">
        <f>"0x"&amp;MID(DEC2HEX(INDEX('Tables LIN'!$I$4:'Tables LIN'!$I$259,COLUMN(J88)-2+16*(ROW(J72)-ROW($C$70))),4),3,2)&amp;IF(COLUMN(J88)-2&lt;16,",","")</f>
        <v>0x06,</v>
      </c>
      <c r="K88" s="36" t="str">
        <f>"0x"&amp;MID(DEC2HEX(INDEX('Tables LIN'!$I$4:'Tables LIN'!$I$259,COLUMN(K88)-2+16*(ROW(K72)-ROW($C$70))),4),3,2)&amp;IF(COLUMN(K88)-2&lt;16,",","")</f>
        <v>0xE6,</v>
      </c>
      <c r="L88" s="36" t="str">
        <f>"0x"&amp;MID(DEC2HEX(INDEX('Tables LIN'!$I$4:'Tables LIN'!$I$259,COLUMN(L88)-2+16*(ROW(L72)-ROW($C$70))),4),3,2)&amp;IF(COLUMN(L88)-2&lt;16,",","")</f>
        <v>0xC8,</v>
      </c>
      <c r="M88" s="36" t="str">
        <f>"0x"&amp;MID(DEC2HEX(INDEX('Tables LIN'!$I$4:'Tables LIN'!$I$259,COLUMN(M88)-2+16*(ROW(M72)-ROW($C$70))),4),3,2)&amp;IF(COLUMN(M88)-2&lt;16,",","")</f>
        <v>0xAC,</v>
      </c>
      <c r="N88" s="36" t="str">
        <f>"0x"&amp;MID(DEC2HEX(INDEX('Tables LIN'!$I$4:'Tables LIN'!$I$259,COLUMN(N88)-2+16*(ROW(N72)-ROW($C$70))),4),3,2)&amp;IF(COLUMN(N88)-2&lt;16,",","")</f>
        <v>0x90,</v>
      </c>
      <c r="O88" s="36" t="str">
        <f>"0x"&amp;MID(DEC2HEX(INDEX('Tables LIN'!$I$4:'Tables LIN'!$I$259,COLUMN(O88)-2+16*(ROW(O72)-ROW($C$70))),4),3,2)&amp;IF(COLUMN(O88)-2&lt;16,",","")</f>
        <v>0x76,</v>
      </c>
      <c r="P88" s="36" t="str">
        <f>"0x"&amp;MID(DEC2HEX(INDEX('Tables LIN'!$I$4:'Tables LIN'!$I$259,COLUMN(P88)-2+16*(ROW(P72)-ROW($C$70))),4),3,2)&amp;IF(COLUMN(P88)-2&lt;16,",","")</f>
        <v>0x5D,</v>
      </c>
      <c r="Q88" s="36" t="str">
        <f>"0x"&amp;MID(DEC2HEX(INDEX('Tables LIN'!$I$4:'Tables LIN'!$I$259,COLUMN(Q88)-2+16*(ROW(Q72)-ROW($C$70))),4),3,2)&amp;IF(COLUMN(Q88)-2&lt;16,",","")</f>
        <v>0x46,</v>
      </c>
      <c r="R88" s="36" t="str">
        <f>"0x"&amp;MID(DEC2HEX(INDEX('Tables LIN'!$I$4:'Tables LIN'!$I$259,COLUMN(R88)-2+16*(ROW(R72)-ROW($C$70))),4),3,2)&amp;IF(COLUMN(R88)-2&lt;16,",","")</f>
        <v>0x2F</v>
      </c>
    </row>
    <row r="89" spans="2:18">
      <c r="B89" s="36" t="s">
        <v>107</v>
      </c>
      <c r="C89" s="36" t="str">
        <f>"0x"&amp;MID(DEC2HEX(INDEX('Tables LIN'!$I$4:'Tables LIN'!$I$259,COLUMN(C89)-2+16*(ROW(C73)-ROW($C$70))),4),3,2)&amp;IF(COLUMN(C89)-2&lt;16,",","")</f>
        <v>0x19,</v>
      </c>
      <c r="D89" s="36" t="str">
        <f>"0x"&amp;MID(DEC2HEX(INDEX('Tables LIN'!$I$4:'Tables LIN'!$I$259,COLUMN(D89)-2+16*(ROW(D73)-ROW($C$70))),4),3,2)&amp;IF(COLUMN(D89)-2&lt;16,",","")</f>
        <v>0x04,</v>
      </c>
      <c r="E89" s="36" t="str">
        <f>"0x"&amp;MID(DEC2HEX(INDEX('Tables LIN'!$I$4:'Tables LIN'!$I$259,COLUMN(E89)-2+16*(ROW(E73)-ROW($C$70))),4),3,2)&amp;IF(COLUMN(E89)-2&lt;16,",","")</f>
        <v>0xEF,</v>
      </c>
      <c r="F89" s="36" t="str">
        <f>"0x"&amp;MID(DEC2HEX(INDEX('Tables LIN'!$I$4:'Tables LIN'!$I$259,COLUMN(F89)-2+16*(ROW(F73)-ROW($C$70))),4),3,2)&amp;IF(COLUMN(F89)-2&lt;16,",","")</f>
        <v>0xDC,</v>
      </c>
      <c r="G89" s="36" t="str">
        <f>"0x"&amp;MID(DEC2HEX(INDEX('Tables LIN'!$I$4:'Tables LIN'!$I$259,COLUMN(G89)-2+16*(ROW(G73)-ROW($C$70))),4),3,2)&amp;IF(COLUMN(G89)-2&lt;16,",","")</f>
        <v>0xC9,</v>
      </c>
      <c r="H89" s="36" t="str">
        <f>"0x"&amp;MID(DEC2HEX(INDEX('Tables LIN'!$I$4:'Tables LIN'!$I$259,COLUMN(H89)-2+16*(ROW(H73)-ROW($C$70))),4),3,2)&amp;IF(COLUMN(H89)-2&lt;16,",","")</f>
        <v>0xB7,</v>
      </c>
      <c r="I89" s="36" t="str">
        <f>"0x"&amp;MID(DEC2HEX(INDEX('Tables LIN'!$I$4:'Tables LIN'!$I$259,COLUMN(I89)-2+16*(ROW(I73)-ROW($C$70))),4),3,2)&amp;IF(COLUMN(I89)-2&lt;16,",","")</f>
        <v>0xA6,</v>
      </c>
      <c r="J89" s="36" t="str">
        <f>"0x"&amp;MID(DEC2HEX(INDEX('Tables LIN'!$I$4:'Tables LIN'!$I$259,COLUMN(J89)-2+16*(ROW(J73)-ROW($C$70))),4),3,2)&amp;IF(COLUMN(J89)-2&lt;16,",","")</f>
        <v>0x95,</v>
      </c>
      <c r="K89" s="36" t="str">
        <f>"0x"&amp;MID(DEC2HEX(INDEX('Tables LIN'!$I$4:'Tables LIN'!$I$259,COLUMN(K89)-2+16*(ROW(K73)-ROW($C$70))),4),3,2)&amp;IF(COLUMN(K89)-2&lt;16,",","")</f>
        <v>0x85,</v>
      </c>
      <c r="L89" s="36" t="str">
        <f>"0x"&amp;MID(DEC2HEX(INDEX('Tables LIN'!$I$4:'Tables LIN'!$I$259,COLUMN(L89)-2+16*(ROW(L73)-ROW($C$70))),4),3,2)&amp;IF(COLUMN(L89)-2&lt;16,",","")</f>
        <v>0x75,</v>
      </c>
      <c r="M89" s="36" t="str">
        <f>"0x"&amp;MID(DEC2HEX(INDEX('Tables LIN'!$I$4:'Tables LIN'!$I$259,COLUMN(M89)-2+16*(ROW(M73)-ROW($C$70))),4),3,2)&amp;IF(COLUMN(M89)-2&lt;16,",","")</f>
        <v>0x66,</v>
      </c>
      <c r="N89" s="36" t="str">
        <f>"0x"&amp;MID(DEC2HEX(INDEX('Tables LIN'!$I$4:'Tables LIN'!$I$259,COLUMN(N89)-2+16*(ROW(N73)-ROW($C$70))),4),3,2)&amp;IF(COLUMN(N89)-2&lt;16,",","")</f>
        <v>0x58,</v>
      </c>
      <c r="O89" s="36" t="str">
        <f>"0x"&amp;MID(DEC2HEX(INDEX('Tables LIN'!$I$4:'Tables LIN'!$I$259,COLUMN(O89)-2+16*(ROW(O73)-ROW($C$70))),4),3,2)&amp;IF(COLUMN(O89)-2&lt;16,",","")</f>
        <v>0x4A,</v>
      </c>
      <c r="P89" s="36" t="str">
        <f>"0x"&amp;MID(DEC2HEX(INDEX('Tables LIN'!$I$4:'Tables LIN'!$I$259,COLUMN(P89)-2+16*(ROW(P73)-ROW($C$70))),4),3,2)&amp;IF(COLUMN(P89)-2&lt;16,",","")</f>
        <v>0x3C,</v>
      </c>
      <c r="Q89" s="36" t="str">
        <f>"0x"&amp;MID(DEC2HEX(INDEX('Tables LIN'!$I$4:'Tables LIN'!$I$259,COLUMN(Q89)-2+16*(ROW(Q73)-ROW($C$70))),4),3,2)&amp;IF(COLUMN(Q89)-2&lt;16,",","")</f>
        <v>0x2F,</v>
      </c>
      <c r="R89" s="36" t="str">
        <f>"0x"&amp;MID(DEC2HEX(INDEX('Tables LIN'!$I$4:'Tables LIN'!$I$259,COLUMN(R89)-2+16*(ROW(R73)-ROW($C$70))),4),3,2)&amp;IF(COLUMN(R89)-2&lt;16,",","")</f>
        <v>0x22</v>
      </c>
    </row>
    <row r="90" spans="2:18">
      <c r="B90" s="36" t="s">
        <v>107</v>
      </c>
      <c r="C90" s="36" t="str">
        <f>"0x"&amp;MID(DEC2HEX(INDEX('Tables LIN'!$I$4:'Tables LIN'!$I$259,COLUMN(C90)-2+16*(ROW(C74)-ROW($C$70))),4),3,2)&amp;IF(COLUMN(C90)-2&lt;16,",","")</f>
        <v>0x16,</v>
      </c>
      <c r="D90" s="36" t="str">
        <f>"0x"&amp;MID(DEC2HEX(INDEX('Tables LIN'!$I$4:'Tables LIN'!$I$259,COLUMN(D90)-2+16*(ROW(D74)-ROW($C$70))),4),3,2)&amp;IF(COLUMN(D90)-2&lt;16,",","")</f>
        <v>0x0A,</v>
      </c>
      <c r="E90" s="36" t="str">
        <f>"0x"&amp;MID(DEC2HEX(INDEX('Tables LIN'!$I$4:'Tables LIN'!$I$259,COLUMN(E90)-2+16*(ROW(E74)-ROW($C$70))),4),3,2)&amp;IF(COLUMN(E90)-2&lt;16,",","")</f>
        <v>0xFE,</v>
      </c>
      <c r="F90" s="36" t="str">
        <f>"0x"&amp;MID(DEC2HEX(INDEX('Tables LIN'!$I$4:'Tables LIN'!$I$259,COLUMN(F90)-2+16*(ROW(F74)-ROW($C$70))),4),3,2)&amp;IF(COLUMN(F90)-2&lt;16,",","")</f>
        <v>0xF3,</v>
      </c>
      <c r="G90" s="36" t="str">
        <f>"0x"&amp;MID(DEC2HEX(INDEX('Tables LIN'!$I$4:'Tables LIN'!$I$259,COLUMN(G90)-2+16*(ROW(G74)-ROW($C$70))),4),3,2)&amp;IF(COLUMN(G90)-2&lt;16,",","")</f>
        <v>0xE8,</v>
      </c>
      <c r="H90" s="36" t="str">
        <f>"0x"&amp;MID(DEC2HEX(INDEX('Tables LIN'!$I$4:'Tables LIN'!$I$259,COLUMN(H90)-2+16*(ROW(H74)-ROW($C$70))),4),3,2)&amp;IF(COLUMN(H90)-2&lt;16,",","")</f>
        <v>0xDD,</v>
      </c>
      <c r="I90" s="36" t="str">
        <f>"0x"&amp;MID(DEC2HEX(INDEX('Tables LIN'!$I$4:'Tables LIN'!$I$259,COLUMN(I90)-2+16*(ROW(I74)-ROW($C$70))),4),3,2)&amp;IF(COLUMN(I90)-2&lt;16,",","")</f>
        <v>0xD3,</v>
      </c>
      <c r="J90" s="36" t="str">
        <f>"0x"&amp;MID(DEC2HEX(INDEX('Tables LIN'!$I$4:'Tables LIN'!$I$259,COLUMN(J90)-2+16*(ROW(J74)-ROW($C$70))),4),3,2)&amp;IF(COLUMN(J90)-2&lt;16,",","")</f>
        <v>0xC9,</v>
      </c>
      <c r="K90" s="36" t="str">
        <f>"0x"&amp;MID(DEC2HEX(INDEX('Tables LIN'!$I$4:'Tables LIN'!$I$259,COLUMN(K90)-2+16*(ROW(K74)-ROW($C$70))),4),3,2)&amp;IF(COLUMN(K90)-2&lt;16,",","")</f>
        <v>0xBF,</v>
      </c>
      <c r="L90" s="36" t="str">
        <f>"0x"&amp;MID(DEC2HEX(INDEX('Tables LIN'!$I$4:'Tables LIN'!$I$259,COLUMN(L90)-2+16*(ROW(L74)-ROW($C$70))),4),3,2)&amp;IF(COLUMN(L90)-2&lt;16,",","")</f>
        <v>0xB5,</v>
      </c>
      <c r="M90" s="36" t="str">
        <f>"0x"&amp;MID(DEC2HEX(INDEX('Tables LIN'!$I$4:'Tables LIN'!$I$259,COLUMN(M90)-2+16*(ROW(M74)-ROW($C$70))),4),3,2)&amp;IF(COLUMN(M90)-2&lt;16,",","")</f>
        <v>0xAC,</v>
      </c>
      <c r="N90" s="36" t="str">
        <f>"0x"&amp;MID(DEC2HEX(INDEX('Tables LIN'!$I$4:'Tables LIN'!$I$259,COLUMN(N90)-2+16*(ROW(N74)-ROW($C$70))),4),3,2)&amp;IF(COLUMN(N90)-2&lt;16,",","")</f>
        <v>0xA3,</v>
      </c>
      <c r="O90" s="36" t="str">
        <f>"0x"&amp;MID(DEC2HEX(INDEX('Tables LIN'!$I$4:'Tables LIN'!$I$259,COLUMN(O90)-2+16*(ROW(O74)-ROW($C$70))),4),3,2)&amp;IF(COLUMN(O90)-2&lt;16,",","")</f>
        <v>0x9A,</v>
      </c>
      <c r="P90" s="36" t="str">
        <f>"0x"&amp;MID(DEC2HEX(INDEX('Tables LIN'!$I$4:'Tables LIN'!$I$259,COLUMN(P90)-2+16*(ROW(P74)-ROW($C$70))),4),3,2)&amp;IF(COLUMN(P90)-2&lt;16,",","")</f>
        <v>0x92,</v>
      </c>
      <c r="Q90" s="36" t="str">
        <f>"0x"&amp;MID(DEC2HEX(INDEX('Tables LIN'!$I$4:'Tables LIN'!$I$259,COLUMN(Q90)-2+16*(ROW(Q74)-ROW($C$70))),4),3,2)&amp;IF(COLUMN(Q90)-2&lt;16,",","")</f>
        <v>0x89,</v>
      </c>
      <c r="R90" s="36" t="str">
        <f>"0x"&amp;MID(DEC2HEX(INDEX('Tables LIN'!$I$4:'Tables LIN'!$I$259,COLUMN(R90)-2+16*(ROW(R74)-ROW($C$70))),4),3,2)&amp;IF(COLUMN(R90)-2&lt;16,",","")</f>
        <v>0x81</v>
      </c>
    </row>
    <row r="91" spans="2:18">
      <c r="B91" s="36" t="s">
        <v>107</v>
      </c>
      <c r="C91" s="36" t="str">
        <f>"0x"&amp;MID(DEC2HEX(INDEX('Tables LIN'!$I$4:'Tables LIN'!$I$259,COLUMN(C91)-2+16*(ROW(C75)-ROW($C$70))),4),3,2)&amp;IF(COLUMN(C91)-2&lt;16,",","")</f>
        <v>0x79,</v>
      </c>
      <c r="D91" s="36" t="str">
        <f>"0x"&amp;MID(DEC2HEX(INDEX('Tables LIN'!$I$4:'Tables LIN'!$I$259,COLUMN(D91)-2+16*(ROW(D75)-ROW($C$70))),4),3,2)&amp;IF(COLUMN(D91)-2&lt;16,",","")</f>
        <v>0x72,</v>
      </c>
      <c r="E91" s="36" t="str">
        <f>"0x"&amp;MID(DEC2HEX(INDEX('Tables LIN'!$I$4:'Tables LIN'!$I$259,COLUMN(E91)-2+16*(ROW(E75)-ROW($C$70))),4),3,2)&amp;IF(COLUMN(E91)-2&lt;16,",","")</f>
        <v>0x6A,</v>
      </c>
      <c r="F91" s="36" t="str">
        <f>"0x"&amp;MID(DEC2HEX(INDEX('Tables LIN'!$I$4:'Tables LIN'!$I$259,COLUMN(F91)-2+16*(ROW(F75)-ROW($C$70))),4),3,2)&amp;IF(COLUMN(F91)-2&lt;16,",","")</f>
        <v>0x63,</v>
      </c>
      <c r="G91" s="36" t="str">
        <f>"0x"&amp;MID(DEC2HEX(INDEX('Tables LIN'!$I$4:'Tables LIN'!$I$259,COLUMN(G91)-2+16*(ROW(G75)-ROW($C$70))),4),3,2)&amp;IF(COLUMN(G91)-2&lt;16,",","")</f>
        <v>0x5B,</v>
      </c>
      <c r="H91" s="36" t="str">
        <f>"0x"&amp;MID(DEC2HEX(INDEX('Tables LIN'!$I$4:'Tables LIN'!$I$259,COLUMN(H91)-2+16*(ROW(H75)-ROW($C$70))),4),3,2)&amp;IF(COLUMN(H91)-2&lt;16,",","")</f>
        <v>0x54,</v>
      </c>
      <c r="I91" s="36" t="str">
        <f>"0x"&amp;MID(DEC2HEX(INDEX('Tables LIN'!$I$4:'Tables LIN'!$I$259,COLUMN(I91)-2+16*(ROW(I75)-ROW($C$70))),4),3,2)&amp;IF(COLUMN(I91)-2&lt;16,",","")</f>
        <v>0x4D,</v>
      </c>
      <c r="J91" s="36" t="str">
        <f>"0x"&amp;MID(DEC2HEX(INDEX('Tables LIN'!$I$4:'Tables LIN'!$I$259,COLUMN(J91)-2+16*(ROW(J75)-ROW($C$70))),4),3,2)&amp;IF(COLUMN(J91)-2&lt;16,",","")</f>
        <v>0x47,</v>
      </c>
      <c r="K91" s="36" t="str">
        <f>"0x"&amp;MID(DEC2HEX(INDEX('Tables LIN'!$I$4:'Tables LIN'!$I$259,COLUMN(K91)-2+16*(ROW(K75)-ROW($C$70))),4),3,2)&amp;IF(COLUMN(K91)-2&lt;16,",","")</f>
        <v>0x40,</v>
      </c>
      <c r="L91" s="36" t="str">
        <f>"0x"&amp;MID(DEC2HEX(INDEX('Tables LIN'!$I$4:'Tables LIN'!$I$259,COLUMN(L91)-2+16*(ROW(L75)-ROW($C$70))),4),3,2)&amp;IF(COLUMN(L91)-2&lt;16,",","")</f>
        <v>0x3A,</v>
      </c>
      <c r="M91" s="36" t="str">
        <f>"0x"&amp;MID(DEC2HEX(INDEX('Tables LIN'!$I$4:'Tables LIN'!$I$259,COLUMN(M91)-2+16*(ROW(M75)-ROW($C$70))),4),3,2)&amp;IF(COLUMN(M91)-2&lt;16,",","")</f>
        <v>0x34,</v>
      </c>
      <c r="N91" s="36" t="str">
        <f>"0x"&amp;MID(DEC2HEX(INDEX('Tables LIN'!$I$4:'Tables LIN'!$I$259,COLUMN(N91)-2+16*(ROW(N75)-ROW($C$70))),4),3,2)&amp;IF(COLUMN(N91)-2&lt;16,",","")</f>
        <v>0x2D,</v>
      </c>
      <c r="O91" s="36" t="str">
        <f>"0x"&amp;MID(DEC2HEX(INDEX('Tables LIN'!$I$4:'Tables LIN'!$I$259,COLUMN(O91)-2+16*(ROW(O75)-ROW($C$70))),4),3,2)&amp;IF(COLUMN(O91)-2&lt;16,",","")</f>
        <v>0x27,</v>
      </c>
      <c r="P91" s="36" t="str">
        <f>"0x"&amp;MID(DEC2HEX(INDEX('Tables LIN'!$I$4:'Tables LIN'!$I$259,COLUMN(P91)-2+16*(ROW(P75)-ROW($C$70))),4),3,2)&amp;IF(COLUMN(P91)-2&lt;16,",","")</f>
        <v>0x21,</v>
      </c>
      <c r="Q91" s="36" t="str">
        <f>"0x"&amp;MID(DEC2HEX(INDEX('Tables LIN'!$I$4:'Tables LIN'!$I$259,COLUMN(Q91)-2+16*(ROW(Q75)-ROW($C$70))),4),3,2)&amp;IF(COLUMN(Q91)-2&lt;16,",","")</f>
        <v>0x1C,</v>
      </c>
      <c r="R91" s="36" t="str">
        <f>"0x"&amp;MID(DEC2HEX(INDEX('Tables LIN'!$I$4:'Tables LIN'!$I$259,COLUMN(R91)-2+16*(ROW(R75)-ROW($C$70))),4),3,2)&amp;IF(COLUMN(R91)-2&lt;16,",","")</f>
        <v>0x16</v>
      </c>
    </row>
    <row r="92" spans="2:18">
      <c r="B92" s="36" t="s">
        <v>107</v>
      </c>
      <c r="C92" s="36" t="str">
        <f>"0x"&amp;MID(DEC2HEX(INDEX('Tables LIN'!$I$4:'Tables LIN'!$I$259,COLUMN(C92)-2+16*(ROW(C76)-ROW($C$70))),4),3,2)&amp;IF(COLUMN(C92)-2&lt;16,",","")</f>
        <v>0x11,</v>
      </c>
      <c r="D92" s="36" t="str">
        <f>"0x"&amp;MID(DEC2HEX(INDEX('Tables LIN'!$I$4:'Tables LIN'!$I$259,COLUMN(D92)-2+16*(ROW(D76)-ROW($C$70))),4),3,2)&amp;IF(COLUMN(D92)-2&lt;16,",","")</f>
        <v>0x0B,</v>
      </c>
      <c r="E92" s="36" t="str">
        <f>"0x"&amp;MID(DEC2HEX(INDEX('Tables LIN'!$I$4:'Tables LIN'!$I$259,COLUMN(E92)-2+16*(ROW(E76)-ROW($C$70))),4),3,2)&amp;IF(COLUMN(E92)-2&lt;16,",","")</f>
        <v>0x06,</v>
      </c>
      <c r="F92" s="36" t="str">
        <f>"0x"&amp;MID(DEC2HEX(INDEX('Tables LIN'!$I$4:'Tables LIN'!$I$259,COLUMN(F92)-2+16*(ROW(F76)-ROW($C$70))),4),3,2)&amp;IF(COLUMN(F92)-2&lt;16,",","")</f>
        <v>0x01,</v>
      </c>
      <c r="G92" s="36" t="str">
        <f>"0x"&amp;MID(DEC2HEX(INDEX('Tables LIN'!$I$4:'Tables LIN'!$I$259,COLUMN(G92)-2+16*(ROW(G76)-ROW($C$70))),4),3,2)&amp;IF(COLUMN(G92)-2&lt;16,",","")</f>
        <v>0xFC,</v>
      </c>
      <c r="H92" s="36" t="str">
        <f>"0x"&amp;MID(DEC2HEX(INDEX('Tables LIN'!$I$4:'Tables LIN'!$I$259,COLUMN(H92)-2+16*(ROW(H76)-ROW($C$70))),4),3,2)&amp;IF(COLUMN(H92)-2&lt;16,",","")</f>
        <v>0xF7,</v>
      </c>
      <c r="I92" s="36" t="str">
        <f>"0x"&amp;MID(DEC2HEX(INDEX('Tables LIN'!$I$4:'Tables LIN'!$I$259,COLUMN(I92)-2+16*(ROW(I76)-ROW($C$70))),4),3,2)&amp;IF(COLUMN(I92)-2&lt;16,",","")</f>
        <v>0xF2,</v>
      </c>
      <c r="J92" s="36" t="str">
        <f>"0x"&amp;MID(DEC2HEX(INDEX('Tables LIN'!$I$4:'Tables LIN'!$I$259,COLUMN(J92)-2+16*(ROW(J76)-ROW($C$70))),4),3,2)&amp;IF(COLUMN(J92)-2&lt;16,",","")</f>
        <v>0xED,</v>
      </c>
      <c r="K92" s="36" t="str">
        <f>"0x"&amp;MID(DEC2HEX(INDEX('Tables LIN'!$I$4:'Tables LIN'!$I$259,COLUMN(K92)-2+16*(ROW(K76)-ROW($C$70))),4),3,2)&amp;IF(COLUMN(K92)-2&lt;16,",","")</f>
        <v>0xE8,</v>
      </c>
      <c r="L92" s="36" t="str">
        <f>"0x"&amp;MID(DEC2HEX(INDEX('Tables LIN'!$I$4:'Tables LIN'!$I$259,COLUMN(L92)-2+16*(ROW(L76)-ROW($C$70))),4),3,2)&amp;IF(COLUMN(L92)-2&lt;16,",","")</f>
        <v>0xE4,</v>
      </c>
      <c r="M92" s="36" t="str">
        <f>"0x"&amp;MID(DEC2HEX(INDEX('Tables LIN'!$I$4:'Tables LIN'!$I$259,COLUMN(M92)-2+16*(ROW(M76)-ROW($C$70))),4),3,2)&amp;IF(COLUMN(M92)-2&lt;16,",","")</f>
        <v>0xDF,</v>
      </c>
      <c r="N92" s="36" t="str">
        <f>"0x"&amp;MID(DEC2HEX(INDEX('Tables LIN'!$I$4:'Tables LIN'!$I$259,COLUMN(N92)-2+16*(ROW(N76)-ROW($C$70))),4),3,2)&amp;IF(COLUMN(N92)-2&lt;16,",","")</f>
        <v>0xDB,</v>
      </c>
      <c r="O92" s="36" t="str">
        <f>"0x"&amp;MID(DEC2HEX(INDEX('Tables LIN'!$I$4:'Tables LIN'!$I$259,COLUMN(O92)-2+16*(ROW(O76)-ROW($C$70))),4),3,2)&amp;IF(COLUMN(O92)-2&lt;16,",","")</f>
        <v>0xD6,</v>
      </c>
      <c r="P92" s="36" t="str">
        <f>"0x"&amp;MID(DEC2HEX(INDEX('Tables LIN'!$I$4:'Tables LIN'!$I$259,COLUMN(P92)-2+16*(ROW(P76)-ROW($C$70))),4),3,2)&amp;IF(COLUMN(P92)-2&lt;16,",","")</f>
        <v>0xD2,</v>
      </c>
      <c r="Q92" s="36" t="str">
        <f>"0x"&amp;MID(DEC2HEX(INDEX('Tables LIN'!$I$4:'Tables LIN'!$I$259,COLUMN(Q92)-2+16*(ROW(Q76)-ROW($C$70))),4),3,2)&amp;IF(COLUMN(Q92)-2&lt;16,",","")</f>
        <v>0xCE,</v>
      </c>
      <c r="R92" s="36" t="str">
        <f>"0x"&amp;MID(DEC2HEX(INDEX('Tables LIN'!$I$4:'Tables LIN'!$I$259,COLUMN(R92)-2+16*(ROW(R76)-ROW($C$70))),4),3,2)&amp;IF(COLUMN(R92)-2&lt;16,",","")</f>
        <v>0xCA</v>
      </c>
    </row>
    <row r="93" spans="2:18">
      <c r="B93" s="36" t="s">
        <v>107</v>
      </c>
      <c r="C93" s="36" t="str">
        <f>"0x"&amp;MID(DEC2HEX(INDEX('Tables LIN'!$I$4:'Tables LIN'!$I$259,COLUMN(C93)-2+16*(ROW(C77)-ROW($C$70))),4),3,2)&amp;IF(COLUMN(C93)-2&lt;16,",","")</f>
        <v>0xC6,</v>
      </c>
      <c r="D93" s="36" t="str">
        <f>"0x"&amp;MID(DEC2HEX(INDEX('Tables LIN'!$I$4:'Tables LIN'!$I$259,COLUMN(D93)-2+16*(ROW(D77)-ROW($C$70))),4),3,2)&amp;IF(COLUMN(D93)-2&lt;16,",","")</f>
        <v>0xC2,</v>
      </c>
      <c r="E93" s="36" t="str">
        <f>"0x"&amp;MID(DEC2HEX(INDEX('Tables LIN'!$I$4:'Tables LIN'!$I$259,COLUMN(E93)-2+16*(ROW(E77)-ROW($C$70))),4),3,2)&amp;IF(COLUMN(E93)-2&lt;16,",","")</f>
        <v>0xBE,</v>
      </c>
      <c r="F93" s="36" t="str">
        <f>"0x"&amp;MID(DEC2HEX(INDEX('Tables LIN'!$I$4:'Tables LIN'!$I$259,COLUMN(F93)-2+16*(ROW(F77)-ROW($C$70))),4),3,2)&amp;IF(COLUMN(F93)-2&lt;16,",","")</f>
        <v>0xBA,</v>
      </c>
      <c r="G93" s="36" t="str">
        <f>"0x"&amp;MID(DEC2HEX(INDEX('Tables LIN'!$I$4:'Tables LIN'!$I$259,COLUMN(G93)-2+16*(ROW(G77)-ROW($C$70))),4),3,2)&amp;IF(COLUMN(G93)-2&lt;16,",","")</f>
        <v>0xB6,</v>
      </c>
      <c r="H93" s="36" t="str">
        <f>"0x"&amp;MID(DEC2HEX(INDEX('Tables LIN'!$I$4:'Tables LIN'!$I$259,COLUMN(H93)-2+16*(ROW(H77)-ROW($C$70))),4),3,2)&amp;IF(COLUMN(H93)-2&lt;16,",","")</f>
        <v>0xB2,</v>
      </c>
      <c r="I93" s="36" t="str">
        <f>"0x"&amp;MID(DEC2HEX(INDEX('Tables LIN'!$I$4:'Tables LIN'!$I$259,COLUMN(I93)-2+16*(ROW(I77)-ROW($C$70))),4),3,2)&amp;IF(COLUMN(I93)-2&lt;16,",","")</f>
        <v>0xAF,</v>
      </c>
      <c r="J93" s="36" t="str">
        <f>"0x"&amp;MID(DEC2HEX(INDEX('Tables LIN'!$I$4:'Tables LIN'!$I$259,COLUMN(J93)-2+16*(ROW(J77)-ROW($C$70))),4),3,2)&amp;IF(COLUMN(J93)-2&lt;16,",","")</f>
        <v>0xAB,</v>
      </c>
      <c r="K93" s="36" t="str">
        <f>"0x"&amp;MID(DEC2HEX(INDEX('Tables LIN'!$I$4:'Tables LIN'!$I$259,COLUMN(K93)-2+16*(ROW(K77)-ROW($C$70))),4),3,2)&amp;IF(COLUMN(K93)-2&lt;16,",","")</f>
        <v>0xA8,</v>
      </c>
      <c r="L93" s="36" t="str">
        <f>"0x"&amp;MID(DEC2HEX(INDEX('Tables LIN'!$I$4:'Tables LIN'!$I$259,COLUMN(L93)-2+16*(ROW(L77)-ROW($C$70))),4),3,2)&amp;IF(COLUMN(L93)-2&lt;16,",","")</f>
        <v>0xA4,</v>
      </c>
      <c r="M93" s="36" t="str">
        <f>"0x"&amp;MID(DEC2HEX(INDEX('Tables LIN'!$I$4:'Tables LIN'!$I$259,COLUMN(M93)-2+16*(ROW(M77)-ROW($C$70))),4),3,2)&amp;IF(COLUMN(M93)-2&lt;16,",","")</f>
        <v>0xA1,</v>
      </c>
      <c r="N93" s="36" t="str">
        <f>"0x"&amp;MID(DEC2HEX(INDEX('Tables LIN'!$I$4:'Tables LIN'!$I$259,COLUMN(N93)-2+16*(ROW(N77)-ROW($C$70))),4),3,2)&amp;IF(COLUMN(N93)-2&lt;16,",","")</f>
        <v>0x9D,</v>
      </c>
      <c r="O93" s="36" t="str">
        <f>"0x"&amp;MID(DEC2HEX(INDEX('Tables LIN'!$I$4:'Tables LIN'!$I$259,COLUMN(O93)-2+16*(ROW(O77)-ROW($C$70))),4),3,2)&amp;IF(COLUMN(O93)-2&lt;16,",","")</f>
        <v>0x9A,</v>
      </c>
      <c r="P93" s="36" t="str">
        <f>"0x"&amp;MID(DEC2HEX(INDEX('Tables LIN'!$I$4:'Tables LIN'!$I$259,COLUMN(P93)-2+16*(ROW(P77)-ROW($C$70))),4),3,2)&amp;IF(COLUMN(P93)-2&lt;16,",","")</f>
        <v>0x97,</v>
      </c>
      <c r="Q93" s="36" t="str">
        <f>"0x"&amp;MID(DEC2HEX(INDEX('Tables LIN'!$I$4:'Tables LIN'!$I$259,COLUMN(Q93)-2+16*(ROW(Q77)-ROW($C$70))),4),3,2)&amp;IF(COLUMN(Q93)-2&lt;16,",","")</f>
        <v>0x94,</v>
      </c>
      <c r="R93" s="36" t="str">
        <f>"0x"&amp;MID(DEC2HEX(INDEX('Tables LIN'!$I$4:'Tables LIN'!$I$259,COLUMN(R93)-2+16*(ROW(R77)-ROW($C$70))),4),3,2)&amp;IF(COLUMN(R93)-2&lt;16,",","")</f>
        <v>0x90</v>
      </c>
    </row>
    <row r="94" spans="2:18">
      <c r="B94" s="36" t="s">
        <v>107</v>
      </c>
      <c r="C94" s="36" t="str">
        <f>"0x"&amp;MID(DEC2HEX(INDEX('Tables LIN'!$I$4:'Tables LIN'!$I$259,COLUMN(C94)-2+16*(ROW(C78)-ROW($C$70))),4),3,2)&amp;IF(COLUMN(C94)-2&lt;16,",","")</f>
        <v>0x8D,</v>
      </c>
      <c r="D94" s="36" t="str">
        <f>"0x"&amp;MID(DEC2HEX(INDEX('Tables LIN'!$I$4:'Tables LIN'!$I$259,COLUMN(D94)-2+16*(ROW(D78)-ROW($C$70))),4),3,2)&amp;IF(COLUMN(D94)-2&lt;16,",","")</f>
        <v>0x8A,</v>
      </c>
      <c r="E94" s="36" t="str">
        <f>"0x"&amp;MID(DEC2HEX(INDEX('Tables LIN'!$I$4:'Tables LIN'!$I$259,COLUMN(E94)-2+16*(ROW(E78)-ROW($C$70))),4),3,2)&amp;IF(COLUMN(E94)-2&lt;16,",","")</f>
        <v>0x87,</v>
      </c>
      <c r="F94" s="36" t="str">
        <f>"0x"&amp;MID(DEC2HEX(INDEX('Tables LIN'!$I$4:'Tables LIN'!$I$259,COLUMN(F94)-2+16*(ROW(F78)-ROW($C$70))),4),3,2)&amp;IF(COLUMN(F94)-2&lt;16,",","")</f>
        <v>0x84,</v>
      </c>
      <c r="G94" s="36" t="str">
        <f>"0x"&amp;MID(DEC2HEX(INDEX('Tables LIN'!$I$4:'Tables LIN'!$I$259,COLUMN(G94)-2+16*(ROW(G78)-ROW($C$70))),4),3,2)&amp;IF(COLUMN(G94)-2&lt;16,",","")</f>
        <v>0x81,</v>
      </c>
      <c r="H94" s="36" t="str">
        <f>"0x"&amp;MID(DEC2HEX(INDEX('Tables LIN'!$I$4:'Tables LIN'!$I$259,COLUMN(H94)-2+16*(ROW(H78)-ROW($C$70))),4),3,2)&amp;IF(COLUMN(H94)-2&lt;16,",","")</f>
        <v>0x7E,</v>
      </c>
      <c r="I94" s="36" t="str">
        <f>"0x"&amp;MID(DEC2HEX(INDEX('Tables LIN'!$I$4:'Tables LIN'!$I$259,COLUMN(I94)-2+16*(ROW(I78)-ROW($C$70))),4),3,2)&amp;IF(COLUMN(I94)-2&lt;16,",","")</f>
        <v>0x7C,</v>
      </c>
      <c r="J94" s="36" t="str">
        <f>"0x"&amp;MID(DEC2HEX(INDEX('Tables LIN'!$I$4:'Tables LIN'!$I$259,COLUMN(J94)-2+16*(ROW(J78)-ROW($C$70))),4),3,2)&amp;IF(COLUMN(J94)-2&lt;16,",","")</f>
        <v>0x79,</v>
      </c>
      <c r="K94" s="36" t="str">
        <f>"0x"&amp;MID(DEC2HEX(INDEX('Tables LIN'!$I$4:'Tables LIN'!$I$259,COLUMN(K94)-2+16*(ROW(K78)-ROW($C$70))),4),3,2)&amp;IF(COLUMN(K94)-2&lt;16,",","")</f>
        <v>0x76,</v>
      </c>
      <c r="L94" s="36" t="str">
        <f>"0x"&amp;MID(DEC2HEX(INDEX('Tables LIN'!$I$4:'Tables LIN'!$I$259,COLUMN(L94)-2+16*(ROW(L78)-ROW($C$70))),4),3,2)&amp;IF(COLUMN(L94)-2&lt;16,",","")</f>
        <v>0x73,</v>
      </c>
      <c r="M94" s="36" t="str">
        <f>"0x"&amp;MID(DEC2HEX(INDEX('Tables LIN'!$I$4:'Tables LIN'!$I$259,COLUMN(M94)-2+16*(ROW(M78)-ROW($C$70))),4),3,2)&amp;IF(COLUMN(M94)-2&lt;16,",","")</f>
        <v>0x71,</v>
      </c>
      <c r="N94" s="36" t="str">
        <f>"0x"&amp;MID(DEC2HEX(INDEX('Tables LIN'!$I$4:'Tables LIN'!$I$259,COLUMN(N94)-2+16*(ROW(N78)-ROW($C$70))),4),3,2)&amp;IF(COLUMN(N94)-2&lt;16,",","")</f>
        <v>0x6E,</v>
      </c>
      <c r="O94" s="36" t="str">
        <f>"0x"&amp;MID(DEC2HEX(INDEX('Tables LIN'!$I$4:'Tables LIN'!$I$259,COLUMN(O94)-2+16*(ROW(O78)-ROW($C$70))),4),3,2)&amp;IF(COLUMN(O94)-2&lt;16,",","")</f>
        <v>0x6B,</v>
      </c>
      <c r="P94" s="36" t="str">
        <f>"0x"&amp;MID(DEC2HEX(INDEX('Tables LIN'!$I$4:'Tables LIN'!$I$259,COLUMN(P94)-2+16*(ROW(P78)-ROW($C$70))),4),3,2)&amp;IF(COLUMN(P94)-2&lt;16,",","")</f>
        <v>0x69,</v>
      </c>
      <c r="Q94" s="36" t="str">
        <f>"0x"&amp;MID(DEC2HEX(INDEX('Tables LIN'!$I$4:'Tables LIN'!$I$259,COLUMN(Q94)-2+16*(ROW(Q78)-ROW($C$70))),4),3,2)&amp;IF(COLUMN(Q94)-2&lt;16,",","")</f>
        <v>0x66,</v>
      </c>
      <c r="R94" s="36" t="str">
        <f>"0x"&amp;MID(DEC2HEX(INDEX('Tables LIN'!$I$4:'Tables LIN'!$I$259,COLUMN(R94)-2+16*(ROW(R78)-ROW($C$70))),4),3,2)&amp;IF(COLUMN(R94)-2&lt;16,",","")</f>
        <v>0x64</v>
      </c>
    </row>
    <row r="95" spans="2:18">
      <c r="B95" s="36" t="s">
        <v>107</v>
      </c>
      <c r="C95" s="36" t="str">
        <f>"0x"&amp;MID(DEC2HEX(INDEX('Tables LIN'!$I$4:'Tables LIN'!$I$259,COLUMN(C95)-2+16*(ROW(C79)-ROW($C$70))),4),3,2)&amp;IF(COLUMN(C95)-2&lt;16,",","")</f>
        <v>0x61,</v>
      </c>
      <c r="D95" s="36" t="str">
        <f>"0x"&amp;MID(DEC2HEX(INDEX('Tables LIN'!$I$4:'Tables LIN'!$I$259,COLUMN(D95)-2+16*(ROW(D79)-ROW($C$70))),4),3,2)&amp;IF(COLUMN(D95)-2&lt;16,",","")</f>
        <v>0x5F,</v>
      </c>
      <c r="E95" s="36" t="str">
        <f>"0x"&amp;MID(DEC2HEX(INDEX('Tables LIN'!$I$4:'Tables LIN'!$I$259,COLUMN(E95)-2+16*(ROW(E79)-ROW($C$70))),4),3,2)&amp;IF(COLUMN(E95)-2&lt;16,",","")</f>
        <v>0x5D,</v>
      </c>
      <c r="F95" s="36" t="str">
        <f>"0x"&amp;MID(DEC2HEX(INDEX('Tables LIN'!$I$4:'Tables LIN'!$I$259,COLUMN(F95)-2+16*(ROW(F79)-ROW($C$70))),4),3,2)&amp;IF(COLUMN(F95)-2&lt;16,",","")</f>
        <v>0x5A,</v>
      </c>
      <c r="G95" s="36" t="str">
        <f>"0x"&amp;MID(DEC2HEX(INDEX('Tables LIN'!$I$4:'Tables LIN'!$I$259,COLUMN(G95)-2+16*(ROW(G79)-ROW($C$70))),4),3,2)&amp;IF(COLUMN(G95)-2&lt;16,",","")</f>
        <v>0x58,</v>
      </c>
      <c r="H95" s="36" t="str">
        <f>"0x"&amp;MID(DEC2HEX(INDEX('Tables LIN'!$I$4:'Tables LIN'!$I$259,COLUMN(H95)-2+16*(ROW(H79)-ROW($C$70))),4),3,2)&amp;IF(COLUMN(H95)-2&lt;16,",","")</f>
        <v>0x56,</v>
      </c>
      <c r="I95" s="36" t="str">
        <f>"0x"&amp;MID(DEC2HEX(INDEX('Tables LIN'!$I$4:'Tables LIN'!$I$259,COLUMN(I95)-2+16*(ROW(I79)-ROW($C$70))),4),3,2)&amp;IF(COLUMN(I95)-2&lt;16,",","")</f>
        <v>0x53,</v>
      </c>
      <c r="J95" s="36" t="str">
        <f>"0x"&amp;MID(DEC2HEX(INDEX('Tables LIN'!$I$4:'Tables LIN'!$I$259,COLUMN(J95)-2+16*(ROW(J79)-ROW($C$70))),4),3,2)&amp;IF(COLUMN(J95)-2&lt;16,",","")</f>
        <v>0x51,</v>
      </c>
      <c r="K95" s="36" t="str">
        <f>"0x"&amp;MID(DEC2HEX(INDEX('Tables LIN'!$I$4:'Tables LIN'!$I$259,COLUMN(K95)-2+16*(ROW(K79)-ROW($C$70))),4),3,2)&amp;IF(COLUMN(K95)-2&lt;16,",","")</f>
        <v>0x4F,</v>
      </c>
      <c r="L95" s="36" t="str">
        <f>"0x"&amp;MID(DEC2HEX(INDEX('Tables LIN'!$I$4:'Tables LIN'!$I$259,COLUMN(L95)-2+16*(ROW(L79)-ROW($C$70))),4),3,2)&amp;IF(COLUMN(L95)-2&lt;16,",","")</f>
        <v>0x4D,</v>
      </c>
      <c r="M95" s="36" t="str">
        <f>"0x"&amp;MID(DEC2HEX(INDEX('Tables LIN'!$I$4:'Tables LIN'!$I$259,COLUMN(M95)-2+16*(ROW(M79)-ROW($C$70))),4),3,2)&amp;IF(COLUMN(M95)-2&lt;16,",","")</f>
        <v>0x4B,</v>
      </c>
      <c r="N95" s="36" t="str">
        <f>"0x"&amp;MID(DEC2HEX(INDEX('Tables LIN'!$I$4:'Tables LIN'!$I$259,COLUMN(N95)-2+16*(ROW(N79)-ROW($C$70))),4),3,2)&amp;IF(COLUMN(N95)-2&lt;16,",","")</f>
        <v>0x48,</v>
      </c>
      <c r="O95" s="36" t="str">
        <f>"0x"&amp;MID(DEC2HEX(INDEX('Tables LIN'!$I$4:'Tables LIN'!$I$259,COLUMN(O95)-2+16*(ROW(O79)-ROW($C$70))),4),3,2)&amp;IF(COLUMN(O95)-2&lt;16,",","")</f>
        <v>0x46,</v>
      </c>
      <c r="P95" s="36" t="str">
        <f>"0x"&amp;MID(DEC2HEX(INDEX('Tables LIN'!$I$4:'Tables LIN'!$I$259,COLUMN(P95)-2+16*(ROW(P79)-ROW($C$70))),4),3,2)&amp;IF(COLUMN(P95)-2&lt;16,",","")</f>
        <v>0x44,</v>
      </c>
      <c r="Q95" s="36" t="str">
        <f>"0x"&amp;MID(DEC2HEX(INDEX('Tables LIN'!$I$4:'Tables LIN'!$I$259,COLUMN(Q95)-2+16*(ROW(Q79)-ROW($C$70))),4),3,2)&amp;IF(COLUMN(Q95)-2&lt;16,",","")</f>
        <v>0x42,</v>
      </c>
      <c r="R95" s="36" t="str">
        <f>"0x"&amp;MID(DEC2HEX(INDEX('Tables LIN'!$I$4:'Tables LIN'!$I$259,COLUMN(R95)-2+16*(ROW(R79)-ROW($C$70))),4),3,2)&amp;IF(COLUMN(R95)-2&lt;16,",","")</f>
        <v>0x40</v>
      </c>
    </row>
    <row r="96" spans="2:18">
      <c r="B96" s="36" t="s">
        <v>107</v>
      </c>
      <c r="C96" s="36" t="str">
        <f>"0x"&amp;MID(DEC2HEX(INDEX('Tables LIN'!$I$4:'Tables LIN'!$I$259,COLUMN(C96)-2+16*(ROW(C80)-ROW($C$70))),4),3,2)&amp;IF(COLUMN(C96)-2&lt;16,",","")</f>
        <v>0x3E,</v>
      </c>
      <c r="D96" s="36" t="str">
        <f>"0x"&amp;MID(DEC2HEX(INDEX('Tables LIN'!$I$4:'Tables LIN'!$I$259,COLUMN(D96)-2+16*(ROW(D80)-ROW($C$70))),4),3,2)&amp;IF(COLUMN(D96)-2&lt;16,",","")</f>
        <v>0x3C,</v>
      </c>
      <c r="E96" s="36" t="str">
        <f>"0x"&amp;MID(DEC2HEX(INDEX('Tables LIN'!$I$4:'Tables LIN'!$I$259,COLUMN(E96)-2+16*(ROW(E80)-ROW($C$70))),4),3,2)&amp;IF(COLUMN(E96)-2&lt;16,",","")</f>
        <v>0x3A,</v>
      </c>
      <c r="F96" s="36" t="str">
        <f>"0x"&amp;MID(DEC2HEX(INDEX('Tables LIN'!$I$4:'Tables LIN'!$I$259,COLUMN(F96)-2+16*(ROW(F80)-ROW($C$70))),4),3,2)&amp;IF(COLUMN(F96)-2&lt;16,",","")</f>
        <v>0x38,</v>
      </c>
      <c r="G96" s="36" t="str">
        <f>"0x"&amp;MID(DEC2HEX(INDEX('Tables LIN'!$I$4:'Tables LIN'!$I$259,COLUMN(G96)-2+16*(ROW(G80)-ROW($C$70))),4),3,2)&amp;IF(COLUMN(G96)-2&lt;16,",","")</f>
        <v>0x36,</v>
      </c>
      <c r="H96" s="36" t="str">
        <f>"0x"&amp;MID(DEC2HEX(INDEX('Tables LIN'!$I$4:'Tables LIN'!$I$259,COLUMN(H96)-2+16*(ROW(H80)-ROW($C$70))),4),3,2)&amp;IF(COLUMN(H96)-2&lt;16,",","")</f>
        <v>0x35,</v>
      </c>
      <c r="I96" s="36" t="str">
        <f>"0x"&amp;MID(DEC2HEX(INDEX('Tables LIN'!$I$4:'Tables LIN'!$I$259,COLUMN(I96)-2+16*(ROW(I80)-ROW($C$70))),4),3,2)&amp;IF(COLUMN(I96)-2&lt;16,",","")</f>
        <v>0x33,</v>
      </c>
      <c r="J96" s="36" t="str">
        <f>"0x"&amp;MID(DEC2HEX(INDEX('Tables LIN'!$I$4:'Tables LIN'!$I$259,COLUMN(J96)-2+16*(ROW(J80)-ROW($C$70))),4),3,2)&amp;IF(COLUMN(J96)-2&lt;16,",","")</f>
        <v>0x31,</v>
      </c>
      <c r="K96" s="36" t="str">
        <f>"0x"&amp;MID(DEC2HEX(INDEX('Tables LIN'!$I$4:'Tables LIN'!$I$259,COLUMN(K96)-2+16*(ROW(K80)-ROW($C$70))),4),3,2)&amp;IF(COLUMN(K96)-2&lt;16,",","")</f>
        <v>0x2F,</v>
      </c>
      <c r="L96" s="36" t="str">
        <f>"0x"&amp;MID(DEC2HEX(INDEX('Tables LIN'!$I$4:'Tables LIN'!$I$259,COLUMN(L96)-2+16*(ROW(L80)-ROW($C$70))),4),3,2)&amp;IF(COLUMN(L96)-2&lt;16,",","")</f>
        <v>0x2D,</v>
      </c>
      <c r="M96" s="36" t="str">
        <f>"0x"&amp;MID(DEC2HEX(INDEX('Tables LIN'!$I$4:'Tables LIN'!$I$259,COLUMN(M96)-2+16*(ROW(M80)-ROW($C$70))),4),3,2)&amp;IF(COLUMN(M96)-2&lt;16,",","")</f>
        <v>0x2C,</v>
      </c>
      <c r="N96" s="36" t="str">
        <f>"0x"&amp;MID(DEC2HEX(INDEX('Tables LIN'!$I$4:'Tables LIN'!$I$259,COLUMN(N96)-2+16*(ROW(N80)-ROW($C$70))),4),3,2)&amp;IF(COLUMN(N96)-2&lt;16,",","")</f>
        <v>0x2A,</v>
      </c>
      <c r="O96" s="36" t="str">
        <f>"0x"&amp;MID(DEC2HEX(INDEX('Tables LIN'!$I$4:'Tables LIN'!$I$259,COLUMN(O96)-2+16*(ROW(O80)-ROW($C$70))),4),3,2)&amp;IF(COLUMN(O96)-2&lt;16,",","")</f>
        <v>0x28,</v>
      </c>
      <c r="P96" s="36" t="str">
        <f>"0x"&amp;MID(DEC2HEX(INDEX('Tables LIN'!$I$4:'Tables LIN'!$I$259,COLUMN(P96)-2+16*(ROW(P80)-ROW($C$70))),4),3,2)&amp;IF(COLUMN(P96)-2&lt;16,",","")</f>
        <v>0x26,</v>
      </c>
      <c r="Q96" s="36" t="str">
        <f>"0x"&amp;MID(DEC2HEX(INDEX('Tables LIN'!$I$4:'Tables LIN'!$I$259,COLUMN(Q96)-2+16*(ROW(Q80)-ROW($C$70))),4),3,2)&amp;IF(COLUMN(Q96)-2&lt;16,",","")</f>
        <v>0x25,</v>
      </c>
      <c r="R96" s="36" t="str">
        <f>"0x"&amp;MID(DEC2HEX(INDEX('Tables LIN'!$I$4:'Tables LIN'!$I$259,COLUMN(R96)-2+16*(ROW(R80)-ROW($C$70))),4),3,2)&amp;IF(COLUMN(R96)-2&lt;16,",","")</f>
        <v>0x23</v>
      </c>
    </row>
    <row r="97" spans="1:66">
      <c r="B97" s="36" t="s">
        <v>107</v>
      </c>
      <c r="C97" s="36" t="str">
        <f>"0x"&amp;MID(DEC2HEX(INDEX('Tables LIN'!$I$4:'Tables LIN'!$I$259,COLUMN(C97)-2+16*(ROW(C81)-ROW($C$70))),4),3,2)&amp;IF(COLUMN(C97)-2&lt;16,",","")</f>
        <v>0x21,</v>
      </c>
      <c r="D97" s="36" t="str">
        <f>"0x"&amp;MID(DEC2HEX(INDEX('Tables LIN'!$I$4:'Tables LIN'!$I$259,COLUMN(D97)-2+16*(ROW(D81)-ROW($C$70))),4),3,2)&amp;IF(COLUMN(D97)-2&lt;16,",","")</f>
        <v>0x20,</v>
      </c>
      <c r="E97" s="36" t="str">
        <f>"0x"&amp;MID(DEC2HEX(INDEX('Tables LIN'!$I$4:'Tables LIN'!$I$259,COLUMN(E97)-2+16*(ROW(E81)-ROW($C$70))),4),3,2)&amp;IF(COLUMN(E97)-2&lt;16,",","")</f>
        <v>0x1E,</v>
      </c>
      <c r="F97" s="36" t="str">
        <f>"0x"&amp;MID(DEC2HEX(INDEX('Tables LIN'!$I$4:'Tables LIN'!$I$259,COLUMN(F97)-2+16*(ROW(F81)-ROW($C$70))),4),3,2)&amp;IF(COLUMN(F97)-2&lt;16,",","")</f>
        <v>0x1D,</v>
      </c>
      <c r="G97" s="36" t="str">
        <f>"0x"&amp;MID(DEC2HEX(INDEX('Tables LIN'!$I$4:'Tables LIN'!$I$259,COLUMN(G97)-2+16*(ROW(G81)-ROW($C$70))),4),3,2)&amp;IF(COLUMN(G97)-2&lt;16,",","")</f>
        <v>0x1B,</v>
      </c>
      <c r="H97" s="36" t="str">
        <f>"0x"&amp;MID(DEC2HEX(INDEX('Tables LIN'!$I$4:'Tables LIN'!$I$259,COLUMN(H97)-2+16*(ROW(H81)-ROW($C$70))),4),3,2)&amp;IF(COLUMN(H97)-2&lt;16,",","")</f>
        <v>0x19,</v>
      </c>
      <c r="I97" s="36" t="str">
        <f>"0x"&amp;MID(DEC2HEX(INDEX('Tables LIN'!$I$4:'Tables LIN'!$I$259,COLUMN(I97)-2+16*(ROW(I81)-ROW($C$70))),4),3,2)&amp;IF(COLUMN(I97)-2&lt;16,",","")</f>
        <v>0x18,</v>
      </c>
      <c r="J97" s="36" t="str">
        <f>"0x"&amp;MID(DEC2HEX(INDEX('Tables LIN'!$I$4:'Tables LIN'!$I$259,COLUMN(J97)-2+16*(ROW(J81)-ROW($C$70))),4),3,2)&amp;IF(COLUMN(J97)-2&lt;16,",","")</f>
        <v>0x16,</v>
      </c>
      <c r="K97" s="36" t="str">
        <f>"0x"&amp;MID(DEC2HEX(INDEX('Tables LIN'!$I$4:'Tables LIN'!$I$259,COLUMN(K97)-2+16*(ROW(K81)-ROW($C$70))),4),3,2)&amp;IF(COLUMN(K97)-2&lt;16,",","")</f>
        <v>0x15,</v>
      </c>
      <c r="L97" s="36" t="str">
        <f>"0x"&amp;MID(DEC2HEX(INDEX('Tables LIN'!$I$4:'Tables LIN'!$I$259,COLUMN(L97)-2+16*(ROW(L81)-ROW($C$70))),4),3,2)&amp;IF(COLUMN(L97)-2&lt;16,",","")</f>
        <v>0x13,</v>
      </c>
      <c r="M97" s="36" t="str">
        <f>"0x"&amp;MID(DEC2HEX(INDEX('Tables LIN'!$I$4:'Tables LIN'!$I$259,COLUMN(M97)-2+16*(ROW(M81)-ROW($C$70))),4),3,2)&amp;IF(COLUMN(M97)-2&lt;16,",","")</f>
        <v>0x12,</v>
      </c>
      <c r="N97" s="36" t="str">
        <f>"0x"&amp;MID(DEC2HEX(INDEX('Tables LIN'!$I$4:'Tables LIN'!$I$259,COLUMN(N97)-2+16*(ROW(N81)-ROW($C$70))),4),3,2)&amp;IF(COLUMN(N97)-2&lt;16,",","")</f>
        <v>0x10,</v>
      </c>
      <c r="O97" s="36" t="str">
        <f>"0x"&amp;MID(DEC2HEX(INDEX('Tables LIN'!$I$4:'Tables LIN'!$I$259,COLUMN(O97)-2+16*(ROW(O81)-ROW($C$70))),4),3,2)&amp;IF(COLUMN(O97)-2&lt;16,",","")</f>
        <v>0x0F,</v>
      </c>
      <c r="P97" s="36" t="str">
        <f>"0x"&amp;MID(DEC2HEX(INDEX('Tables LIN'!$I$4:'Tables LIN'!$I$259,COLUMN(P97)-2+16*(ROW(P81)-ROW($C$70))),4),3,2)&amp;IF(COLUMN(P97)-2&lt;16,",","")</f>
        <v>0x0E,</v>
      </c>
      <c r="Q97" s="36" t="str">
        <f>"0x"&amp;MID(DEC2HEX(INDEX('Tables LIN'!$I$4:'Tables LIN'!$I$259,COLUMN(Q97)-2+16*(ROW(Q81)-ROW($C$70))),4),3,2)&amp;IF(COLUMN(Q97)-2&lt;16,",","")</f>
        <v>0x0C,</v>
      </c>
      <c r="R97" s="36" t="str">
        <f>"0x"&amp;MID(DEC2HEX(INDEX('Tables LIN'!$I$4:'Tables LIN'!$I$259,COLUMN(R97)-2+16*(ROW(R81)-ROW($C$70))),4),3,2)&amp;IF(COLUMN(R97)-2&lt;16,",","")</f>
        <v>0x0B</v>
      </c>
    </row>
    <row r="98" spans="1:66">
      <c r="B98" s="36" t="s">
        <v>107</v>
      </c>
      <c r="C98" s="36" t="str">
        <f>"0x"&amp;MID(DEC2HEX(INDEX('Tables LIN'!$I$4:'Tables LIN'!$I$259,COLUMN(C98)-2+16*(ROW(C82)-ROW($C$70))),4),3,2)&amp;IF(COLUMN(C98)-2&lt;16,",","")</f>
        <v>0x09,</v>
      </c>
      <c r="D98" s="36" t="str">
        <f>"0x"&amp;MID(DEC2HEX(INDEX('Tables LIN'!$I$4:'Tables LIN'!$I$259,COLUMN(D98)-2+16*(ROW(D82)-ROW($C$70))),4),3,2)&amp;IF(COLUMN(D98)-2&lt;16,",","")</f>
        <v>0x08,</v>
      </c>
      <c r="E98" s="36" t="str">
        <f>"0x"&amp;MID(DEC2HEX(INDEX('Tables LIN'!$I$4:'Tables LIN'!$I$259,COLUMN(E98)-2+16*(ROW(E82)-ROW($C$70))),4),3,2)&amp;IF(COLUMN(E98)-2&lt;16,",","")</f>
        <v>0x07,</v>
      </c>
      <c r="F98" s="36" t="str">
        <f>"0x"&amp;MID(DEC2HEX(INDEX('Tables LIN'!$I$4:'Tables LIN'!$I$259,COLUMN(F98)-2+16*(ROW(F82)-ROW($C$70))),4),3,2)&amp;IF(COLUMN(F98)-2&lt;16,",","")</f>
        <v>0x05,</v>
      </c>
      <c r="G98" s="36" t="str">
        <f>"0x"&amp;MID(DEC2HEX(INDEX('Tables LIN'!$I$4:'Tables LIN'!$I$259,COLUMN(G98)-2+16*(ROW(G82)-ROW($C$70))),4),3,2)&amp;IF(COLUMN(G98)-2&lt;16,",","")</f>
        <v>0x04,</v>
      </c>
      <c r="H98" s="36" t="str">
        <f>"0x"&amp;MID(DEC2HEX(INDEX('Tables LIN'!$I$4:'Tables LIN'!$I$259,COLUMN(H98)-2+16*(ROW(H82)-ROW($C$70))),4),3,2)&amp;IF(COLUMN(H98)-2&lt;16,",","")</f>
        <v>0x03,</v>
      </c>
      <c r="I98" s="36" t="str">
        <f>"0x"&amp;MID(DEC2HEX(INDEX('Tables LIN'!$I$4:'Tables LIN'!$I$259,COLUMN(I98)-2+16*(ROW(I82)-ROW($C$70))),4),3,2)&amp;IF(COLUMN(I98)-2&lt;16,",","")</f>
        <v>0x01,</v>
      </c>
      <c r="J98" s="36" t="str">
        <f>"0x"&amp;MID(DEC2HEX(INDEX('Tables LIN'!$I$4:'Tables LIN'!$I$259,COLUMN(J98)-2+16*(ROW(J82)-ROW($C$70))),4),3,2)&amp;IF(COLUMN(J98)-2&lt;16,",","")</f>
        <v>0x00,</v>
      </c>
      <c r="K98" s="36" t="str">
        <f>"0x"&amp;MID(DEC2HEX(INDEX('Tables LIN'!$I$4:'Tables LIN'!$I$259,COLUMN(K98)-2+16*(ROW(K82)-ROW($C$70))),4),3,2)&amp;IF(COLUMN(K98)-2&lt;16,",","")</f>
        <v>0xFF,</v>
      </c>
      <c r="L98" s="36" t="str">
        <f>"0x"&amp;MID(DEC2HEX(INDEX('Tables LIN'!$I$4:'Tables LIN'!$I$259,COLUMN(L98)-2+16*(ROW(L82)-ROW($C$70))),4),3,2)&amp;IF(COLUMN(L98)-2&lt;16,",","")</f>
        <v>0xFE,</v>
      </c>
      <c r="M98" s="36" t="str">
        <f>"0x"&amp;MID(DEC2HEX(INDEX('Tables LIN'!$I$4:'Tables LIN'!$I$259,COLUMN(M98)-2+16*(ROW(M82)-ROW($C$70))),4),3,2)&amp;IF(COLUMN(M98)-2&lt;16,",","")</f>
        <v>0xFC,</v>
      </c>
      <c r="N98" s="36" t="str">
        <f>"0x"&amp;MID(DEC2HEX(INDEX('Tables LIN'!$I$4:'Tables LIN'!$I$259,COLUMN(N98)-2+16*(ROW(N82)-ROW($C$70))),4),3,2)&amp;IF(COLUMN(N98)-2&lt;16,",","")</f>
        <v>0xFB,</v>
      </c>
      <c r="O98" s="36" t="str">
        <f>"0x"&amp;MID(DEC2HEX(INDEX('Tables LIN'!$I$4:'Tables LIN'!$I$259,COLUMN(O98)-2+16*(ROW(O82)-ROW($C$70))),4),3,2)&amp;IF(COLUMN(O98)-2&lt;16,",","")</f>
        <v>0xFA,</v>
      </c>
      <c r="P98" s="36" t="str">
        <f>"0x"&amp;MID(DEC2HEX(INDEX('Tables LIN'!$I$4:'Tables LIN'!$I$259,COLUMN(P98)-2+16*(ROW(P82)-ROW($C$70))),4),3,2)&amp;IF(COLUMN(P98)-2&lt;16,",","")</f>
        <v>0xF9,</v>
      </c>
      <c r="Q98" s="36" t="str">
        <f>"0x"&amp;MID(DEC2HEX(INDEX('Tables LIN'!$I$4:'Tables LIN'!$I$259,COLUMN(Q98)-2+16*(ROW(Q82)-ROW($C$70))),4),3,2)&amp;IF(COLUMN(Q98)-2&lt;16,",","")</f>
        <v>0xF7,</v>
      </c>
      <c r="R98" s="36" t="str">
        <f>"0x"&amp;MID(DEC2HEX(INDEX('Tables LIN'!$I$4:'Tables LIN'!$I$259,COLUMN(R98)-2+16*(ROW(R82)-ROW($C$70))),4),3,2)&amp;IF(COLUMN(R98)-2&lt;16,",","")</f>
        <v>0xF6</v>
      </c>
    </row>
    <row r="99" spans="1:66">
      <c r="B99" s="36" t="s">
        <v>107</v>
      </c>
      <c r="C99" s="36" t="str">
        <f>"0x"&amp;MID(DEC2HEX(INDEX('Tables LIN'!$I$4:'Tables LIN'!$I$259,COLUMN(C99)-2+16*(ROW(C83)-ROW($C$70))),4),3,2)&amp;IF(COLUMN(C99)-2&lt;16,",","")</f>
        <v>0xF5,</v>
      </c>
      <c r="D99" s="36" t="str">
        <f>"0x"&amp;MID(DEC2HEX(INDEX('Tables LIN'!$I$4:'Tables LIN'!$I$259,COLUMN(D99)-2+16*(ROW(D83)-ROW($C$70))),4),3,2)&amp;IF(COLUMN(D99)-2&lt;16,",","")</f>
        <v>0xF4,</v>
      </c>
      <c r="E99" s="36" t="str">
        <f>"0x"&amp;MID(DEC2HEX(INDEX('Tables LIN'!$I$4:'Tables LIN'!$I$259,COLUMN(E99)-2+16*(ROW(E83)-ROW($C$70))),4),3,2)&amp;IF(COLUMN(E99)-2&lt;16,",","")</f>
        <v>0xF3,</v>
      </c>
      <c r="F99" s="36" t="str">
        <f>"0x"&amp;MID(DEC2HEX(INDEX('Tables LIN'!$I$4:'Tables LIN'!$I$259,COLUMN(F99)-2+16*(ROW(F83)-ROW($C$70))),4),3,2)&amp;IF(COLUMN(F99)-2&lt;16,",","")</f>
        <v>0xF2,</v>
      </c>
      <c r="G99" s="36" t="str">
        <f>"0x"&amp;MID(DEC2HEX(INDEX('Tables LIN'!$I$4:'Tables LIN'!$I$259,COLUMN(G99)-2+16*(ROW(G83)-ROW($C$70))),4),3,2)&amp;IF(COLUMN(G99)-2&lt;16,",","")</f>
        <v>0xF0,</v>
      </c>
      <c r="H99" s="36" t="str">
        <f>"0x"&amp;MID(DEC2HEX(INDEX('Tables LIN'!$I$4:'Tables LIN'!$I$259,COLUMN(H99)-2+16*(ROW(H83)-ROW($C$70))),4),3,2)&amp;IF(COLUMN(H99)-2&lt;16,",","")</f>
        <v>0xEF,</v>
      </c>
      <c r="I99" s="36" t="str">
        <f>"0x"&amp;MID(DEC2HEX(INDEX('Tables LIN'!$I$4:'Tables LIN'!$I$259,COLUMN(I99)-2+16*(ROW(I83)-ROW($C$70))),4),3,2)&amp;IF(COLUMN(I99)-2&lt;16,",","")</f>
        <v>0xEE,</v>
      </c>
      <c r="J99" s="36" t="str">
        <f>"0x"&amp;MID(DEC2HEX(INDEX('Tables LIN'!$I$4:'Tables LIN'!$I$259,COLUMN(J99)-2+16*(ROW(J83)-ROW($C$70))),4),3,2)&amp;IF(COLUMN(J99)-2&lt;16,",","")</f>
        <v>0xED,</v>
      </c>
      <c r="K99" s="36" t="str">
        <f>"0x"&amp;MID(DEC2HEX(INDEX('Tables LIN'!$I$4:'Tables LIN'!$I$259,COLUMN(K99)-2+16*(ROW(K83)-ROW($C$70))),4),3,2)&amp;IF(COLUMN(K99)-2&lt;16,",","")</f>
        <v>0xEC,</v>
      </c>
      <c r="L99" s="36" t="str">
        <f>"0x"&amp;MID(DEC2HEX(INDEX('Tables LIN'!$I$4:'Tables LIN'!$I$259,COLUMN(L99)-2+16*(ROW(L83)-ROW($C$70))),4),3,2)&amp;IF(COLUMN(L99)-2&lt;16,",","")</f>
        <v>0xEB,</v>
      </c>
      <c r="M99" s="36" t="str">
        <f>"0x"&amp;MID(DEC2HEX(INDEX('Tables LIN'!$I$4:'Tables LIN'!$I$259,COLUMN(M99)-2+16*(ROW(M83)-ROW($C$70))),4),3,2)&amp;IF(COLUMN(M99)-2&lt;16,",","")</f>
        <v>0xEA,</v>
      </c>
      <c r="N99" s="36" t="str">
        <f>"0x"&amp;MID(DEC2HEX(INDEX('Tables LIN'!$I$4:'Tables LIN'!$I$259,COLUMN(N99)-2+16*(ROW(N83)-ROW($C$70))),4),3,2)&amp;IF(COLUMN(N99)-2&lt;16,",","")</f>
        <v>0xE9,</v>
      </c>
      <c r="O99" s="36" t="str">
        <f>"0x"&amp;MID(DEC2HEX(INDEX('Tables LIN'!$I$4:'Tables LIN'!$I$259,COLUMN(O99)-2+16*(ROW(O83)-ROW($C$70))),4),3,2)&amp;IF(COLUMN(O99)-2&lt;16,",","")</f>
        <v>0xE8,</v>
      </c>
      <c r="P99" s="36" t="str">
        <f>"0x"&amp;MID(DEC2HEX(INDEX('Tables LIN'!$I$4:'Tables LIN'!$I$259,COLUMN(P99)-2+16*(ROW(P83)-ROW($C$70))),4),3,2)&amp;IF(COLUMN(P99)-2&lt;16,",","")</f>
        <v>0xE7,</v>
      </c>
      <c r="Q99" s="36" t="str">
        <f>"0x"&amp;MID(DEC2HEX(INDEX('Tables LIN'!$I$4:'Tables LIN'!$I$259,COLUMN(Q99)-2+16*(ROW(Q83)-ROW($C$70))),4),3,2)&amp;IF(COLUMN(Q99)-2&lt;16,",","")</f>
        <v>0xE6,</v>
      </c>
      <c r="R99" s="36" t="str">
        <f>"0x"&amp;MID(DEC2HEX(INDEX('Tables LIN'!$I$4:'Tables LIN'!$I$259,COLUMN(R99)-2+16*(ROW(R83)-ROW($C$70))),4),3,2)&amp;IF(COLUMN(R99)-2&lt;16,",","")</f>
        <v>0xE5</v>
      </c>
    </row>
    <row r="100" spans="1:66">
      <c r="B100" s="36" t="s">
        <v>107</v>
      </c>
      <c r="C100" s="36" t="str">
        <f>"0x"&amp;MID(DEC2HEX(INDEX('Tables LIN'!$I$4:'Tables LIN'!$I$259,COLUMN(C100)-2+16*(ROW(C84)-ROW($C$70))),4),3,2)&amp;IF(COLUMN(C100)-2&lt;16,",","")</f>
        <v>0xE4,</v>
      </c>
      <c r="D100" s="36" t="str">
        <f>"0x"&amp;MID(DEC2HEX(INDEX('Tables LIN'!$I$4:'Tables LIN'!$I$259,COLUMN(D100)-2+16*(ROW(D84)-ROW($C$70))),4),3,2)&amp;IF(COLUMN(D100)-2&lt;16,",","")</f>
        <v>0xE3,</v>
      </c>
      <c r="E100" s="36" t="str">
        <f>"0x"&amp;MID(DEC2HEX(INDEX('Tables LIN'!$I$4:'Tables LIN'!$I$259,COLUMN(E100)-2+16*(ROW(E84)-ROW($C$70))),4),3,2)&amp;IF(COLUMN(E100)-2&lt;16,",","")</f>
        <v>0xE2,</v>
      </c>
      <c r="F100" s="36" t="str">
        <f>"0x"&amp;MID(DEC2HEX(INDEX('Tables LIN'!$I$4:'Tables LIN'!$I$259,COLUMN(F100)-2+16*(ROW(F84)-ROW($C$70))),4),3,2)&amp;IF(COLUMN(F100)-2&lt;16,",","")</f>
        <v>0xE1,</v>
      </c>
      <c r="G100" s="36" t="str">
        <f>"0x"&amp;MID(DEC2HEX(INDEX('Tables LIN'!$I$4:'Tables LIN'!$I$259,COLUMN(G100)-2+16*(ROW(G84)-ROW($C$70))),4),3,2)&amp;IF(COLUMN(G100)-2&lt;16,",","")</f>
        <v>0xE0,</v>
      </c>
      <c r="H100" s="36" t="str">
        <f>"0x"&amp;MID(DEC2HEX(INDEX('Tables LIN'!$I$4:'Tables LIN'!$I$259,COLUMN(H100)-2+16*(ROW(H84)-ROW($C$70))),4),3,2)&amp;IF(COLUMN(H100)-2&lt;16,",","")</f>
        <v>0xDF,</v>
      </c>
      <c r="I100" s="36" t="str">
        <f>"0x"&amp;MID(DEC2HEX(INDEX('Tables LIN'!$I$4:'Tables LIN'!$I$259,COLUMN(I100)-2+16*(ROW(I84)-ROW($C$70))),4),3,2)&amp;IF(COLUMN(I100)-2&lt;16,",","")</f>
        <v>0xDE,</v>
      </c>
      <c r="J100" s="36" t="str">
        <f>"0x"&amp;MID(DEC2HEX(INDEX('Tables LIN'!$I$4:'Tables LIN'!$I$259,COLUMN(J100)-2+16*(ROW(J84)-ROW($C$70))),4),3,2)&amp;IF(COLUMN(J100)-2&lt;16,",","")</f>
        <v>0xDD,</v>
      </c>
      <c r="K100" s="36" t="str">
        <f>"0x"&amp;MID(DEC2HEX(INDEX('Tables LIN'!$I$4:'Tables LIN'!$I$259,COLUMN(K100)-2+16*(ROW(K84)-ROW($C$70))),4),3,2)&amp;IF(COLUMN(K100)-2&lt;16,",","")</f>
        <v>0xDC,</v>
      </c>
      <c r="L100" s="36" t="str">
        <f>"0x"&amp;MID(DEC2HEX(INDEX('Tables LIN'!$I$4:'Tables LIN'!$I$259,COLUMN(L100)-2+16*(ROW(L84)-ROW($C$70))),4),3,2)&amp;IF(COLUMN(L100)-2&lt;16,",","")</f>
        <v>0xDB,</v>
      </c>
      <c r="M100" s="36" t="str">
        <f>"0x"&amp;MID(DEC2HEX(INDEX('Tables LIN'!$I$4:'Tables LIN'!$I$259,COLUMN(M100)-2+16*(ROW(M84)-ROW($C$70))),4),3,2)&amp;IF(COLUMN(M100)-2&lt;16,",","")</f>
        <v>0xDA,</v>
      </c>
      <c r="N100" s="36" t="str">
        <f>"0x"&amp;MID(DEC2HEX(INDEX('Tables LIN'!$I$4:'Tables LIN'!$I$259,COLUMN(N100)-2+16*(ROW(N84)-ROW($C$70))),4),3,2)&amp;IF(COLUMN(N100)-2&lt;16,",","")</f>
        <v>0xD9,</v>
      </c>
      <c r="O100" s="36" t="str">
        <f>"0x"&amp;MID(DEC2HEX(INDEX('Tables LIN'!$I$4:'Tables LIN'!$I$259,COLUMN(O100)-2+16*(ROW(O84)-ROW($C$70))),4),3,2)&amp;IF(COLUMN(O100)-2&lt;16,",","")</f>
        <v>0xD8,</v>
      </c>
      <c r="P100" s="36" t="str">
        <f>"0x"&amp;MID(DEC2HEX(INDEX('Tables LIN'!$I$4:'Tables LIN'!$I$259,COLUMN(P100)-2+16*(ROW(P84)-ROW($C$70))),4),3,2)&amp;IF(COLUMN(P100)-2&lt;16,",","")</f>
        <v>0xD7,</v>
      </c>
      <c r="Q100" s="36" t="str">
        <f>"0x"&amp;MID(DEC2HEX(INDEX('Tables LIN'!$I$4:'Tables LIN'!$I$259,COLUMN(Q100)-2+16*(ROW(Q84)-ROW($C$70))),4),3,2)&amp;IF(COLUMN(Q100)-2&lt;16,",","")</f>
        <v>0xD6,</v>
      </c>
      <c r="R100" s="36" t="str">
        <f>"0x"&amp;MID(DEC2HEX(INDEX('Tables LIN'!$I$4:'Tables LIN'!$I$259,COLUMN(R100)-2+16*(ROW(R84)-ROW($C$70))),4),3,2)&amp;IF(COLUMN(R100)-2&lt;16,",","")</f>
        <v>0xD5</v>
      </c>
    </row>
    <row r="101" spans="1:66">
      <c r="B101" s="36" t="s">
        <v>107</v>
      </c>
      <c r="C101" s="36" t="str">
        <f>"0x"&amp;MID(DEC2HEX(INDEX('Tables LIN'!$I$4:'Tables LIN'!$I$259,COLUMN(C101)-2+16*(ROW(C85)-ROW($C$70))),4),3,2)&amp;IF(COLUMN(C101)-2&lt;16,",","")</f>
        <v>0xD4,</v>
      </c>
      <c r="D101" s="36" t="str">
        <f>"0x"&amp;MID(DEC2HEX(INDEX('Tables LIN'!$I$4:'Tables LIN'!$I$259,COLUMN(D101)-2+16*(ROW(D85)-ROW($C$70))),4),3,2)&amp;IF(COLUMN(D101)-2&lt;16,",","")</f>
        <v>0xD4,</v>
      </c>
      <c r="E101" s="36" t="str">
        <f>"0x"&amp;MID(DEC2HEX(INDEX('Tables LIN'!$I$4:'Tables LIN'!$I$259,COLUMN(E101)-2+16*(ROW(E85)-ROW($C$70))),4),3,2)&amp;IF(COLUMN(E101)-2&lt;16,",","")</f>
        <v>0xD3,</v>
      </c>
      <c r="F101" s="36" t="str">
        <f>"0x"&amp;MID(DEC2HEX(INDEX('Tables LIN'!$I$4:'Tables LIN'!$I$259,COLUMN(F101)-2+16*(ROW(F85)-ROW($C$70))),4),3,2)&amp;IF(COLUMN(F101)-2&lt;16,",","")</f>
        <v>0xD2,</v>
      </c>
      <c r="G101" s="36" t="str">
        <f>"0x"&amp;MID(DEC2HEX(INDEX('Tables LIN'!$I$4:'Tables LIN'!$I$259,COLUMN(G101)-2+16*(ROW(G85)-ROW($C$70))),4),3,2)&amp;IF(COLUMN(G101)-2&lt;16,",","")</f>
        <v>0xD1,</v>
      </c>
      <c r="H101" s="36" t="str">
        <f>"0x"&amp;MID(DEC2HEX(INDEX('Tables LIN'!$I$4:'Tables LIN'!$I$259,COLUMN(H101)-2+16*(ROW(H85)-ROW($C$70))),4),3,2)&amp;IF(COLUMN(H101)-2&lt;16,",","")</f>
        <v>0xD0,</v>
      </c>
      <c r="I101" s="36" t="str">
        <f>"0x"&amp;MID(DEC2HEX(INDEX('Tables LIN'!$I$4:'Tables LIN'!$I$259,COLUMN(I101)-2+16*(ROW(I85)-ROW($C$70))),4),3,2)&amp;IF(COLUMN(I101)-2&lt;16,",","")</f>
        <v>0xCF,</v>
      </c>
      <c r="J101" s="36" t="str">
        <f>"0x"&amp;MID(DEC2HEX(INDEX('Tables LIN'!$I$4:'Tables LIN'!$I$259,COLUMN(J101)-2+16*(ROW(J85)-ROW($C$70))),4),3,2)&amp;IF(COLUMN(J101)-2&lt;16,",","")</f>
        <v>0xCE,</v>
      </c>
      <c r="K101" s="36" t="str">
        <f>"0x"&amp;MID(DEC2HEX(INDEX('Tables LIN'!$I$4:'Tables LIN'!$I$259,COLUMN(K101)-2+16*(ROW(K85)-ROW($C$70))),4),3,2)&amp;IF(COLUMN(K101)-2&lt;16,",","")</f>
        <v>0xCE,</v>
      </c>
      <c r="L101" s="36" t="str">
        <f>"0x"&amp;MID(DEC2HEX(INDEX('Tables LIN'!$I$4:'Tables LIN'!$I$259,COLUMN(L101)-2+16*(ROW(L85)-ROW($C$70))),4),3,2)&amp;IF(COLUMN(L101)-2&lt;16,",","")</f>
        <v>0xCD,</v>
      </c>
      <c r="M101" s="36" t="str">
        <f>"0x"&amp;MID(DEC2HEX(INDEX('Tables LIN'!$I$4:'Tables LIN'!$I$259,COLUMN(M101)-2+16*(ROW(M85)-ROW($C$70))),4),3,2)&amp;IF(COLUMN(M101)-2&lt;16,",","")</f>
        <v>0xCC,</v>
      </c>
      <c r="N101" s="36" t="str">
        <f>"0x"&amp;MID(DEC2HEX(INDEX('Tables LIN'!$I$4:'Tables LIN'!$I$259,COLUMN(N101)-2+16*(ROW(N85)-ROW($C$70))),4),3,2)&amp;IF(COLUMN(N101)-2&lt;16,",","")</f>
        <v>0xCB,</v>
      </c>
      <c r="O101" s="36" t="str">
        <f>"0x"&amp;MID(DEC2HEX(INDEX('Tables LIN'!$I$4:'Tables LIN'!$I$259,COLUMN(O101)-2+16*(ROW(O85)-ROW($C$70))),4),3,2)&amp;IF(COLUMN(O101)-2&lt;16,",","")</f>
        <v>0xCA,</v>
      </c>
      <c r="P101" s="36" t="str">
        <f>"0x"&amp;MID(DEC2HEX(INDEX('Tables LIN'!$I$4:'Tables LIN'!$I$259,COLUMN(P101)-2+16*(ROW(P85)-ROW($C$70))),4),3,2)&amp;IF(COLUMN(P101)-2&lt;16,",","")</f>
        <v>0xCA,</v>
      </c>
      <c r="Q101" s="36" t="str">
        <f>"0x"&amp;MID(DEC2HEX(INDEX('Tables LIN'!$I$4:'Tables LIN'!$I$259,COLUMN(Q101)-2+16*(ROW(Q85)-ROW($C$70))),4),3,2)&amp;IF(COLUMN(Q101)-2&lt;16,",","")</f>
        <v>0xC9,</v>
      </c>
      <c r="R101" s="36" t="str">
        <f>"0x"&amp;MID(DEC2HEX(INDEX('Tables LIN'!$I$4:'Tables LIN'!$I$259,COLUMN(R101)-2+16*(ROW(R85)-ROW($C$70))),4),3,2)&amp;IF(COLUMN(R101)-2&lt;16,",","")</f>
        <v>0xC8</v>
      </c>
    </row>
    <row r="102" spans="1:66">
      <c r="A102" s="126" t="str">
        <f>"TBL_FREQ_4  ; Freq="&amp;'Tables LIN'!K$2</f>
        <v>TBL_FREQ_4  ; Freq=40000</v>
      </c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</row>
    <row r="103" spans="1:66">
      <c r="B103" s="36" t="s">
        <v>107</v>
      </c>
      <c r="C103" s="36" t="str">
        <f>"0x"&amp;MID(DEC2HEX(INDEX('Tables LIN'!$L$4:'Tables LIN'!$L$259,COLUMN(C103)-2+16*(ROW(C103)-ROW($C$103))),4),1,2)&amp;IF(COLUMN(C103)-2&lt;16,",","")</f>
        <v>0xFF,</v>
      </c>
      <c r="D103" s="36" t="str">
        <f>"0x"&amp;MID(DEC2HEX(INDEX('Tables LIN'!$L$4:'Tables LIN'!$L$259,COLUMN(D103)-2+16*(ROW(D103)-ROW($C$103))),4),1,2)&amp;IF(COLUMN(D103)-2&lt;16,",","")</f>
        <v>0x5E,</v>
      </c>
      <c r="E103" s="36" t="str">
        <f>"0x"&amp;MID(DEC2HEX(INDEX('Tables LIN'!$L$4:'Tables LIN'!$L$259,COLUMN(E103)-2+16*(ROW(E103)-ROW($C$103))),4),1,2)&amp;IF(COLUMN(E103)-2&lt;16,",","")</f>
        <v>0x39,</v>
      </c>
      <c r="F103" s="36" t="str">
        <f>"0x"&amp;MID(DEC2HEX(INDEX('Tables LIN'!$L$4:'Tables LIN'!$L$259,COLUMN(F103)-2+16*(ROW(F103)-ROW($C$103))),4),1,2)&amp;IF(COLUMN(F103)-2&lt;16,",","")</f>
        <v>0x29,</v>
      </c>
      <c r="G103" s="36" t="str">
        <f>"0x"&amp;MID(DEC2HEX(INDEX('Tables LIN'!$L$4:'Tables LIN'!$L$259,COLUMN(G103)-2+16*(ROW(G103)-ROW($C$103))),4),1,2)&amp;IF(COLUMN(G103)-2&lt;16,",","")</f>
        <v>0x20,</v>
      </c>
      <c r="H103" s="36" t="str">
        <f>"0x"&amp;MID(DEC2HEX(INDEX('Tables LIN'!$L$4:'Tables LIN'!$L$259,COLUMN(H103)-2+16*(ROW(H103)-ROW($C$103))),4),1,2)&amp;IF(COLUMN(H103)-2&lt;16,",","")</f>
        <v>0x1A,</v>
      </c>
      <c r="I103" s="36" t="str">
        <f>"0x"&amp;MID(DEC2HEX(INDEX('Tables LIN'!$L$4:'Tables LIN'!$L$259,COLUMN(I103)-2+16*(ROW(I103)-ROW($C$103))),4),1,2)&amp;IF(COLUMN(I103)-2&lt;16,",","")</f>
        <v>0x16,</v>
      </c>
      <c r="J103" s="36" t="str">
        <f>"0x"&amp;MID(DEC2HEX(INDEX('Tables LIN'!$L$4:'Tables LIN'!$L$259,COLUMN(J103)-2+16*(ROW(J103)-ROW($C$103))),4),1,2)&amp;IF(COLUMN(J103)-2&lt;16,",","")</f>
        <v>0x13,</v>
      </c>
      <c r="K103" s="36" t="str">
        <f>"0x"&amp;MID(DEC2HEX(INDEX('Tables LIN'!$L$4:'Tables LIN'!$L$259,COLUMN(K103)-2+16*(ROW(K103)-ROW($C$103))),4),1,2)&amp;IF(COLUMN(K103)-2&lt;16,",","")</f>
        <v>0x11,</v>
      </c>
      <c r="L103" s="36" t="str">
        <f>"0x"&amp;MID(DEC2HEX(INDEX('Tables LIN'!$L$4:'Tables LIN'!$L$259,COLUMN(L103)-2+16*(ROW(L103)-ROW($C$103))),4),1,2)&amp;IF(COLUMN(L103)-2&lt;16,",","")</f>
        <v>0x0F,</v>
      </c>
      <c r="M103" s="36" t="str">
        <f>"0x"&amp;MID(DEC2HEX(INDEX('Tables LIN'!$L$4:'Tables LIN'!$L$259,COLUMN(M103)-2+16*(ROW(M103)-ROW($C$103))),4),1,2)&amp;IF(COLUMN(M103)-2&lt;16,",","")</f>
        <v>0x0E,</v>
      </c>
      <c r="N103" s="36" t="str">
        <f>"0x"&amp;MID(DEC2HEX(INDEX('Tables LIN'!$L$4:'Tables LIN'!$L$259,COLUMN(N103)-2+16*(ROW(N103)-ROW($C$103))),4),1,2)&amp;IF(COLUMN(N103)-2&lt;16,",","")</f>
        <v>0x0C,</v>
      </c>
      <c r="O103" s="36" t="str">
        <f>"0x"&amp;MID(DEC2HEX(INDEX('Tables LIN'!$L$4:'Tables LIN'!$L$259,COLUMN(O103)-2+16*(ROW(O103)-ROW($C$103))),4),1,2)&amp;IF(COLUMN(O103)-2&lt;16,",","")</f>
        <v>0x0B,</v>
      </c>
      <c r="P103" s="36" t="str">
        <f>"0x"&amp;MID(DEC2HEX(INDEX('Tables LIN'!$L$4:'Tables LIN'!$L$259,COLUMN(P103)-2+16*(ROW(P103)-ROW($C$103))),4),1,2)&amp;IF(COLUMN(P103)-2&lt;16,",","")</f>
        <v>0x0B,</v>
      </c>
      <c r="Q103" s="36" t="str">
        <f>"0x"&amp;MID(DEC2HEX(INDEX('Tables LIN'!$L$4:'Tables LIN'!$L$259,COLUMN(Q103)-2+16*(ROW(Q103)-ROW($C$103))),4),1,2)&amp;IF(COLUMN(Q103)-2&lt;16,",","")</f>
        <v>0x0A,</v>
      </c>
      <c r="R103" s="36" t="str">
        <f>"0x"&amp;MID(DEC2HEX(INDEX('Tables LIN'!$L$4:'Tables LIN'!$L$259,COLUMN(R103)-2+16*(ROW(R103)-ROW($C$103))),4),1,2)&amp;IF(COLUMN(R103)-2&lt;16,",","")</f>
        <v>0x09</v>
      </c>
    </row>
    <row r="104" spans="1:66">
      <c r="B104" s="36" t="s">
        <v>107</v>
      </c>
      <c r="C104" s="36" t="str">
        <f>"0x"&amp;MID(DEC2HEX(INDEX('Tables LIN'!$L$4:'Tables LIN'!$L$259,COLUMN(C104)-2+16*(ROW(C104)-ROW($C$103))),4),1,2)&amp;IF(COLUMN(C104)-2&lt;16,",","")</f>
        <v>0x09,</v>
      </c>
      <c r="D104" s="36" t="str">
        <f>"0x"&amp;MID(DEC2HEX(INDEX('Tables LIN'!$L$4:'Tables LIN'!$L$259,COLUMN(D104)-2+16*(ROW(D104)-ROW($C$103))),4),1,2)&amp;IF(COLUMN(D104)-2&lt;16,",","")</f>
        <v>0x08,</v>
      </c>
      <c r="E104" s="36" t="str">
        <f>"0x"&amp;MID(DEC2HEX(INDEX('Tables LIN'!$L$4:'Tables LIN'!$L$259,COLUMN(E104)-2+16*(ROW(E104)-ROW($C$103))),4),1,2)&amp;IF(COLUMN(E104)-2&lt;16,",","")</f>
        <v>0x08,</v>
      </c>
      <c r="F104" s="36" t="str">
        <f>"0x"&amp;MID(DEC2HEX(INDEX('Tables LIN'!$L$4:'Tables LIN'!$L$259,COLUMN(F104)-2+16*(ROW(F104)-ROW($C$103))),4),1,2)&amp;IF(COLUMN(F104)-2&lt;16,",","")</f>
        <v>0x07,</v>
      </c>
      <c r="G104" s="36" t="str">
        <f>"0x"&amp;MID(DEC2HEX(INDEX('Tables LIN'!$L$4:'Tables LIN'!$L$259,COLUMN(G104)-2+16*(ROW(G104)-ROW($C$103))),4),1,2)&amp;IF(COLUMN(G104)-2&lt;16,",","")</f>
        <v>0x07,</v>
      </c>
      <c r="H104" s="36" t="str">
        <f>"0x"&amp;MID(DEC2HEX(INDEX('Tables LIN'!$L$4:'Tables LIN'!$L$259,COLUMN(H104)-2+16*(ROW(H104)-ROW($C$103))),4),1,2)&amp;IF(COLUMN(H104)-2&lt;16,",","")</f>
        <v>0x06,</v>
      </c>
      <c r="I104" s="36" t="str">
        <f>"0x"&amp;MID(DEC2HEX(INDEX('Tables LIN'!$L$4:'Tables LIN'!$L$259,COLUMN(I104)-2+16*(ROW(I104)-ROW($C$103))),4),1,2)&amp;IF(COLUMN(I104)-2&lt;16,",","")</f>
        <v>0x06,</v>
      </c>
      <c r="J104" s="36" t="str">
        <f>"0x"&amp;MID(DEC2HEX(INDEX('Tables LIN'!$L$4:'Tables LIN'!$L$259,COLUMN(J104)-2+16*(ROW(J104)-ROW($C$103))),4),1,2)&amp;IF(COLUMN(J104)-2&lt;16,",","")</f>
        <v>0x06,</v>
      </c>
      <c r="K104" s="36" t="str">
        <f>"0x"&amp;MID(DEC2HEX(INDEX('Tables LIN'!$L$4:'Tables LIN'!$L$259,COLUMN(K104)-2+16*(ROW(K104)-ROW($C$103))),4),1,2)&amp;IF(COLUMN(K104)-2&lt;16,",","")</f>
        <v>0x06,</v>
      </c>
      <c r="L104" s="36" t="str">
        <f>"0x"&amp;MID(DEC2HEX(INDEX('Tables LIN'!$L$4:'Tables LIN'!$L$259,COLUMN(L104)-2+16*(ROW(L104)-ROW($C$103))),4),1,2)&amp;IF(COLUMN(L104)-2&lt;16,",","")</f>
        <v>0x05,</v>
      </c>
      <c r="M104" s="36" t="str">
        <f>"0x"&amp;MID(DEC2HEX(INDEX('Tables LIN'!$L$4:'Tables LIN'!$L$259,COLUMN(M104)-2+16*(ROW(M104)-ROW($C$103))),4),1,2)&amp;IF(COLUMN(M104)-2&lt;16,",","")</f>
        <v>0x05,</v>
      </c>
      <c r="N104" s="36" t="str">
        <f>"0x"&amp;MID(DEC2HEX(INDEX('Tables LIN'!$L$4:'Tables LIN'!$L$259,COLUMN(N104)-2+16*(ROW(N104)-ROW($C$103))),4),1,2)&amp;IF(COLUMN(N104)-2&lt;16,",","")</f>
        <v>0x05,</v>
      </c>
      <c r="O104" s="36" t="str">
        <f>"0x"&amp;MID(DEC2HEX(INDEX('Tables LIN'!$L$4:'Tables LIN'!$L$259,COLUMN(O104)-2+16*(ROW(O104)-ROW($C$103))),4),1,2)&amp;IF(COLUMN(O104)-2&lt;16,",","")</f>
        <v>0x05,</v>
      </c>
      <c r="P104" s="36" t="str">
        <f>"0x"&amp;MID(DEC2HEX(INDEX('Tables LIN'!$L$4:'Tables LIN'!$L$259,COLUMN(P104)-2+16*(ROW(P104)-ROW($C$103))),4),1,2)&amp;IF(COLUMN(P104)-2&lt;16,",","")</f>
        <v>0x05,</v>
      </c>
      <c r="Q104" s="36" t="str">
        <f>"0x"&amp;MID(DEC2HEX(INDEX('Tables LIN'!$L$4:'Tables LIN'!$L$259,COLUMN(Q104)-2+16*(ROW(Q104)-ROW($C$103))),4),1,2)&amp;IF(COLUMN(Q104)-2&lt;16,",","")</f>
        <v>0x04,</v>
      </c>
      <c r="R104" s="36" t="str">
        <f>"0x"&amp;MID(DEC2HEX(INDEX('Tables LIN'!$L$4:'Tables LIN'!$L$259,COLUMN(R104)-2+16*(ROW(R104)-ROW($C$103))),4),1,2)&amp;IF(COLUMN(R104)-2&lt;16,",","")</f>
        <v>0x04</v>
      </c>
    </row>
    <row r="105" spans="1:66">
      <c r="B105" s="36" t="s">
        <v>107</v>
      </c>
      <c r="C105" s="36" t="str">
        <f>"0x"&amp;MID(DEC2HEX(INDEX('Tables LIN'!$L$4:'Tables LIN'!$L$259,COLUMN(C105)-2+16*(ROW(C105)-ROW($C$103))),4),1,2)&amp;IF(COLUMN(C105)-2&lt;16,",","")</f>
        <v>0x04,</v>
      </c>
      <c r="D105" s="36" t="str">
        <f>"0x"&amp;MID(DEC2HEX(INDEX('Tables LIN'!$L$4:'Tables LIN'!$L$259,COLUMN(D105)-2+16*(ROW(D105)-ROW($C$103))),4),1,2)&amp;IF(COLUMN(D105)-2&lt;16,",","")</f>
        <v>0x04,</v>
      </c>
      <c r="E105" s="36" t="str">
        <f>"0x"&amp;MID(DEC2HEX(INDEX('Tables LIN'!$L$4:'Tables LIN'!$L$259,COLUMN(E105)-2+16*(ROW(E105)-ROW($C$103))),4),1,2)&amp;IF(COLUMN(E105)-2&lt;16,",","")</f>
        <v>0x04,</v>
      </c>
      <c r="F105" s="36" t="str">
        <f>"0x"&amp;MID(DEC2HEX(INDEX('Tables LIN'!$L$4:'Tables LIN'!$L$259,COLUMN(F105)-2+16*(ROW(F105)-ROW($C$103))),4),1,2)&amp;IF(COLUMN(F105)-2&lt;16,",","")</f>
        <v>0x04,</v>
      </c>
      <c r="G105" s="36" t="str">
        <f>"0x"&amp;MID(DEC2HEX(INDEX('Tables LIN'!$L$4:'Tables LIN'!$L$259,COLUMN(G105)-2+16*(ROW(G105)-ROW($C$103))),4),1,2)&amp;IF(COLUMN(G105)-2&lt;16,",","")</f>
        <v>0x04,</v>
      </c>
      <c r="H105" s="36" t="str">
        <f>"0x"&amp;MID(DEC2HEX(INDEX('Tables LIN'!$L$4:'Tables LIN'!$L$259,COLUMN(H105)-2+16*(ROW(H105)-ROW($C$103))),4),1,2)&amp;IF(COLUMN(H105)-2&lt;16,",","")</f>
        <v>0x03,</v>
      </c>
      <c r="I105" s="36" t="str">
        <f>"0x"&amp;MID(DEC2HEX(INDEX('Tables LIN'!$L$4:'Tables LIN'!$L$259,COLUMN(I105)-2+16*(ROW(I105)-ROW($C$103))),4),1,2)&amp;IF(COLUMN(I105)-2&lt;16,",","")</f>
        <v>0x03,</v>
      </c>
      <c r="J105" s="36" t="str">
        <f>"0x"&amp;MID(DEC2HEX(INDEX('Tables LIN'!$L$4:'Tables LIN'!$L$259,COLUMN(J105)-2+16*(ROW(J105)-ROW($C$103))),4),1,2)&amp;IF(COLUMN(J105)-2&lt;16,",","")</f>
        <v>0x03,</v>
      </c>
      <c r="K105" s="36" t="str">
        <f>"0x"&amp;MID(DEC2HEX(INDEX('Tables LIN'!$L$4:'Tables LIN'!$L$259,COLUMN(K105)-2+16*(ROW(K105)-ROW($C$103))),4),1,2)&amp;IF(COLUMN(K105)-2&lt;16,",","")</f>
        <v>0x03,</v>
      </c>
      <c r="L105" s="36" t="str">
        <f>"0x"&amp;MID(DEC2HEX(INDEX('Tables LIN'!$L$4:'Tables LIN'!$L$259,COLUMN(L105)-2+16*(ROW(L105)-ROW($C$103))),4),1,2)&amp;IF(COLUMN(L105)-2&lt;16,",","")</f>
        <v>0x03,</v>
      </c>
      <c r="M105" s="36" t="str">
        <f>"0x"&amp;MID(DEC2HEX(INDEX('Tables LIN'!$L$4:'Tables LIN'!$L$259,COLUMN(M105)-2+16*(ROW(M105)-ROW($C$103))),4),1,2)&amp;IF(COLUMN(M105)-2&lt;16,",","")</f>
        <v>0x03,</v>
      </c>
      <c r="N105" s="36" t="str">
        <f>"0x"&amp;MID(DEC2HEX(INDEX('Tables LIN'!$L$4:'Tables LIN'!$L$259,COLUMN(N105)-2+16*(ROW(N105)-ROW($C$103))),4),1,2)&amp;IF(COLUMN(N105)-2&lt;16,",","")</f>
        <v>0x03,</v>
      </c>
      <c r="O105" s="36" t="str">
        <f>"0x"&amp;MID(DEC2HEX(INDEX('Tables LIN'!$L$4:'Tables LIN'!$L$259,COLUMN(O105)-2+16*(ROW(O105)-ROW($C$103))),4),1,2)&amp;IF(COLUMN(O105)-2&lt;16,",","")</f>
        <v>0x03,</v>
      </c>
      <c r="P105" s="36" t="str">
        <f>"0x"&amp;MID(DEC2HEX(INDEX('Tables LIN'!$L$4:'Tables LIN'!$L$259,COLUMN(P105)-2+16*(ROW(P105)-ROW($C$103))),4),1,2)&amp;IF(COLUMN(P105)-2&lt;16,",","")</f>
        <v>0x03,</v>
      </c>
      <c r="Q105" s="36" t="str">
        <f>"0x"&amp;MID(DEC2HEX(INDEX('Tables LIN'!$L$4:'Tables LIN'!$L$259,COLUMN(Q105)-2+16*(ROW(Q105)-ROW($C$103))),4),1,2)&amp;IF(COLUMN(Q105)-2&lt;16,",","")</f>
        <v>0x03,</v>
      </c>
      <c r="R105" s="36" t="str">
        <f>"0x"&amp;MID(DEC2HEX(INDEX('Tables LIN'!$L$4:'Tables LIN'!$L$259,COLUMN(R105)-2+16*(ROW(R105)-ROW($C$103))),4),1,2)&amp;IF(COLUMN(R105)-2&lt;16,",","")</f>
        <v>0x03</v>
      </c>
    </row>
    <row r="106" spans="1:66">
      <c r="B106" s="36" t="s">
        <v>107</v>
      </c>
      <c r="C106" s="36" t="str">
        <f>"0x"&amp;MID(DEC2HEX(INDEX('Tables LIN'!$L$4:'Tables LIN'!$L$259,COLUMN(C106)-2+16*(ROW(C106)-ROW($C$103))),4),1,2)&amp;IF(COLUMN(C106)-2&lt;16,",","")</f>
        <v>0x03,</v>
      </c>
      <c r="D106" s="36" t="str">
        <f>"0x"&amp;MID(DEC2HEX(INDEX('Tables LIN'!$L$4:'Tables LIN'!$L$259,COLUMN(D106)-2+16*(ROW(D106)-ROW($C$103))),4),1,2)&amp;IF(COLUMN(D106)-2&lt;16,",","")</f>
        <v>0x03,</v>
      </c>
      <c r="E106" s="36" t="str">
        <f>"0x"&amp;MID(DEC2HEX(INDEX('Tables LIN'!$L$4:'Tables LIN'!$L$259,COLUMN(E106)-2+16*(ROW(E106)-ROW($C$103))),4),1,2)&amp;IF(COLUMN(E106)-2&lt;16,",","")</f>
        <v>0x02,</v>
      </c>
      <c r="F106" s="36" t="str">
        <f>"0x"&amp;MID(DEC2HEX(INDEX('Tables LIN'!$L$4:'Tables LIN'!$L$259,COLUMN(F106)-2+16*(ROW(F106)-ROW($C$103))),4),1,2)&amp;IF(COLUMN(F106)-2&lt;16,",","")</f>
        <v>0x02,</v>
      </c>
      <c r="G106" s="36" t="str">
        <f>"0x"&amp;MID(DEC2HEX(INDEX('Tables LIN'!$L$4:'Tables LIN'!$L$259,COLUMN(G106)-2+16*(ROW(G106)-ROW($C$103))),4),1,2)&amp;IF(COLUMN(G106)-2&lt;16,",","")</f>
        <v>0x02,</v>
      </c>
      <c r="H106" s="36" t="str">
        <f>"0x"&amp;MID(DEC2HEX(INDEX('Tables LIN'!$L$4:'Tables LIN'!$L$259,COLUMN(H106)-2+16*(ROW(H106)-ROW($C$103))),4),1,2)&amp;IF(COLUMN(H106)-2&lt;16,",","")</f>
        <v>0x02,</v>
      </c>
      <c r="I106" s="36" t="str">
        <f>"0x"&amp;MID(DEC2HEX(INDEX('Tables LIN'!$L$4:'Tables LIN'!$L$259,COLUMN(I106)-2+16*(ROW(I106)-ROW($C$103))),4),1,2)&amp;IF(COLUMN(I106)-2&lt;16,",","")</f>
        <v>0x02,</v>
      </c>
      <c r="J106" s="36" t="str">
        <f>"0x"&amp;MID(DEC2HEX(INDEX('Tables LIN'!$L$4:'Tables LIN'!$L$259,COLUMN(J106)-2+16*(ROW(J106)-ROW($C$103))),4),1,2)&amp;IF(COLUMN(J106)-2&lt;16,",","")</f>
        <v>0x02,</v>
      </c>
      <c r="K106" s="36" t="str">
        <f>"0x"&amp;MID(DEC2HEX(INDEX('Tables LIN'!$L$4:'Tables LIN'!$L$259,COLUMN(K106)-2+16*(ROW(K106)-ROW($C$103))),4),1,2)&amp;IF(COLUMN(K106)-2&lt;16,",","")</f>
        <v>0x02,</v>
      </c>
      <c r="L106" s="36" t="str">
        <f>"0x"&amp;MID(DEC2HEX(INDEX('Tables LIN'!$L$4:'Tables LIN'!$L$259,COLUMN(L106)-2+16*(ROW(L106)-ROW($C$103))),4),1,2)&amp;IF(COLUMN(L106)-2&lt;16,",","")</f>
        <v>0x02,</v>
      </c>
      <c r="M106" s="36" t="str">
        <f>"0x"&amp;MID(DEC2HEX(INDEX('Tables LIN'!$L$4:'Tables LIN'!$L$259,COLUMN(M106)-2+16*(ROW(M106)-ROW($C$103))),4),1,2)&amp;IF(COLUMN(M106)-2&lt;16,",","")</f>
        <v>0x02,</v>
      </c>
      <c r="N106" s="36" t="str">
        <f>"0x"&amp;MID(DEC2HEX(INDEX('Tables LIN'!$L$4:'Tables LIN'!$L$259,COLUMN(N106)-2+16*(ROW(N106)-ROW($C$103))),4),1,2)&amp;IF(COLUMN(N106)-2&lt;16,",","")</f>
        <v>0x02,</v>
      </c>
      <c r="O106" s="36" t="str">
        <f>"0x"&amp;MID(DEC2HEX(INDEX('Tables LIN'!$L$4:'Tables LIN'!$L$259,COLUMN(O106)-2+16*(ROW(O106)-ROW($C$103))),4),1,2)&amp;IF(COLUMN(O106)-2&lt;16,",","")</f>
        <v>0x02,</v>
      </c>
      <c r="P106" s="36" t="str">
        <f>"0x"&amp;MID(DEC2HEX(INDEX('Tables LIN'!$L$4:'Tables LIN'!$L$259,COLUMN(P106)-2+16*(ROW(P106)-ROW($C$103))),4),1,2)&amp;IF(COLUMN(P106)-2&lt;16,",","")</f>
        <v>0x02,</v>
      </c>
      <c r="Q106" s="36" t="str">
        <f>"0x"&amp;MID(DEC2HEX(INDEX('Tables LIN'!$L$4:'Tables LIN'!$L$259,COLUMN(Q106)-2+16*(ROW(Q106)-ROW($C$103))),4),1,2)&amp;IF(COLUMN(Q106)-2&lt;16,",","")</f>
        <v>0x02,</v>
      </c>
      <c r="R106" s="36" t="str">
        <f>"0x"&amp;MID(DEC2HEX(INDEX('Tables LIN'!$L$4:'Tables LIN'!$L$259,COLUMN(R106)-2+16*(ROW(R106)-ROW($C$103))),4),1,2)&amp;IF(COLUMN(R106)-2&lt;16,",","")</f>
        <v>0x02</v>
      </c>
    </row>
    <row r="107" spans="1:66">
      <c r="B107" s="36" t="s">
        <v>107</v>
      </c>
      <c r="C107" s="36" t="str">
        <f>"0x"&amp;MID(DEC2HEX(INDEX('Tables LIN'!$L$4:'Tables LIN'!$L$259,COLUMN(C107)-2+16*(ROW(C107)-ROW($C$103))),4),1,2)&amp;IF(COLUMN(C107)-2&lt;16,",","")</f>
        <v>0x02,</v>
      </c>
      <c r="D107" s="36" t="str">
        <f>"0x"&amp;MID(DEC2HEX(INDEX('Tables LIN'!$L$4:'Tables LIN'!$L$259,COLUMN(D107)-2+16*(ROW(D107)-ROW($C$103))),4),1,2)&amp;IF(COLUMN(D107)-2&lt;16,",","")</f>
        <v>0x02,</v>
      </c>
      <c r="E107" s="36" t="str">
        <f>"0x"&amp;MID(DEC2HEX(INDEX('Tables LIN'!$L$4:'Tables LIN'!$L$259,COLUMN(E107)-2+16*(ROW(E107)-ROW($C$103))),4),1,2)&amp;IF(COLUMN(E107)-2&lt;16,",","")</f>
        <v>0x02,</v>
      </c>
      <c r="F107" s="36" t="str">
        <f>"0x"&amp;MID(DEC2HEX(INDEX('Tables LIN'!$L$4:'Tables LIN'!$L$259,COLUMN(F107)-2+16*(ROW(F107)-ROW($C$103))),4),1,2)&amp;IF(COLUMN(F107)-2&lt;16,",","")</f>
        <v>0x02,</v>
      </c>
      <c r="G107" s="36" t="str">
        <f>"0x"&amp;MID(DEC2HEX(INDEX('Tables LIN'!$L$4:'Tables LIN'!$L$259,COLUMN(G107)-2+16*(ROW(G107)-ROW($C$103))),4),1,2)&amp;IF(COLUMN(G107)-2&lt;16,",","")</f>
        <v>0x02,</v>
      </c>
      <c r="H107" s="36" t="str">
        <f>"0x"&amp;MID(DEC2HEX(INDEX('Tables LIN'!$L$4:'Tables LIN'!$L$259,COLUMN(H107)-2+16*(ROW(H107)-ROW($C$103))),4),1,2)&amp;IF(COLUMN(H107)-2&lt;16,",","")</f>
        <v>0x02,</v>
      </c>
      <c r="I107" s="36" t="str">
        <f>"0x"&amp;MID(DEC2HEX(INDEX('Tables LIN'!$L$4:'Tables LIN'!$L$259,COLUMN(I107)-2+16*(ROW(I107)-ROW($C$103))),4),1,2)&amp;IF(COLUMN(I107)-2&lt;16,",","")</f>
        <v>0x02,</v>
      </c>
      <c r="J107" s="36" t="str">
        <f>"0x"&amp;MID(DEC2HEX(INDEX('Tables LIN'!$L$4:'Tables LIN'!$L$259,COLUMN(J107)-2+16*(ROW(J107)-ROW($C$103))),4),1,2)&amp;IF(COLUMN(J107)-2&lt;16,",","")</f>
        <v>0x02,</v>
      </c>
      <c r="K107" s="36" t="str">
        <f>"0x"&amp;MID(DEC2HEX(INDEX('Tables LIN'!$L$4:'Tables LIN'!$L$259,COLUMN(K107)-2+16*(ROW(K107)-ROW($C$103))),4),1,2)&amp;IF(COLUMN(K107)-2&lt;16,",","")</f>
        <v>0x02,</v>
      </c>
      <c r="L107" s="36" t="str">
        <f>"0x"&amp;MID(DEC2HEX(INDEX('Tables LIN'!$L$4:'Tables LIN'!$L$259,COLUMN(L107)-2+16*(ROW(L107)-ROW($C$103))),4),1,2)&amp;IF(COLUMN(L107)-2&lt;16,",","")</f>
        <v>0x02,</v>
      </c>
      <c r="M107" s="36" t="str">
        <f>"0x"&amp;MID(DEC2HEX(INDEX('Tables LIN'!$L$4:'Tables LIN'!$L$259,COLUMN(M107)-2+16*(ROW(M107)-ROW($C$103))),4),1,2)&amp;IF(COLUMN(M107)-2&lt;16,",","")</f>
        <v>0x02,</v>
      </c>
      <c r="N107" s="36" t="str">
        <f>"0x"&amp;MID(DEC2HEX(INDEX('Tables LIN'!$L$4:'Tables LIN'!$L$259,COLUMN(N107)-2+16*(ROW(N107)-ROW($C$103))),4),1,2)&amp;IF(COLUMN(N107)-2&lt;16,",","")</f>
        <v>0x01,</v>
      </c>
      <c r="O107" s="36" t="str">
        <f>"0x"&amp;MID(DEC2HEX(INDEX('Tables LIN'!$L$4:'Tables LIN'!$L$259,COLUMN(O107)-2+16*(ROW(O107)-ROW($C$103))),4),1,2)&amp;IF(COLUMN(O107)-2&lt;16,",","")</f>
        <v>0x01,</v>
      </c>
      <c r="P107" s="36" t="str">
        <f>"0x"&amp;MID(DEC2HEX(INDEX('Tables LIN'!$L$4:'Tables LIN'!$L$259,COLUMN(P107)-2+16*(ROW(P107)-ROW($C$103))),4),1,2)&amp;IF(COLUMN(P107)-2&lt;16,",","")</f>
        <v>0x01,</v>
      </c>
      <c r="Q107" s="36" t="str">
        <f>"0x"&amp;MID(DEC2HEX(INDEX('Tables LIN'!$L$4:'Tables LIN'!$L$259,COLUMN(Q107)-2+16*(ROW(Q107)-ROW($C$103))),4),1,2)&amp;IF(COLUMN(Q107)-2&lt;16,",","")</f>
        <v>0x01,</v>
      </c>
      <c r="R107" s="36" t="str">
        <f>"0x"&amp;MID(DEC2HEX(INDEX('Tables LIN'!$L$4:'Tables LIN'!$L$259,COLUMN(R107)-2+16*(ROW(R107)-ROW($C$103))),4),1,2)&amp;IF(COLUMN(R107)-2&lt;16,",","")</f>
        <v>0x01</v>
      </c>
    </row>
    <row r="108" spans="1:66">
      <c r="B108" s="36" t="s">
        <v>107</v>
      </c>
      <c r="C108" s="36" t="str">
        <f>"0x"&amp;MID(DEC2HEX(INDEX('Tables LIN'!$L$4:'Tables LIN'!$L$259,COLUMN(C108)-2+16*(ROW(C108)-ROW($C$103))),4),1,2)&amp;IF(COLUMN(C108)-2&lt;16,",","")</f>
        <v>0x01,</v>
      </c>
      <c r="D108" s="36" t="str">
        <f>"0x"&amp;MID(DEC2HEX(INDEX('Tables LIN'!$L$4:'Tables LIN'!$L$259,COLUMN(D108)-2+16*(ROW(D108)-ROW($C$103))),4),1,2)&amp;IF(COLUMN(D108)-2&lt;16,",","")</f>
        <v>0x01,</v>
      </c>
      <c r="E108" s="36" t="str">
        <f>"0x"&amp;MID(DEC2HEX(INDEX('Tables LIN'!$L$4:'Tables LIN'!$L$259,COLUMN(E108)-2+16*(ROW(E108)-ROW($C$103))),4),1,2)&amp;IF(COLUMN(E108)-2&lt;16,",","")</f>
        <v>0x01,</v>
      </c>
      <c r="F108" s="36" t="str">
        <f>"0x"&amp;MID(DEC2HEX(INDEX('Tables LIN'!$L$4:'Tables LIN'!$L$259,COLUMN(F108)-2+16*(ROW(F108)-ROW($C$103))),4),1,2)&amp;IF(COLUMN(F108)-2&lt;16,",","")</f>
        <v>0x01,</v>
      </c>
      <c r="G108" s="36" t="str">
        <f>"0x"&amp;MID(DEC2HEX(INDEX('Tables LIN'!$L$4:'Tables LIN'!$L$259,COLUMN(G108)-2+16*(ROW(G108)-ROW($C$103))),4),1,2)&amp;IF(COLUMN(G108)-2&lt;16,",","")</f>
        <v>0x01,</v>
      </c>
      <c r="H108" s="36" t="str">
        <f>"0x"&amp;MID(DEC2HEX(INDEX('Tables LIN'!$L$4:'Tables LIN'!$L$259,COLUMN(H108)-2+16*(ROW(H108)-ROW($C$103))),4),1,2)&amp;IF(COLUMN(H108)-2&lt;16,",","")</f>
        <v>0x01,</v>
      </c>
      <c r="I108" s="36" t="str">
        <f>"0x"&amp;MID(DEC2HEX(INDEX('Tables LIN'!$L$4:'Tables LIN'!$L$259,COLUMN(I108)-2+16*(ROW(I108)-ROW($C$103))),4),1,2)&amp;IF(COLUMN(I108)-2&lt;16,",","")</f>
        <v>0x01,</v>
      </c>
      <c r="J108" s="36" t="str">
        <f>"0x"&amp;MID(DEC2HEX(INDEX('Tables LIN'!$L$4:'Tables LIN'!$L$259,COLUMN(J108)-2+16*(ROW(J108)-ROW($C$103))),4),1,2)&amp;IF(COLUMN(J108)-2&lt;16,",","")</f>
        <v>0x01,</v>
      </c>
      <c r="K108" s="36" t="str">
        <f>"0x"&amp;MID(DEC2HEX(INDEX('Tables LIN'!$L$4:'Tables LIN'!$L$259,COLUMN(K108)-2+16*(ROW(K108)-ROW($C$103))),4),1,2)&amp;IF(COLUMN(K108)-2&lt;16,",","")</f>
        <v>0x01,</v>
      </c>
      <c r="L108" s="36" t="str">
        <f>"0x"&amp;MID(DEC2HEX(INDEX('Tables LIN'!$L$4:'Tables LIN'!$L$259,COLUMN(L108)-2+16*(ROW(L108)-ROW($C$103))),4),1,2)&amp;IF(COLUMN(L108)-2&lt;16,",","")</f>
        <v>0x01,</v>
      </c>
      <c r="M108" s="36" t="str">
        <f>"0x"&amp;MID(DEC2HEX(INDEX('Tables LIN'!$L$4:'Tables LIN'!$L$259,COLUMN(M108)-2+16*(ROW(M108)-ROW($C$103))),4),1,2)&amp;IF(COLUMN(M108)-2&lt;16,",","")</f>
        <v>0x01,</v>
      </c>
      <c r="N108" s="36" t="str">
        <f>"0x"&amp;MID(DEC2HEX(INDEX('Tables LIN'!$L$4:'Tables LIN'!$L$259,COLUMN(N108)-2+16*(ROW(N108)-ROW($C$103))),4),1,2)&amp;IF(COLUMN(N108)-2&lt;16,",","")</f>
        <v>0x01,</v>
      </c>
      <c r="O108" s="36" t="str">
        <f>"0x"&amp;MID(DEC2HEX(INDEX('Tables LIN'!$L$4:'Tables LIN'!$L$259,COLUMN(O108)-2+16*(ROW(O108)-ROW($C$103))),4),1,2)&amp;IF(COLUMN(O108)-2&lt;16,",","")</f>
        <v>0x01,</v>
      </c>
      <c r="P108" s="36" t="str">
        <f>"0x"&amp;MID(DEC2HEX(INDEX('Tables LIN'!$L$4:'Tables LIN'!$L$259,COLUMN(P108)-2+16*(ROW(P108)-ROW($C$103))),4),1,2)&amp;IF(COLUMN(P108)-2&lt;16,",","")</f>
        <v>0x01,</v>
      </c>
      <c r="Q108" s="36" t="str">
        <f>"0x"&amp;MID(DEC2HEX(INDEX('Tables LIN'!$L$4:'Tables LIN'!$L$259,COLUMN(Q108)-2+16*(ROW(Q108)-ROW($C$103))),4),1,2)&amp;IF(COLUMN(Q108)-2&lt;16,",","")</f>
        <v>0x01,</v>
      </c>
      <c r="R108" s="36" t="str">
        <f>"0x"&amp;MID(DEC2HEX(INDEX('Tables LIN'!$L$4:'Tables LIN'!$L$259,COLUMN(R108)-2+16*(ROW(R108)-ROW($C$103))),4),1,2)&amp;IF(COLUMN(R108)-2&lt;16,",","")</f>
        <v>0x01</v>
      </c>
    </row>
    <row r="109" spans="1:66">
      <c r="B109" s="36" t="s">
        <v>107</v>
      </c>
      <c r="C109" s="36" t="str">
        <f>"0x"&amp;MID(DEC2HEX(INDEX('Tables LIN'!$L$4:'Tables LIN'!$L$259,COLUMN(C109)-2+16*(ROW(C109)-ROW($C$103))),4),1,2)&amp;IF(COLUMN(C109)-2&lt;16,",","")</f>
        <v>0x01,</v>
      </c>
      <c r="D109" s="36" t="str">
        <f>"0x"&amp;MID(DEC2HEX(INDEX('Tables LIN'!$L$4:'Tables LIN'!$L$259,COLUMN(D109)-2+16*(ROW(D109)-ROW($C$103))),4),1,2)&amp;IF(COLUMN(D109)-2&lt;16,",","")</f>
        <v>0x01,</v>
      </c>
      <c r="E109" s="36" t="str">
        <f>"0x"&amp;MID(DEC2HEX(INDEX('Tables LIN'!$L$4:'Tables LIN'!$L$259,COLUMN(E109)-2+16*(ROW(E109)-ROW($C$103))),4),1,2)&amp;IF(COLUMN(E109)-2&lt;16,",","")</f>
        <v>0x01,</v>
      </c>
      <c r="F109" s="36" t="str">
        <f>"0x"&amp;MID(DEC2HEX(INDEX('Tables LIN'!$L$4:'Tables LIN'!$L$259,COLUMN(F109)-2+16*(ROW(F109)-ROW($C$103))),4),1,2)&amp;IF(COLUMN(F109)-2&lt;16,",","")</f>
        <v>0x01,</v>
      </c>
      <c r="G109" s="36" t="str">
        <f>"0x"&amp;MID(DEC2HEX(INDEX('Tables LIN'!$L$4:'Tables LIN'!$L$259,COLUMN(G109)-2+16*(ROW(G109)-ROW($C$103))),4),1,2)&amp;IF(COLUMN(G109)-2&lt;16,",","")</f>
        <v>0x01,</v>
      </c>
      <c r="H109" s="36" t="str">
        <f>"0x"&amp;MID(DEC2HEX(INDEX('Tables LIN'!$L$4:'Tables LIN'!$L$259,COLUMN(H109)-2+16*(ROW(H109)-ROW($C$103))),4),1,2)&amp;IF(COLUMN(H109)-2&lt;16,",","")</f>
        <v>0x01,</v>
      </c>
      <c r="I109" s="36" t="str">
        <f>"0x"&amp;MID(DEC2HEX(INDEX('Tables LIN'!$L$4:'Tables LIN'!$L$259,COLUMN(I109)-2+16*(ROW(I109)-ROW($C$103))),4),1,2)&amp;IF(COLUMN(I109)-2&lt;16,",","")</f>
        <v>0x01,</v>
      </c>
      <c r="J109" s="36" t="str">
        <f>"0x"&amp;MID(DEC2HEX(INDEX('Tables LIN'!$L$4:'Tables LIN'!$L$259,COLUMN(J109)-2+16*(ROW(J109)-ROW($C$103))),4),1,2)&amp;IF(COLUMN(J109)-2&lt;16,",","")</f>
        <v>0x01,</v>
      </c>
      <c r="K109" s="36" t="str">
        <f>"0x"&amp;MID(DEC2HEX(INDEX('Tables LIN'!$L$4:'Tables LIN'!$L$259,COLUMN(K109)-2+16*(ROW(K109)-ROW($C$103))),4),1,2)&amp;IF(COLUMN(K109)-2&lt;16,",","")</f>
        <v>0x01,</v>
      </c>
      <c r="L109" s="36" t="str">
        <f>"0x"&amp;MID(DEC2HEX(INDEX('Tables LIN'!$L$4:'Tables LIN'!$L$259,COLUMN(L109)-2+16*(ROW(L109)-ROW($C$103))),4),1,2)&amp;IF(COLUMN(L109)-2&lt;16,",","")</f>
        <v>0x01,</v>
      </c>
      <c r="M109" s="36" t="str">
        <f>"0x"&amp;MID(DEC2HEX(INDEX('Tables LIN'!$L$4:'Tables LIN'!$L$259,COLUMN(M109)-2+16*(ROW(M109)-ROW($C$103))),4),1,2)&amp;IF(COLUMN(M109)-2&lt;16,",","")</f>
        <v>0x01,</v>
      </c>
      <c r="N109" s="36" t="str">
        <f>"0x"&amp;MID(DEC2HEX(INDEX('Tables LIN'!$L$4:'Tables LIN'!$L$259,COLUMN(N109)-2+16*(ROW(N109)-ROW($C$103))),4),1,2)&amp;IF(COLUMN(N109)-2&lt;16,",","")</f>
        <v>0x01,</v>
      </c>
      <c r="O109" s="36" t="str">
        <f>"0x"&amp;MID(DEC2HEX(INDEX('Tables LIN'!$L$4:'Tables LIN'!$L$259,COLUMN(O109)-2+16*(ROW(O109)-ROW($C$103))),4),1,2)&amp;IF(COLUMN(O109)-2&lt;16,",","")</f>
        <v>0x01,</v>
      </c>
      <c r="P109" s="36" t="str">
        <f>"0x"&amp;MID(DEC2HEX(INDEX('Tables LIN'!$L$4:'Tables LIN'!$L$259,COLUMN(P109)-2+16*(ROW(P109)-ROW($C$103))),4),1,2)&amp;IF(COLUMN(P109)-2&lt;16,",","")</f>
        <v>0x01,</v>
      </c>
      <c r="Q109" s="36" t="str">
        <f>"0x"&amp;MID(DEC2HEX(INDEX('Tables LIN'!$L$4:'Tables LIN'!$L$259,COLUMN(Q109)-2+16*(ROW(Q109)-ROW($C$103))),4),1,2)&amp;IF(COLUMN(Q109)-2&lt;16,",","")</f>
        <v>0x01,</v>
      </c>
      <c r="R109" s="36" t="str">
        <f>"0x"&amp;MID(DEC2HEX(INDEX('Tables LIN'!$L$4:'Tables LIN'!$L$259,COLUMN(R109)-2+16*(ROW(R109)-ROW($C$103))),4),1,2)&amp;IF(COLUMN(R109)-2&lt;16,",","")</f>
        <v>0x01</v>
      </c>
    </row>
    <row r="110" spans="1:66">
      <c r="B110" s="36" t="s">
        <v>107</v>
      </c>
      <c r="C110" s="36" t="str">
        <f>"0x"&amp;MID(DEC2HEX(INDEX('Tables LIN'!$L$4:'Tables LIN'!$L$259,COLUMN(C110)-2+16*(ROW(C110)-ROW($C$103))),4),1,2)&amp;IF(COLUMN(C110)-2&lt;16,",","")</f>
        <v>0x01,</v>
      </c>
      <c r="D110" s="36" t="str">
        <f>"0x"&amp;MID(DEC2HEX(INDEX('Tables LIN'!$L$4:'Tables LIN'!$L$259,COLUMN(D110)-2+16*(ROW(D110)-ROW($C$103))),4),1,2)&amp;IF(COLUMN(D110)-2&lt;16,",","")</f>
        <v>0x01,</v>
      </c>
      <c r="E110" s="36" t="str">
        <f>"0x"&amp;MID(DEC2HEX(INDEX('Tables LIN'!$L$4:'Tables LIN'!$L$259,COLUMN(E110)-2+16*(ROW(E110)-ROW($C$103))),4),1,2)&amp;IF(COLUMN(E110)-2&lt;16,",","")</f>
        <v>0x01,</v>
      </c>
      <c r="F110" s="36" t="str">
        <f>"0x"&amp;MID(DEC2HEX(INDEX('Tables LIN'!$L$4:'Tables LIN'!$L$259,COLUMN(F110)-2+16*(ROW(F110)-ROW($C$103))),4),1,2)&amp;IF(COLUMN(F110)-2&lt;16,",","")</f>
        <v>0x01,</v>
      </c>
      <c r="G110" s="36" t="str">
        <f>"0x"&amp;MID(DEC2HEX(INDEX('Tables LIN'!$L$4:'Tables LIN'!$L$259,COLUMN(G110)-2+16*(ROW(G110)-ROW($C$103))),4),1,2)&amp;IF(COLUMN(G110)-2&lt;16,",","")</f>
        <v>0x01,</v>
      </c>
      <c r="H110" s="36" t="str">
        <f>"0x"&amp;MID(DEC2HEX(INDEX('Tables LIN'!$L$4:'Tables LIN'!$L$259,COLUMN(H110)-2+16*(ROW(H110)-ROW($C$103))),4),1,2)&amp;IF(COLUMN(H110)-2&lt;16,",","")</f>
        <v>0x01,</v>
      </c>
      <c r="I110" s="36" t="str">
        <f>"0x"&amp;MID(DEC2HEX(INDEX('Tables LIN'!$L$4:'Tables LIN'!$L$259,COLUMN(I110)-2+16*(ROW(I110)-ROW($C$103))),4),1,2)&amp;IF(COLUMN(I110)-2&lt;16,",","")</f>
        <v>0x01,</v>
      </c>
      <c r="J110" s="36" t="str">
        <f>"0x"&amp;MID(DEC2HEX(INDEX('Tables LIN'!$L$4:'Tables LIN'!$L$259,COLUMN(J110)-2+16*(ROW(J110)-ROW($C$103))),4),1,2)&amp;IF(COLUMN(J110)-2&lt;16,",","")</f>
        <v>0x01,</v>
      </c>
      <c r="K110" s="36" t="str">
        <f>"0x"&amp;MID(DEC2HEX(INDEX('Tables LIN'!$L$4:'Tables LIN'!$L$259,COLUMN(K110)-2+16*(ROW(K110)-ROW($C$103))),4),1,2)&amp;IF(COLUMN(K110)-2&lt;16,",","")</f>
        <v>0x01,</v>
      </c>
      <c r="L110" s="36" t="str">
        <f>"0x"&amp;MID(DEC2HEX(INDEX('Tables LIN'!$L$4:'Tables LIN'!$L$259,COLUMN(L110)-2+16*(ROW(L110)-ROW($C$103))),4),1,2)&amp;IF(COLUMN(L110)-2&lt;16,",","")</f>
        <v>0x01,</v>
      </c>
      <c r="M110" s="36" t="str">
        <f>"0x"&amp;MID(DEC2HEX(INDEX('Tables LIN'!$L$4:'Tables LIN'!$L$259,COLUMN(M110)-2+16*(ROW(M110)-ROW($C$103))),4),1,2)&amp;IF(COLUMN(M110)-2&lt;16,",","")</f>
        <v>0x01,</v>
      </c>
      <c r="N110" s="36" t="str">
        <f>"0x"&amp;MID(DEC2HEX(INDEX('Tables LIN'!$L$4:'Tables LIN'!$L$259,COLUMN(N110)-2+16*(ROW(N110)-ROW($C$103))),4),1,2)&amp;IF(COLUMN(N110)-2&lt;16,",","")</f>
        <v>0x01,</v>
      </c>
      <c r="O110" s="36" t="str">
        <f>"0x"&amp;MID(DEC2HEX(INDEX('Tables LIN'!$L$4:'Tables LIN'!$L$259,COLUMN(O110)-2+16*(ROW(O110)-ROW($C$103))),4),1,2)&amp;IF(COLUMN(O110)-2&lt;16,",","")</f>
        <v>0x01,</v>
      </c>
      <c r="P110" s="36" t="str">
        <f>"0x"&amp;MID(DEC2HEX(INDEX('Tables LIN'!$L$4:'Tables LIN'!$L$259,COLUMN(P110)-2+16*(ROW(P110)-ROW($C$103))),4),1,2)&amp;IF(COLUMN(P110)-2&lt;16,",","")</f>
        <v>0x01,</v>
      </c>
      <c r="Q110" s="36" t="str">
        <f>"0x"&amp;MID(DEC2HEX(INDEX('Tables LIN'!$L$4:'Tables LIN'!$L$259,COLUMN(Q110)-2+16*(ROW(Q110)-ROW($C$103))),4),1,2)&amp;IF(COLUMN(Q110)-2&lt;16,",","")</f>
        <v>0x01,</v>
      </c>
      <c r="R110" s="36" t="str">
        <f>"0x"&amp;MID(DEC2HEX(INDEX('Tables LIN'!$L$4:'Tables LIN'!$L$259,COLUMN(R110)-2+16*(ROW(R110)-ROW($C$103))),4),1,2)&amp;IF(COLUMN(R110)-2&lt;16,",","")</f>
        <v>0x01</v>
      </c>
    </row>
    <row r="111" spans="1:66">
      <c r="B111" s="36" t="s">
        <v>107</v>
      </c>
      <c r="C111" s="36" t="str">
        <f>"0x"&amp;MID(DEC2HEX(INDEX('Tables LIN'!$L$4:'Tables LIN'!$L$259,COLUMN(C111)-2+16*(ROW(C111)-ROW($C$103))),4),1,2)&amp;IF(COLUMN(C111)-2&lt;16,",","")</f>
        <v>0x01,</v>
      </c>
      <c r="D111" s="36" t="str">
        <f>"0x"&amp;MID(DEC2HEX(INDEX('Tables LIN'!$L$4:'Tables LIN'!$L$259,COLUMN(D111)-2+16*(ROW(D111)-ROW($C$103))),4),1,2)&amp;IF(COLUMN(D111)-2&lt;16,",","")</f>
        <v>0x01,</v>
      </c>
      <c r="E111" s="36" t="str">
        <f>"0x"&amp;MID(DEC2HEX(INDEX('Tables LIN'!$L$4:'Tables LIN'!$L$259,COLUMN(E111)-2+16*(ROW(E111)-ROW($C$103))),4),1,2)&amp;IF(COLUMN(E111)-2&lt;16,",","")</f>
        <v>0x01,</v>
      </c>
      <c r="F111" s="36" t="str">
        <f>"0x"&amp;MID(DEC2HEX(INDEX('Tables LIN'!$L$4:'Tables LIN'!$L$259,COLUMN(F111)-2+16*(ROW(F111)-ROW($C$103))),4),1,2)&amp;IF(COLUMN(F111)-2&lt;16,",","")</f>
        <v>0x01,</v>
      </c>
      <c r="G111" s="36" t="str">
        <f>"0x"&amp;MID(DEC2HEX(INDEX('Tables LIN'!$L$4:'Tables LIN'!$L$259,COLUMN(G111)-2+16*(ROW(G111)-ROW($C$103))),4),1,2)&amp;IF(COLUMN(G111)-2&lt;16,",","")</f>
        <v>0x01,</v>
      </c>
      <c r="H111" s="36" t="str">
        <f>"0x"&amp;MID(DEC2HEX(INDEX('Tables LIN'!$L$4:'Tables LIN'!$L$259,COLUMN(H111)-2+16*(ROW(H111)-ROW($C$103))),4),1,2)&amp;IF(COLUMN(H111)-2&lt;16,",","")</f>
        <v>0x01,</v>
      </c>
      <c r="I111" s="36" t="str">
        <f>"0x"&amp;MID(DEC2HEX(INDEX('Tables LIN'!$L$4:'Tables LIN'!$L$259,COLUMN(I111)-2+16*(ROW(I111)-ROW($C$103))),4),1,2)&amp;IF(COLUMN(I111)-2&lt;16,",","")</f>
        <v>0x01,</v>
      </c>
      <c r="J111" s="36" t="str">
        <f>"0x"&amp;MID(DEC2HEX(INDEX('Tables LIN'!$L$4:'Tables LIN'!$L$259,COLUMN(J111)-2+16*(ROW(J111)-ROW($C$103))),4),1,2)&amp;IF(COLUMN(J111)-2&lt;16,",","")</f>
        <v>0x01,</v>
      </c>
      <c r="K111" s="36" t="str">
        <f>"0x"&amp;MID(DEC2HEX(INDEX('Tables LIN'!$L$4:'Tables LIN'!$L$259,COLUMN(K111)-2+16*(ROW(K111)-ROW($C$103))),4),1,2)&amp;IF(COLUMN(K111)-2&lt;16,",","")</f>
        <v>0x01,</v>
      </c>
      <c r="L111" s="36" t="str">
        <f>"0x"&amp;MID(DEC2HEX(INDEX('Tables LIN'!$L$4:'Tables LIN'!$L$259,COLUMN(L111)-2+16*(ROW(L111)-ROW($C$103))),4),1,2)&amp;IF(COLUMN(L111)-2&lt;16,",","")</f>
        <v>0x01,</v>
      </c>
      <c r="M111" s="36" t="str">
        <f>"0x"&amp;MID(DEC2HEX(INDEX('Tables LIN'!$L$4:'Tables LIN'!$L$259,COLUMN(M111)-2+16*(ROW(M111)-ROW($C$103))),4),1,2)&amp;IF(COLUMN(M111)-2&lt;16,",","")</f>
        <v>0x01,</v>
      </c>
      <c r="N111" s="36" t="str">
        <f>"0x"&amp;MID(DEC2HEX(INDEX('Tables LIN'!$L$4:'Tables LIN'!$L$259,COLUMN(N111)-2+16*(ROW(N111)-ROW($C$103))),4),1,2)&amp;IF(COLUMN(N111)-2&lt;16,",","")</f>
        <v>0x01,</v>
      </c>
      <c r="O111" s="36" t="str">
        <f>"0x"&amp;MID(DEC2HEX(INDEX('Tables LIN'!$L$4:'Tables LIN'!$L$259,COLUMN(O111)-2+16*(ROW(O111)-ROW($C$103))),4),1,2)&amp;IF(COLUMN(O111)-2&lt;16,",","")</f>
        <v>0x01,</v>
      </c>
      <c r="P111" s="36" t="str">
        <f>"0x"&amp;MID(DEC2HEX(INDEX('Tables LIN'!$L$4:'Tables LIN'!$L$259,COLUMN(P111)-2+16*(ROW(P111)-ROW($C$103))),4),1,2)&amp;IF(COLUMN(P111)-2&lt;16,",","")</f>
        <v>0x01,</v>
      </c>
      <c r="Q111" s="36" t="str">
        <f>"0x"&amp;MID(DEC2HEX(INDEX('Tables LIN'!$L$4:'Tables LIN'!$L$259,COLUMN(Q111)-2+16*(ROW(Q111)-ROW($C$103))),4),1,2)&amp;IF(COLUMN(Q111)-2&lt;16,",","")</f>
        <v>0x01,</v>
      </c>
      <c r="R111" s="36" t="str">
        <f>"0x"&amp;MID(DEC2HEX(INDEX('Tables LIN'!$L$4:'Tables LIN'!$L$259,COLUMN(R111)-2+16*(ROW(R111)-ROW($C$103))),4),1,2)&amp;IF(COLUMN(R111)-2&lt;16,",","")</f>
        <v>0x01</v>
      </c>
    </row>
    <row r="112" spans="1:66">
      <c r="B112" s="36" t="s">
        <v>107</v>
      </c>
      <c r="C112" s="36" t="str">
        <f>"0x"&amp;MID(DEC2HEX(INDEX('Tables LIN'!$L$4:'Tables LIN'!$L$259,COLUMN(C112)-2+16*(ROW(C112)-ROW($C$103))),4),1,2)&amp;IF(COLUMN(C112)-2&lt;16,",","")</f>
        <v>0x01,</v>
      </c>
      <c r="D112" s="36" t="str">
        <f>"0x"&amp;MID(DEC2HEX(INDEX('Tables LIN'!$L$4:'Tables LIN'!$L$259,COLUMN(D112)-2+16*(ROW(D112)-ROW($C$103))),4),1,2)&amp;IF(COLUMN(D112)-2&lt;16,",","")</f>
        <v>0x01,</v>
      </c>
      <c r="E112" s="36" t="str">
        <f>"0x"&amp;MID(DEC2HEX(INDEX('Tables LIN'!$L$4:'Tables LIN'!$L$259,COLUMN(E112)-2+16*(ROW(E112)-ROW($C$103))),4),1,2)&amp;IF(COLUMN(E112)-2&lt;16,",","")</f>
        <v>0x01,</v>
      </c>
      <c r="F112" s="36" t="str">
        <f>"0x"&amp;MID(DEC2HEX(INDEX('Tables LIN'!$L$4:'Tables LIN'!$L$259,COLUMN(F112)-2+16*(ROW(F112)-ROW($C$103))),4),1,2)&amp;IF(COLUMN(F112)-2&lt;16,",","")</f>
        <v>0x01,</v>
      </c>
      <c r="G112" s="36" t="str">
        <f>"0x"&amp;MID(DEC2HEX(INDEX('Tables LIN'!$L$4:'Tables LIN'!$L$259,COLUMN(G112)-2+16*(ROW(G112)-ROW($C$103))),4),1,2)&amp;IF(COLUMN(G112)-2&lt;16,",","")</f>
        <v>0x01,</v>
      </c>
      <c r="H112" s="36" t="str">
        <f>"0x"&amp;MID(DEC2HEX(INDEX('Tables LIN'!$L$4:'Tables LIN'!$L$259,COLUMN(H112)-2+16*(ROW(H112)-ROW($C$103))),4),1,2)&amp;IF(COLUMN(H112)-2&lt;16,",","")</f>
        <v>0x01,</v>
      </c>
      <c r="I112" s="36" t="str">
        <f>"0x"&amp;MID(DEC2HEX(INDEX('Tables LIN'!$L$4:'Tables LIN'!$L$259,COLUMN(I112)-2+16*(ROW(I112)-ROW($C$103))),4),1,2)&amp;IF(COLUMN(I112)-2&lt;16,",","")</f>
        <v>0x00,</v>
      </c>
      <c r="J112" s="36" t="str">
        <f>"0x"&amp;MID(DEC2HEX(INDEX('Tables LIN'!$L$4:'Tables LIN'!$L$259,COLUMN(J112)-2+16*(ROW(J112)-ROW($C$103))),4),1,2)&amp;IF(COLUMN(J112)-2&lt;16,",","")</f>
        <v>0x00,</v>
      </c>
      <c r="K112" s="36" t="str">
        <f>"0x"&amp;MID(DEC2HEX(INDEX('Tables LIN'!$L$4:'Tables LIN'!$L$259,COLUMN(K112)-2+16*(ROW(K112)-ROW($C$103))),4),1,2)&amp;IF(COLUMN(K112)-2&lt;16,",","")</f>
        <v>0x00,</v>
      </c>
      <c r="L112" s="36" t="str">
        <f>"0x"&amp;MID(DEC2HEX(INDEX('Tables LIN'!$L$4:'Tables LIN'!$L$259,COLUMN(L112)-2+16*(ROW(L112)-ROW($C$103))),4),1,2)&amp;IF(COLUMN(L112)-2&lt;16,",","")</f>
        <v>0x00,</v>
      </c>
      <c r="M112" s="36" t="str">
        <f>"0x"&amp;MID(DEC2HEX(INDEX('Tables LIN'!$L$4:'Tables LIN'!$L$259,COLUMN(M112)-2+16*(ROW(M112)-ROW($C$103))),4),1,2)&amp;IF(COLUMN(M112)-2&lt;16,",","")</f>
        <v>0x00,</v>
      </c>
      <c r="N112" s="36" t="str">
        <f>"0x"&amp;MID(DEC2HEX(INDEX('Tables LIN'!$L$4:'Tables LIN'!$L$259,COLUMN(N112)-2+16*(ROW(N112)-ROW($C$103))),4),1,2)&amp;IF(COLUMN(N112)-2&lt;16,",","")</f>
        <v>0x00,</v>
      </c>
      <c r="O112" s="36" t="str">
        <f>"0x"&amp;MID(DEC2HEX(INDEX('Tables LIN'!$L$4:'Tables LIN'!$L$259,COLUMN(O112)-2+16*(ROW(O112)-ROW($C$103))),4),1,2)&amp;IF(COLUMN(O112)-2&lt;16,",","")</f>
        <v>0x00,</v>
      </c>
      <c r="P112" s="36" t="str">
        <f>"0x"&amp;MID(DEC2HEX(INDEX('Tables LIN'!$L$4:'Tables LIN'!$L$259,COLUMN(P112)-2+16*(ROW(P112)-ROW($C$103))),4),1,2)&amp;IF(COLUMN(P112)-2&lt;16,",","")</f>
        <v>0x00,</v>
      </c>
      <c r="Q112" s="36" t="str">
        <f>"0x"&amp;MID(DEC2HEX(INDEX('Tables LIN'!$L$4:'Tables LIN'!$L$259,COLUMN(Q112)-2+16*(ROW(Q112)-ROW($C$103))),4),1,2)&amp;IF(COLUMN(Q112)-2&lt;16,",","")</f>
        <v>0x00,</v>
      </c>
      <c r="R112" s="36" t="str">
        <f>"0x"&amp;MID(DEC2HEX(INDEX('Tables LIN'!$L$4:'Tables LIN'!$L$259,COLUMN(R112)-2+16*(ROW(R112)-ROW($C$103))),4),1,2)&amp;IF(COLUMN(R112)-2&lt;16,",","")</f>
        <v>0x00</v>
      </c>
    </row>
    <row r="113" spans="2:18">
      <c r="B113" s="36" t="s">
        <v>107</v>
      </c>
      <c r="C113" s="36" t="str">
        <f>"0x"&amp;MID(DEC2HEX(INDEX('Tables LIN'!$L$4:'Tables LIN'!$L$259,COLUMN(C113)-2+16*(ROW(C113)-ROW($C$103))),4),1,2)&amp;IF(COLUMN(C113)-2&lt;16,",","")</f>
        <v>0x00,</v>
      </c>
      <c r="D113" s="36" t="str">
        <f>"0x"&amp;MID(DEC2HEX(INDEX('Tables LIN'!$L$4:'Tables LIN'!$L$259,COLUMN(D113)-2+16*(ROW(D113)-ROW($C$103))),4),1,2)&amp;IF(COLUMN(D113)-2&lt;16,",","")</f>
        <v>0x00,</v>
      </c>
      <c r="E113" s="36" t="str">
        <f>"0x"&amp;MID(DEC2HEX(INDEX('Tables LIN'!$L$4:'Tables LIN'!$L$259,COLUMN(E113)-2+16*(ROW(E113)-ROW($C$103))),4),1,2)&amp;IF(COLUMN(E113)-2&lt;16,",","")</f>
        <v>0x00,</v>
      </c>
      <c r="F113" s="36" t="str">
        <f>"0x"&amp;MID(DEC2HEX(INDEX('Tables LIN'!$L$4:'Tables LIN'!$L$259,COLUMN(F113)-2+16*(ROW(F113)-ROW($C$103))),4),1,2)&amp;IF(COLUMN(F113)-2&lt;16,",","")</f>
        <v>0x00,</v>
      </c>
      <c r="G113" s="36" t="str">
        <f>"0x"&amp;MID(DEC2HEX(INDEX('Tables LIN'!$L$4:'Tables LIN'!$L$259,COLUMN(G113)-2+16*(ROW(G113)-ROW($C$103))),4),1,2)&amp;IF(COLUMN(G113)-2&lt;16,",","")</f>
        <v>0x00,</v>
      </c>
      <c r="H113" s="36" t="str">
        <f>"0x"&amp;MID(DEC2HEX(INDEX('Tables LIN'!$L$4:'Tables LIN'!$L$259,COLUMN(H113)-2+16*(ROW(H113)-ROW($C$103))),4),1,2)&amp;IF(COLUMN(H113)-2&lt;16,",","")</f>
        <v>0x00,</v>
      </c>
      <c r="I113" s="36" t="str">
        <f>"0x"&amp;MID(DEC2HEX(INDEX('Tables LIN'!$L$4:'Tables LIN'!$L$259,COLUMN(I113)-2+16*(ROW(I113)-ROW($C$103))),4),1,2)&amp;IF(COLUMN(I113)-2&lt;16,",","")</f>
        <v>0x00,</v>
      </c>
      <c r="J113" s="36" t="str">
        <f>"0x"&amp;MID(DEC2HEX(INDEX('Tables LIN'!$L$4:'Tables LIN'!$L$259,COLUMN(J113)-2+16*(ROW(J113)-ROW($C$103))),4),1,2)&amp;IF(COLUMN(J113)-2&lt;16,",","")</f>
        <v>0x00,</v>
      </c>
      <c r="K113" s="36" t="str">
        <f>"0x"&amp;MID(DEC2HEX(INDEX('Tables LIN'!$L$4:'Tables LIN'!$L$259,COLUMN(K113)-2+16*(ROW(K113)-ROW($C$103))),4),1,2)&amp;IF(COLUMN(K113)-2&lt;16,",","")</f>
        <v>0x00,</v>
      </c>
      <c r="L113" s="36" t="str">
        <f>"0x"&amp;MID(DEC2HEX(INDEX('Tables LIN'!$L$4:'Tables LIN'!$L$259,COLUMN(L113)-2+16*(ROW(L113)-ROW($C$103))),4),1,2)&amp;IF(COLUMN(L113)-2&lt;16,",","")</f>
        <v>0x00,</v>
      </c>
      <c r="M113" s="36" t="str">
        <f>"0x"&amp;MID(DEC2HEX(INDEX('Tables LIN'!$L$4:'Tables LIN'!$L$259,COLUMN(M113)-2+16*(ROW(M113)-ROW($C$103))),4),1,2)&amp;IF(COLUMN(M113)-2&lt;16,",","")</f>
        <v>0x00,</v>
      </c>
      <c r="N113" s="36" t="str">
        <f>"0x"&amp;MID(DEC2HEX(INDEX('Tables LIN'!$L$4:'Tables LIN'!$L$259,COLUMN(N113)-2+16*(ROW(N113)-ROW($C$103))),4),1,2)&amp;IF(COLUMN(N113)-2&lt;16,",","")</f>
        <v>0x00,</v>
      </c>
      <c r="O113" s="36" t="str">
        <f>"0x"&amp;MID(DEC2HEX(INDEX('Tables LIN'!$L$4:'Tables LIN'!$L$259,COLUMN(O113)-2+16*(ROW(O113)-ROW($C$103))),4),1,2)&amp;IF(COLUMN(O113)-2&lt;16,",","")</f>
        <v>0x00,</v>
      </c>
      <c r="P113" s="36" t="str">
        <f>"0x"&amp;MID(DEC2HEX(INDEX('Tables LIN'!$L$4:'Tables LIN'!$L$259,COLUMN(P113)-2+16*(ROW(P113)-ROW($C$103))),4),1,2)&amp;IF(COLUMN(P113)-2&lt;16,",","")</f>
        <v>0x00,</v>
      </c>
      <c r="Q113" s="36" t="str">
        <f>"0x"&amp;MID(DEC2HEX(INDEX('Tables LIN'!$L$4:'Tables LIN'!$L$259,COLUMN(Q113)-2+16*(ROW(Q113)-ROW($C$103))),4),1,2)&amp;IF(COLUMN(Q113)-2&lt;16,",","")</f>
        <v>0x00,</v>
      </c>
      <c r="R113" s="36" t="str">
        <f>"0x"&amp;MID(DEC2HEX(INDEX('Tables LIN'!$L$4:'Tables LIN'!$L$259,COLUMN(R113)-2+16*(ROW(R113)-ROW($C$103))),4),1,2)&amp;IF(COLUMN(R113)-2&lt;16,",","")</f>
        <v>0x00</v>
      </c>
    </row>
    <row r="114" spans="2:18">
      <c r="B114" s="36" t="s">
        <v>107</v>
      </c>
      <c r="C114" s="36" t="str">
        <f>"0x"&amp;MID(DEC2HEX(INDEX('Tables LIN'!$L$4:'Tables LIN'!$L$259,COLUMN(C114)-2+16*(ROW(C114)-ROW($C$103))),4),1,2)&amp;IF(COLUMN(C114)-2&lt;16,",","")</f>
        <v>0x00,</v>
      </c>
      <c r="D114" s="36" t="str">
        <f>"0x"&amp;MID(DEC2HEX(INDEX('Tables LIN'!$L$4:'Tables LIN'!$L$259,COLUMN(D114)-2+16*(ROW(D114)-ROW($C$103))),4),1,2)&amp;IF(COLUMN(D114)-2&lt;16,",","")</f>
        <v>0x00,</v>
      </c>
      <c r="E114" s="36" t="str">
        <f>"0x"&amp;MID(DEC2HEX(INDEX('Tables LIN'!$L$4:'Tables LIN'!$L$259,COLUMN(E114)-2+16*(ROW(E114)-ROW($C$103))),4),1,2)&amp;IF(COLUMN(E114)-2&lt;16,",","")</f>
        <v>0x00,</v>
      </c>
      <c r="F114" s="36" t="str">
        <f>"0x"&amp;MID(DEC2HEX(INDEX('Tables LIN'!$L$4:'Tables LIN'!$L$259,COLUMN(F114)-2+16*(ROW(F114)-ROW($C$103))),4),1,2)&amp;IF(COLUMN(F114)-2&lt;16,",","")</f>
        <v>0x00,</v>
      </c>
      <c r="G114" s="36" t="str">
        <f>"0x"&amp;MID(DEC2HEX(INDEX('Tables LIN'!$L$4:'Tables LIN'!$L$259,COLUMN(G114)-2+16*(ROW(G114)-ROW($C$103))),4),1,2)&amp;IF(COLUMN(G114)-2&lt;16,",","")</f>
        <v>0x00,</v>
      </c>
      <c r="H114" s="36" t="str">
        <f>"0x"&amp;MID(DEC2HEX(INDEX('Tables LIN'!$L$4:'Tables LIN'!$L$259,COLUMN(H114)-2+16*(ROW(H114)-ROW($C$103))),4),1,2)&amp;IF(COLUMN(H114)-2&lt;16,",","")</f>
        <v>0x00,</v>
      </c>
      <c r="I114" s="36" t="str">
        <f>"0x"&amp;MID(DEC2HEX(INDEX('Tables LIN'!$L$4:'Tables LIN'!$L$259,COLUMN(I114)-2+16*(ROW(I114)-ROW($C$103))),4),1,2)&amp;IF(COLUMN(I114)-2&lt;16,",","")</f>
        <v>0x00,</v>
      </c>
      <c r="J114" s="36" t="str">
        <f>"0x"&amp;MID(DEC2HEX(INDEX('Tables LIN'!$L$4:'Tables LIN'!$L$259,COLUMN(J114)-2+16*(ROW(J114)-ROW($C$103))),4),1,2)&amp;IF(COLUMN(J114)-2&lt;16,",","")</f>
        <v>0x00,</v>
      </c>
      <c r="K114" s="36" t="str">
        <f>"0x"&amp;MID(DEC2HEX(INDEX('Tables LIN'!$L$4:'Tables LIN'!$L$259,COLUMN(K114)-2+16*(ROW(K114)-ROW($C$103))),4),1,2)&amp;IF(COLUMN(K114)-2&lt;16,",","")</f>
        <v>0x00,</v>
      </c>
      <c r="L114" s="36" t="str">
        <f>"0x"&amp;MID(DEC2HEX(INDEX('Tables LIN'!$L$4:'Tables LIN'!$L$259,COLUMN(L114)-2+16*(ROW(L114)-ROW($C$103))),4),1,2)&amp;IF(COLUMN(L114)-2&lt;16,",","")</f>
        <v>0x00,</v>
      </c>
      <c r="M114" s="36" t="str">
        <f>"0x"&amp;MID(DEC2HEX(INDEX('Tables LIN'!$L$4:'Tables LIN'!$L$259,COLUMN(M114)-2+16*(ROW(M114)-ROW($C$103))),4),1,2)&amp;IF(COLUMN(M114)-2&lt;16,",","")</f>
        <v>0x00,</v>
      </c>
      <c r="N114" s="36" t="str">
        <f>"0x"&amp;MID(DEC2HEX(INDEX('Tables LIN'!$L$4:'Tables LIN'!$L$259,COLUMN(N114)-2+16*(ROW(N114)-ROW($C$103))),4),1,2)&amp;IF(COLUMN(N114)-2&lt;16,",","")</f>
        <v>0x00,</v>
      </c>
      <c r="O114" s="36" t="str">
        <f>"0x"&amp;MID(DEC2HEX(INDEX('Tables LIN'!$L$4:'Tables LIN'!$L$259,COLUMN(O114)-2+16*(ROW(O114)-ROW($C$103))),4),1,2)&amp;IF(COLUMN(O114)-2&lt;16,",","")</f>
        <v>0x00,</v>
      </c>
      <c r="P114" s="36" t="str">
        <f>"0x"&amp;MID(DEC2HEX(INDEX('Tables LIN'!$L$4:'Tables LIN'!$L$259,COLUMN(P114)-2+16*(ROW(P114)-ROW($C$103))),4),1,2)&amp;IF(COLUMN(P114)-2&lt;16,",","")</f>
        <v>0x00,</v>
      </c>
      <c r="Q114" s="36" t="str">
        <f>"0x"&amp;MID(DEC2HEX(INDEX('Tables LIN'!$L$4:'Tables LIN'!$L$259,COLUMN(Q114)-2+16*(ROW(Q114)-ROW($C$103))),4),1,2)&amp;IF(COLUMN(Q114)-2&lt;16,",","")</f>
        <v>0x00,</v>
      </c>
      <c r="R114" s="36" t="str">
        <f>"0x"&amp;MID(DEC2HEX(INDEX('Tables LIN'!$L$4:'Tables LIN'!$L$259,COLUMN(R114)-2+16*(ROW(R114)-ROW($C$103))),4),1,2)&amp;IF(COLUMN(R114)-2&lt;16,",","")</f>
        <v>0x00</v>
      </c>
    </row>
    <row r="115" spans="2:18">
      <c r="B115" s="36" t="s">
        <v>107</v>
      </c>
      <c r="C115" s="36" t="str">
        <f>"0x"&amp;MID(DEC2HEX(INDEX('Tables LIN'!$L$4:'Tables LIN'!$L$259,COLUMN(C115)-2+16*(ROW(C115)-ROW($C$103))),4),1,2)&amp;IF(COLUMN(C115)-2&lt;16,",","")</f>
        <v>0x00,</v>
      </c>
      <c r="D115" s="36" t="str">
        <f>"0x"&amp;MID(DEC2HEX(INDEX('Tables LIN'!$L$4:'Tables LIN'!$L$259,COLUMN(D115)-2+16*(ROW(D115)-ROW($C$103))),4),1,2)&amp;IF(COLUMN(D115)-2&lt;16,",","")</f>
        <v>0x00,</v>
      </c>
      <c r="E115" s="36" t="str">
        <f>"0x"&amp;MID(DEC2HEX(INDEX('Tables LIN'!$L$4:'Tables LIN'!$L$259,COLUMN(E115)-2+16*(ROW(E115)-ROW($C$103))),4),1,2)&amp;IF(COLUMN(E115)-2&lt;16,",","")</f>
        <v>0x00,</v>
      </c>
      <c r="F115" s="36" t="str">
        <f>"0x"&amp;MID(DEC2HEX(INDEX('Tables LIN'!$L$4:'Tables LIN'!$L$259,COLUMN(F115)-2+16*(ROW(F115)-ROW($C$103))),4),1,2)&amp;IF(COLUMN(F115)-2&lt;16,",","")</f>
        <v>0x00,</v>
      </c>
      <c r="G115" s="36" t="str">
        <f>"0x"&amp;MID(DEC2HEX(INDEX('Tables LIN'!$L$4:'Tables LIN'!$L$259,COLUMN(G115)-2+16*(ROW(G115)-ROW($C$103))),4),1,2)&amp;IF(COLUMN(G115)-2&lt;16,",","")</f>
        <v>0x00,</v>
      </c>
      <c r="H115" s="36" t="str">
        <f>"0x"&amp;MID(DEC2HEX(INDEX('Tables LIN'!$L$4:'Tables LIN'!$L$259,COLUMN(H115)-2+16*(ROW(H115)-ROW($C$103))),4),1,2)&amp;IF(COLUMN(H115)-2&lt;16,",","")</f>
        <v>0x00,</v>
      </c>
      <c r="I115" s="36" t="str">
        <f>"0x"&amp;MID(DEC2HEX(INDEX('Tables LIN'!$L$4:'Tables LIN'!$L$259,COLUMN(I115)-2+16*(ROW(I115)-ROW($C$103))),4),1,2)&amp;IF(COLUMN(I115)-2&lt;16,",","")</f>
        <v>0x00,</v>
      </c>
      <c r="J115" s="36" t="str">
        <f>"0x"&amp;MID(DEC2HEX(INDEX('Tables LIN'!$L$4:'Tables LIN'!$L$259,COLUMN(J115)-2+16*(ROW(J115)-ROW($C$103))),4),1,2)&amp;IF(COLUMN(J115)-2&lt;16,",","")</f>
        <v>0x00,</v>
      </c>
      <c r="K115" s="36" t="str">
        <f>"0x"&amp;MID(DEC2HEX(INDEX('Tables LIN'!$L$4:'Tables LIN'!$L$259,COLUMN(K115)-2+16*(ROW(K115)-ROW($C$103))),4),1,2)&amp;IF(COLUMN(K115)-2&lt;16,",","")</f>
        <v>0x00,</v>
      </c>
      <c r="L115" s="36" t="str">
        <f>"0x"&amp;MID(DEC2HEX(INDEX('Tables LIN'!$L$4:'Tables LIN'!$L$259,COLUMN(L115)-2+16*(ROW(L115)-ROW($C$103))),4),1,2)&amp;IF(COLUMN(L115)-2&lt;16,",","")</f>
        <v>0x00,</v>
      </c>
      <c r="M115" s="36" t="str">
        <f>"0x"&amp;MID(DEC2HEX(INDEX('Tables LIN'!$L$4:'Tables LIN'!$L$259,COLUMN(M115)-2+16*(ROW(M115)-ROW($C$103))),4),1,2)&amp;IF(COLUMN(M115)-2&lt;16,",","")</f>
        <v>0x00,</v>
      </c>
      <c r="N115" s="36" t="str">
        <f>"0x"&amp;MID(DEC2HEX(INDEX('Tables LIN'!$L$4:'Tables LIN'!$L$259,COLUMN(N115)-2+16*(ROW(N115)-ROW($C$103))),4),1,2)&amp;IF(COLUMN(N115)-2&lt;16,",","")</f>
        <v>0x00,</v>
      </c>
      <c r="O115" s="36" t="str">
        <f>"0x"&amp;MID(DEC2HEX(INDEX('Tables LIN'!$L$4:'Tables LIN'!$L$259,COLUMN(O115)-2+16*(ROW(O115)-ROW($C$103))),4),1,2)&amp;IF(COLUMN(O115)-2&lt;16,",","")</f>
        <v>0x00,</v>
      </c>
      <c r="P115" s="36" t="str">
        <f>"0x"&amp;MID(DEC2HEX(INDEX('Tables LIN'!$L$4:'Tables LIN'!$L$259,COLUMN(P115)-2+16*(ROW(P115)-ROW($C$103))),4),1,2)&amp;IF(COLUMN(P115)-2&lt;16,",","")</f>
        <v>0x00,</v>
      </c>
      <c r="Q115" s="36" t="str">
        <f>"0x"&amp;MID(DEC2HEX(INDEX('Tables LIN'!$L$4:'Tables LIN'!$L$259,COLUMN(Q115)-2+16*(ROW(Q115)-ROW($C$103))),4),1,2)&amp;IF(COLUMN(Q115)-2&lt;16,",","")</f>
        <v>0x00,</v>
      </c>
      <c r="R115" s="36" t="str">
        <f>"0x"&amp;MID(DEC2HEX(INDEX('Tables LIN'!$L$4:'Tables LIN'!$L$259,COLUMN(R115)-2+16*(ROW(R115)-ROW($C$103))),4),1,2)&amp;IF(COLUMN(R115)-2&lt;16,",","")</f>
        <v>0x00</v>
      </c>
    </row>
    <row r="116" spans="2:18">
      <c r="B116" s="36" t="s">
        <v>107</v>
      </c>
      <c r="C116" s="36" t="str">
        <f>"0x"&amp;MID(DEC2HEX(INDEX('Tables LIN'!$L$4:'Tables LIN'!$L$259,COLUMN(C116)-2+16*(ROW(C116)-ROW($C$103))),4),1,2)&amp;IF(COLUMN(C116)-2&lt;16,",","")</f>
        <v>0x00,</v>
      </c>
      <c r="D116" s="36" t="str">
        <f>"0x"&amp;MID(DEC2HEX(INDEX('Tables LIN'!$L$4:'Tables LIN'!$L$259,COLUMN(D116)-2+16*(ROW(D116)-ROW($C$103))),4),1,2)&amp;IF(COLUMN(D116)-2&lt;16,",","")</f>
        <v>0x00,</v>
      </c>
      <c r="E116" s="36" t="str">
        <f>"0x"&amp;MID(DEC2HEX(INDEX('Tables LIN'!$L$4:'Tables LIN'!$L$259,COLUMN(E116)-2+16*(ROW(E116)-ROW($C$103))),4),1,2)&amp;IF(COLUMN(E116)-2&lt;16,",","")</f>
        <v>0x00,</v>
      </c>
      <c r="F116" s="36" t="str">
        <f>"0x"&amp;MID(DEC2HEX(INDEX('Tables LIN'!$L$4:'Tables LIN'!$L$259,COLUMN(F116)-2+16*(ROW(F116)-ROW($C$103))),4),1,2)&amp;IF(COLUMN(F116)-2&lt;16,",","")</f>
        <v>0x00,</v>
      </c>
      <c r="G116" s="36" t="str">
        <f>"0x"&amp;MID(DEC2HEX(INDEX('Tables LIN'!$L$4:'Tables LIN'!$L$259,COLUMN(G116)-2+16*(ROW(G116)-ROW($C$103))),4),1,2)&amp;IF(COLUMN(G116)-2&lt;16,",","")</f>
        <v>0x00,</v>
      </c>
      <c r="H116" s="36" t="str">
        <f>"0x"&amp;MID(DEC2HEX(INDEX('Tables LIN'!$L$4:'Tables LIN'!$L$259,COLUMN(H116)-2+16*(ROW(H116)-ROW($C$103))),4),1,2)&amp;IF(COLUMN(H116)-2&lt;16,",","")</f>
        <v>0x00,</v>
      </c>
      <c r="I116" s="36" t="str">
        <f>"0x"&amp;MID(DEC2HEX(INDEX('Tables LIN'!$L$4:'Tables LIN'!$L$259,COLUMN(I116)-2+16*(ROW(I116)-ROW($C$103))),4),1,2)&amp;IF(COLUMN(I116)-2&lt;16,",","")</f>
        <v>0x00,</v>
      </c>
      <c r="J116" s="36" t="str">
        <f>"0x"&amp;MID(DEC2HEX(INDEX('Tables LIN'!$L$4:'Tables LIN'!$L$259,COLUMN(J116)-2+16*(ROW(J116)-ROW($C$103))),4),1,2)&amp;IF(COLUMN(J116)-2&lt;16,",","")</f>
        <v>0x00,</v>
      </c>
      <c r="K116" s="36" t="str">
        <f>"0x"&amp;MID(DEC2HEX(INDEX('Tables LIN'!$L$4:'Tables LIN'!$L$259,COLUMN(K116)-2+16*(ROW(K116)-ROW($C$103))),4),1,2)&amp;IF(COLUMN(K116)-2&lt;16,",","")</f>
        <v>0x00,</v>
      </c>
      <c r="L116" s="36" t="str">
        <f>"0x"&amp;MID(DEC2HEX(INDEX('Tables LIN'!$L$4:'Tables LIN'!$L$259,COLUMN(L116)-2+16*(ROW(L116)-ROW($C$103))),4),1,2)&amp;IF(COLUMN(L116)-2&lt;16,",","")</f>
        <v>0x00,</v>
      </c>
      <c r="M116" s="36" t="str">
        <f>"0x"&amp;MID(DEC2HEX(INDEX('Tables LIN'!$L$4:'Tables LIN'!$L$259,COLUMN(M116)-2+16*(ROW(M116)-ROW($C$103))),4),1,2)&amp;IF(COLUMN(M116)-2&lt;16,",","")</f>
        <v>0x00,</v>
      </c>
      <c r="N116" s="36" t="str">
        <f>"0x"&amp;MID(DEC2HEX(INDEX('Tables LIN'!$L$4:'Tables LIN'!$L$259,COLUMN(N116)-2+16*(ROW(N116)-ROW($C$103))),4),1,2)&amp;IF(COLUMN(N116)-2&lt;16,",","")</f>
        <v>0x00,</v>
      </c>
      <c r="O116" s="36" t="str">
        <f>"0x"&amp;MID(DEC2HEX(INDEX('Tables LIN'!$L$4:'Tables LIN'!$L$259,COLUMN(O116)-2+16*(ROW(O116)-ROW($C$103))),4),1,2)&amp;IF(COLUMN(O116)-2&lt;16,",","")</f>
        <v>0x00,</v>
      </c>
      <c r="P116" s="36" t="str">
        <f>"0x"&amp;MID(DEC2HEX(INDEX('Tables LIN'!$L$4:'Tables LIN'!$L$259,COLUMN(P116)-2+16*(ROW(P116)-ROW($C$103))),4),1,2)&amp;IF(COLUMN(P116)-2&lt;16,",","")</f>
        <v>0x00,</v>
      </c>
      <c r="Q116" s="36" t="str">
        <f>"0x"&amp;MID(DEC2HEX(INDEX('Tables LIN'!$L$4:'Tables LIN'!$L$259,COLUMN(Q116)-2+16*(ROW(Q116)-ROW($C$103))),4),1,2)&amp;IF(COLUMN(Q116)-2&lt;16,",","")</f>
        <v>0x00,</v>
      </c>
      <c r="R116" s="36" t="str">
        <f>"0x"&amp;MID(DEC2HEX(INDEX('Tables LIN'!$L$4:'Tables LIN'!$L$259,COLUMN(R116)-2+16*(ROW(R116)-ROW($C$103))),4),1,2)&amp;IF(COLUMN(R116)-2&lt;16,",","")</f>
        <v>0x00</v>
      </c>
    </row>
    <row r="117" spans="2:18">
      <c r="B117" s="36" t="s">
        <v>107</v>
      </c>
      <c r="C117" s="36" t="str">
        <f>"0x"&amp;MID(DEC2HEX(INDEX('Tables LIN'!$L$4:'Tables LIN'!$L$259,COLUMN(C117)-2+16*(ROW(C117)-ROW($C$103))),4),1,2)&amp;IF(COLUMN(C117)-2&lt;16,",","")</f>
        <v>0x00,</v>
      </c>
      <c r="D117" s="36" t="str">
        <f>"0x"&amp;MID(DEC2HEX(INDEX('Tables LIN'!$L$4:'Tables LIN'!$L$259,COLUMN(D117)-2+16*(ROW(D117)-ROW($C$103))),4),1,2)&amp;IF(COLUMN(D117)-2&lt;16,",","")</f>
        <v>0x00,</v>
      </c>
      <c r="E117" s="36" t="str">
        <f>"0x"&amp;MID(DEC2HEX(INDEX('Tables LIN'!$L$4:'Tables LIN'!$L$259,COLUMN(E117)-2+16*(ROW(E117)-ROW($C$103))),4),1,2)&amp;IF(COLUMN(E117)-2&lt;16,",","")</f>
        <v>0x00,</v>
      </c>
      <c r="F117" s="36" t="str">
        <f>"0x"&amp;MID(DEC2HEX(INDEX('Tables LIN'!$L$4:'Tables LIN'!$L$259,COLUMN(F117)-2+16*(ROW(F117)-ROW($C$103))),4),1,2)&amp;IF(COLUMN(F117)-2&lt;16,",","")</f>
        <v>0x00,</v>
      </c>
      <c r="G117" s="36" t="str">
        <f>"0x"&amp;MID(DEC2HEX(INDEX('Tables LIN'!$L$4:'Tables LIN'!$L$259,COLUMN(G117)-2+16*(ROW(G117)-ROW($C$103))),4),1,2)&amp;IF(COLUMN(G117)-2&lt;16,",","")</f>
        <v>0x00,</v>
      </c>
      <c r="H117" s="36" t="str">
        <f>"0x"&amp;MID(DEC2HEX(INDEX('Tables LIN'!$L$4:'Tables LIN'!$L$259,COLUMN(H117)-2+16*(ROW(H117)-ROW($C$103))),4),1,2)&amp;IF(COLUMN(H117)-2&lt;16,",","")</f>
        <v>0x00,</v>
      </c>
      <c r="I117" s="36" t="str">
        <f>"0x"&amp;MID(DEC2HEX(INDEX('Tables LIN'!$L$4:'Tables LIN'!$L$259,COLUMN(I117)-2+16*(ROW(I117)-ROW($C$103))),4),1,2)&amp;IF(COLUMN(I117)-2&lt;16,",","")</f>
        <v>0x00,</v>
      </c>
      <c r="J117" s="36" t="str">
        <f>"0x"&amp;MID(DEC2HEX(INDEX('Tables LIN'!$L$4:'Tables LIN'!$L$259,COLUMN(J117)-2+16*(ROW(J117)-ROW($C$103))),4),1,2)&amp;IF(COLUMN(J117)-2&lt;16,",","")</f>
        <v>0x00,</v>
      </c>
      <c r="K117" s="36" t="str">
        <f>"0x"&amp;MID(DEC2HEX(INDEX('Tables LIN'!$L$4:'Tables LIN'!$L$259,COLUMN(K117)-2+16*(ROW(K117)-ROW($C$103))),4),1,2)&amp;IF(COLUMN(K117)-2&lt;16,",","")</f>
        <v>0x00,</v>
      </c>
      <c r="L117" s="36" t="str">
        <f>"0x"&amp;MID(DEC2HEX(INDEX('Tables LIN'!$L$4:'Tables LIN'!$L$259,COLUMN(L117)-2+16*(ROW(L117)-ROW($C$103))),4),1,2)&amp;IF(COLUMN(L117)-2&lt;16,",","")</f>
        <v>0x00,</v>
      </c>
      <c r="M117" s="36" t="str">
        <f>"0x"&amp;MID(DEC2HEX(INDEX('Tables LIN'!$L$4:'Tables LIN'!$L$259,COLUMN(M117)-2+16*(ROW(M117)-ROW($C$103))),4),1,2)&amp;IF(COLUMN(M117)-2&lt;16,",","")</f>
        <v>0x00,</v>
      </c>
      <c r="N117" s="36" t="str">
        <f>"0x"&amp;MID(DEC2HEX(INDEX('Tables LIN'!$L$4:'Tables LIN'!$L$259,COLUMN(N117)-2+16*(ROW(N117)-ROW($C$103))),4),1,2)&amp;IF(COLUMN(N117)-2&lt;16,",","")</f>
        <v>0x00,</v>
      </c>
      <c r="O117" s="36" t="str">
        <f>"0x"&amp;MID(DEC2HEX(INDEX('Tables LIN'!$L$4:'Tables LIN'!$L$259,COLUMN(O117)-2+16*(ROW(O117)-ROW($C$103))),4),1,2)&amp;IF(COLUMN(O117)-2&lt;16,",","")</f>
        <v>0x00,</v>
      </c>
      <c r="P117" s="36" t="str">
        <f>"0x"&amp;MID(DEC2HEX(INDEX('Tables LIN'!$L$4:'Tables LIN'!$L$259,COLUMN(P117)-2+16*(ROW(P117)-ROW($C$103))),4),1,2)&amp;IF(COLUMN(P117)-2&lt;16,",","")</f>
        <v>0x00,</v>
      </c>
      <c r="Q117" s="36" t="str">
        <f>"0x"&amp;MID(DEC2HEX(INDEX('Tables LIN'!$L$4:'Tables LIN'!$L$259,COLUMN(Q117)-2+16*(ROW(Q117)-ROW($C$103))),4),1,2)&amp;IF(COLUMN(Q117)-2&lt;16,",","")</f>
        <v>0x00,</v>
      </c>
      <c r="R117" s="36" t="str">
        <f>"0x"&amp;MID(DEC2HEX(INDEX('Tables LIN'!$L$4:'Tables LIN'!$L$259,COLUMN(R117)-2+16*(ROW(R117)-ROW($C$103))),4),1,2)&amp;IF(COLUMN(R117)-2&lt;16,",","")</f>
        <v>0x00</v>
      </c>
    </row>
    <row r="118" spans="2:18">
      <c r="B118" s="36" t="s">
        <v>107</v>
      </c>
      <c r="C118" s="36" t="str">
        <f>"0x"&amp;MID(DEC2HEX(INDEX('Tables LIN'!$L$4:'Tables LIN'!$L$259,COLUMN(C118)-2+16*(ROW(C118)-ROW($C$103))),4),1,2)&amp;IF(COLUMN(C118)-2&lt;16,",","")</f>
        <v>0x00,</v>
      </c>
      <c r="D118" s="36" t="str">
        <f>"0x"&amp;MID(DEC2HEX(INDEX('Tables LIN'!$L$4:'Tables LIN'!$L$259,COLUMN(D118)-2+16*(ROW(D118)-ROW($C$103))),4),1,2)&amp;IF(COLUMN(D118)-2&lt;16,",","")</f>
        <v>0x00,</v>
      </c>
      <c r="E118" s="36" t="str">
        <f>"0x"&amp;MID(DEC2HEX(INDEX('Tables LIN'!$L$4:'Tables LIN'!$L$259,COLUMN(E118)-2+16*(ROW(E118)-ROW($C$103))),4),1,2)&amp;IF(COLUMN(E118)-2&lt;16,",","")</f>
        <v>0x00,</v>
      </c>
      <c r="F118" s="36" t="str">
        <f>"0x"&amp;MID(DEC2HEX(INDEX('Tables LIN'!$L$4:'Tables LIN'!$L$259,COLUMN(F118)-2+16*(ROW(F118)-ROW($C$103))),4),1,2)&amp;IF(COLUMN(F118)-2&lt;16,",","")</f>
        <v>0x00,</v>
      </c>
      <c r="G118" s="36" t="str">
        <f>"0x"&amp;MID(DEC2HEX(INDEX('Tables LIN'!$L$4:'Tables LIN'!$L$259,COLUMN(G118)-2+16*(ROW(G118)-ROW($C$103))),4),1,2)&amp;IF(COLUMN(G118)-2&lt;16,",","")</f>
        <v>0x00,</v>
      </c>
      <c r="H118" s="36" t="str">
        <f>"0x"&amp;MID(DEC2HEX(INDEX('Tables LIN'!$L$4:'Tables LIN'!$L$259,COLUMN(H118)-2+16*(ROW(H118)-ROW($C$103))),4),1,2)&amp;IF(COLUMN(H118)-2&lt;16,",","")</f>
        <v>0x00,</v>
      </c>
      <c r="I118" s="36" t="str">
        <f>"0x"&amp;MID(DEC2HEX(INDEX('Tables LIN'!$L$4:'Tables LIN'!$L$259,COLUMN(I118)-2+16*(ROW(I118)-ROW($C$103))),4),1,2)&amp;IF(COLUMN(I118)-2&lt;16,",","")</f>
        <v>0x00,</v>
      </c>
      <c r="J118" s="36" t="str">
        <f>"0x"&amp;MID(DEC2HEX(INDEX('Tables LIN'!$L$4:'Tables LIN'!$L$259,COLUMN(J118)-2+16*(ROW(J118)-ROW($C$103))),4),1,2)&amp;IF(COLUMN(J118)-2&lt;16,",","")</f>
        <v>0x00,</v>
      </c>
      <c r="K118" s="36" t="str">
        <f>"0x"&amp;MID(DEC2HEX(INDEX('Tables LIN'!$L$4:'Tables LIN'!$L$259,COLUMN(K118)-2+16*(ROW(K118)-ROW($C$103))),4),1,2)&amp;IF(COLUMN(K118)-2&lt;16,",","")</f>
        <v>0x00,</v>
      </c>
      <c r="L118" s="36" t="str">
        <f>"0x"&amp;MID(DEC2HEX(INDEX('Tables LIN'!$L$4:'Tables LIN'!$L$259,COLUMN(L118)-2+16*(ROW(L118)-ROW($C$103))),4),1,2)&amp;IF(COLUMN(L118)-2&lt;16,",","")</f>
        <v>0x00,</v>
      </c>
      <c r="M118" s="36" t="str">
        <f>"0x"&amp;MID(DEC2HEX(INDEX('Tables LIN'!$L$4:'Tables LIN'!$L$259,COLUMN(M118)-2+16*(ROW(M118)-ROW($C$103))),4),1,2)&amp;IF(COLUMN(M118)-2&lt;16,",","")</f>
        <v>0x00,</v>
      </c>
      <c r="N118" s="36" t="str">
        <f>"0x"&amp;MID(DEC2HEX(INDEX('Tables LIN'!$L$4:'Tables LIN'!$L$259,COLUMN(N118)-2+16*(ROW(N118)-ROW($C$103))),4),1,2)&amp;IF(COLUMN(N118)-2&lt;16,",","")</f>
        <v>0x00,</v>
      </c>
      <c r="O118" s="36" t="str">
        <f>"0x"&amp;MID(DEC2HEX(INDEX('Tables LIN'!$L$4:'Tables LIN'!$L$259,COLUMN(O118)-2+16*(ROW(O118)-ROW($C$103))),4),1,2)&amp;IF(COLUMN(O118)-2&lt;16,",","")</f>
        <v>0x00,</v>
      </c>
      <c r="P118" s="36" t="str">
        <f>"0x"&amp;MID(DEC2HEX(INDEX('Tables LIN'!$L$4:'Tables LIN'!$L$259,COLUMN(P118)-2+16*(ROW(P118)-ROW($C$103))),4),1,2)&amp;IF(COLUMN(P118)-2&lt;16,",","")</f>
        <v>0x00,</v>
      </c>
      <c r="Q118" s="36" t="str">
        <f>"0x"&amp;MID(DEC2HEX(INDEX('Tables LIN'!$L$4:'Tables LIN'!$L$259,COLUMN(Q118)-2+16*(ROW(Q118)-ROW($C$103))),4),1,2)&amp;IF(COLUMN(Q118)-2&lt;16,",","")</f>
        <v>0x00,</v>
      </c>
      <c r="R118" s="36" t="str">
        <f>"0x"&amp;MID(DEC2HEX(INDEX('Tables LIN'!$L$4:'Tables LIN'!$L$259,COLUMN(R118)-2+16*(ROW(R118)-ROW($C$103))),4),1,2)&amp;IF(COLUMN(R118)-2&lt;16,",","")</f>
        <v>0x00</v>
      </c>
    </row>
    <row r="119" spans="2:18">
      <c r="B119" s="36" t="s">
        <v>107</v>
      </c>
      <c r="C119" s="36" t="str">
        <f>"0x"&amp;MID(DEC2HEX(INDEX('Tables LIN'!$L$4:'Tables LIN'!$L$259,COLUMN(C119)-2+16*(ROW(C103)-ROW($C$103))),4),3,2)&amp;IF(COLUMN(C119)-2&lt;16,",","")</f>
        <v>0xFF,</v>
      </c>
      <c r="D119" s="36" t="str">
        <f>"0x"&amp;MID(DEC2HEX(INDEX('Tables LIN'!$L$4:'Tables LIN'!$L$259,COLUMN(D119)-2+16*(ROW(D103)-ROW($C$103))),4),3,2)&amp;IF(COLUMN(D119)-2&lt;16,",","")</f>
        <v>0x7C,</v>
      </c>
      <c r="E119" s="36" t="str">
        <f>"0x"&amp;MID(DEC2HEX(INDEX('Tables LIN'!$L$4:'Tables LIN'!$L$259,COLUMN(E119)-2+16*(ROW(E103)-ROW($C$103))),4),3,2)&amp;IF(COLUMN(E119)-2&lt;16,",","")</f>
        <v>0xEF,</v>
      </c>
      <c r="F119" s="36" t="str">
        <f>"0x"&amp;MID(DEC2HEX(INDEX('Tables LIN'!$L$4:'Tables LIN'!$L$259,COLUMN(F119)-2+16*(ROW(F103)-ROW($C$103))),4),3,2)&amp;IF(COLUMN(F119)-2&lt;16,",","")</f>
        <v>0xC6,</v>
      </c>
      <c r="G119" s="36" t="str">
        <f>"0x"&amp;MID(DEC2HEX(INDEX('Tables LIN'!$L$4:'Tables LIN'!$L$259,COLUMN(G119)-2+16*(ROW(G103)-ROW($C$103))),4),3,2)&amp;IF(COLUMN(G119)-2&lt;16,",","")</f>
        <v>0xAA,</v>
      </c>
      <c r="H119" s="36" t="str">
        <f>"0x"&amp;MID(DEC2HEX(INDEX('Tables LIN'!$L$4:'Tables LIN'!$L$259,COLUMN(H119)-2+16*(ROW(H103)-ROW($C$103))),4),3,2)&amp;IF(COLUMN(H119)-2&lt;16,",","")</f>
        <v>0xD0,</v>
      </c>
      <c r="I119" s="36" t="str">
        <f>"0x"&amp;MID(DEC2HEX(INDEX('Tables LIN'!$L$4:'Tables LIN'!$L$259,COLUMN(I119)-2+16*(ROW(I103)-ROW($C$103))),4),3,2)&amp;IF(COLUMN(I119)-2&lt;16,",","")</f>
        <v>0xBE,</v>
      </c>
      <c r="J119" s="36" t="str">
        <f>"0x"&amp;MID(DEC2HEX(INDEX('Tables LIN'!$L$4:'Tables LIN'!$L$259,COLUMN(J119)-2+16*(ROW(J103)-ROW($C$103))),4),3,2)&amp;IF(COLUMN(J119)-2&lt;16,",","")</f>
        <v>0xBE,</v>
      </c>
      <c r="K119" s="36" t="str">
        <f>"0x"&amp;MID(DEC2HEX(INDEX('Tables LIN'!$L$4:'Tables LIN'!$L$259,COLUMN(K119)-2+16*(ROW(K103)-ROW($C$103))),4),3,2)&amp;IF(COLUMN(K119)-2&lt;16,",","")</f>
        <v>0x72,</v>
      </c>
      <c r="L119" s="36" t="str">
        <f>"0x"&amp;MID(DEC2HEX(INDEX('Tables LIN'!$L$4:'Tables LIN'!$L$259,COLUMN(L119)-2+16*(ROW(L103)-ROW($C$103))),4),3,2)&amp;IF(COLUMN(L119)-2&lt;16,",","")</f>
        <v>0xA0,</v>
      </c>
      <c r="M119" s="36" t="str">
        <f>"0x"&amp;MID(DEC2HEX(INDEX('Tables LIN'!$L$4:'Tables LIN'!$L$259,COLUMN(M119)-2+16*(ROW(M103)-ROW($C$103))),4),3,2)&amp;IF(COLUMN(M119)-2&lt;16,",","")</f>
        <v>0x26,</v>
      </c>
      <c r="N119" s="36" t="str">
        <f>"0x"&amp;MID(DEC2HEX(INDEX('Tables LIN'!$L$4:'Tables LIN'!$L$259,COLUMN(N119)-2+16*(ROW(N103)-ROW($C$103))),4),3,2)&amp;IF(COLUMN(N119)-2&lt;16,",","")</f>
        <v>0xED,</v>
      </c>
      <c r="O119" s="36" t="str">
        <f>"0x"&amp;MID(DEC2HEX(INDEX('Tables LIN'!$L$4:'Tables LIN'!$L$259,COLUMN(O119)-2+16*(ROW(O103)-ROW($C$103))),4),3,2)&amp;IF(COLUMN(O119)-2&lt;16,",","")</f>
        <v>0xE6,</v>
      </c>
      <c r="P119" s="36" t="str">
        <f>"0x"&amp;MID(DEC2HEX(INDEX('Tables LIN'!$L$4:'Tables LIN'!$L$259,COLUMN(P119)-2+16*(ROW(P103)-ROW($C$103))),4),3,2)&amp;IF(COLUMN(P119)-2&lt;16,",","")</f>
        <v>0x06,</v>
      </c>
      <c r="Q119" s="36" t="str">
        <f>"0x"&amp;MID(DEC2HEX(INDEX('Tables LIN'!$L$4:'Tables LIN'!$L$259,COLUMN(Q119)-2+16*(ROW(Q103)-ROW($C$103))),4),3,2)&amp;IF(COLUMN(Q119)-2&lt;16,",","")</f>
        <v>0x45,</v>
      </c>
      <c r="R119" s="36" t="str">
        <f>"0x"&amp;MID(DEC2HEX(INDEX('Tables LIN'!$L$4:'Tables LIN'!$L$259,COLUMN(R119)-2+16*(ROW(R103)-ROW($C$103))),4),3,2)&amp;IF(COLUMN(R119)-2&lt;16,",","")</f>
        <v>0x9C</v>
      </c>
    </row>
    <row r="120" spans="2:18">
      <c r="B120" s="36" t="s">
        <v>107</v>
      </c>
      <c r="C120" s="36" t="str">
        <f>"0x"&amp;MID(DEC2HEX(INDEX('Tables LIN'!$L$4:'Tables LIN'!$L$259,COLUMN(C120)-2+16*(ROW(C104)-ROW($C$103))),4),3,2)&amp;IF(COLUMN(C120)-2&lt;16,",","")</f>
        <v>0x08,</v>
      </c>
      <c r="D120" s="36" t="str">
        <f>"0x"&amp;MID(DEC2HEX(INDEX('Tables LIN'!$L$4:'Tables LIN'!$L$259,COLUMN(D120)-2+16*(ROW(D104)-ROW($C$103))),4),3,2)&amp;IF(COLUMN(D120)-2&lt;16,",","")</f>
        <v>0x84,</v>
      </c>
      <c r="E120" s="36" t="str">
        <f>"0x"&amp;MID(DEC2HEX(INDEX('Tables LIN'!$L$4:'Tables LIN'!$L$259,COLUMN(E120)-2+16*(ROW(E104)-ROW($C$103))),4),3,2)&amp;IF(COLUMN(E120)-2&lt;16,",","")</f>
        <v>0x0F,</v>
      </c>
      <c r="F120" s="36" t="str">
        <f>"0x"&amp;MID(DEC2HEX(INDEX('Tables LIN'!$L$4:'Tables LIN'!$L$259,COLUMN(F120)-2+16*(ROW(F104)-ROW($C$103))),4),3,2)&amp;IF(COLUMN(F120)-2&lt;16,",","")</f>
        <v>0xA6,</v>
      </c>
      <c r="G120" s="36" t="str">
        <f>"0x"&amp;MID(DEC2HEX(INDEX('Tables LIN'!$L$4:'Tables LIN'!$L$259,COLUMN(G120)-2+16*(ROW(G104)-ROW($C$103))),4),3,2)&amp;IF(COLUMN(G120)-2&lt;16,",","")</f>
        <v>0x46,</v>
      </c>
      <c r="H120" s="36" t="str">
        <f>"0x"&amp;MID(DEC2HEX(INDEX('Tables LIN'!$L$4:'Tables LIN'!$L$259,COLUMN(H120)-2+16*(ROW(H104)-ROW($C$103))),4),3,2)&amp;IF(COLUMN(H120)-2&lt;16,",","")</f>
        <v>0xF0,</v>
      </c>
      <c r="I120" s="36" t="str">
        <f>"0x"&amp;MID(DEC2HEX(INDEX('Tables LIN'!$L$4:'Tables LIN'!$L$259,COLUMN(I120)-2+16*(ROW(I104)-ROW($C$103))),4),3,2)&amp;IF(COLUMN(I120)-2&lt;16,",","")</f>
        <v>0xA1,</v>
      </c>
      <c r="J120" s="36" t="str">
        <f>"0x"&amp;MID(DEC2HEX(INDEX('Tables LIN'!$L$4:'Tables LIN'!$L$259,COLUMN(J120)-2+16*(ROW(J104)-ROW($C$103))),4),3,2)&amp;IF(COLUMN(J120)-2&lt;16,",","")</f>
        <v>0x5A,</v>
      </c>
      <c r="K120" s="36" t="str">
        <f>"0x"&amp;MID(DEC2HEX(INDEX('Tables LIN'!$L$4:'Tables LIN'!$L$259,COLUMN(K120)-2+16*(ROW(K104)-ROW($C$103))),4),3,2)&amp;IF(COLUMN(K120)-2&lt;16,",","")</f>
        <v>0x17,</v>
      </c>
      <c r="L120" s="36" t="str">
        <f>"0x"&amp;MID(DEC2HEX(INDEX('Tables LIN'!$L$4:'Tables LIN'!$L$259,COLUMN(L120)-2+16*(ROW(L104)-ROW($C$103))),4),3,2)&amp;IF(COLUMN(L120)-2&lt;16,",","")</f>
        <v>0xDA,</v>
      </c>
      <c r="M120" s="36" t="str">
        <f>"0x"&amp;MID(DEC2HEX(INDEX('Tables LIN'!$L$4:'Tables LIN'!$L$259,COLUMN(M120)-2+16*(ROW(M104)-ROW($C$103))),4),3,2)&amp;IF(COLUMN(M120)-2&lt;16,",","")</f>
        <v>0xA2,</v>
      </c>
      <c r="N120" s="36" t="str">
        <f>"0x"&amp;MID(DEC2HEX(INDEX('Tables LIN'!$L$4:'Tables LIN'!$L$259,COLUMN(N120)-2+16*(ROW(N104)-ROW($C$103))),4),3,2)&amp;IF(COLUMN(N120)-2&lt;16,",","")</f>
        <v>0x6E,</v>
      </c>
      <c r="O120" s="36" t="str">
        <f>"0x"&amp;MID(DEC2HEX(INDEX('Tables LIN'!$L$4:'Tables LIN'!$L$259,COLUMN(O120)-2+16*(ROW(O104)-ROW($C$103))),4),3,2)&amp;IF(COLUMN(O120)-2&lt;16,",","")</f>
        <v>0x3D,</v>
      </c>
      <c r="P120" s="36" t="str">
        <f>"0x"&amp;MID(DEC2HEX(INDEX('Tables LIN'!$L$4:'Tables LIN'!$L$259,COLUMN(P120)-2+16*(ROW(P104)-ROW($C$103))),4),3,2)&amp;IF(COLUMN(P120)-2&lt;16,",","")</f>
        <v>0x10,</v>
      </c>
      <c r="Q120" s="36" t="str">
        <f>"0x"&amp;MID(DEC2HEX(INDEX('Tables LIN'!$L$4:'Tables LIN'!$L$259,COLUMN(Q120)-2+16*(ROW(Q104)-ROW($C$103))),4),3,2)&amp;IF(COLUMN(Q120)-2&lt;16,",","")</f>
        <v>0xE5,</v>
      </c>
      <c r="R120" s="36" t="str">
        <f>"0x"&amp;MID(DEC2HEX(INDEX('Tables LIN'!$L$4:'Tables LIN'!$L$259,COLUMN(R120)-2+16*(ROW(R104)-ROW($C$103))),4),3,2)&amp;IF(COLUMN(R120)-2&lt;16,",","")</f>
        <v>0xBE</v>
      </c>
    </row>
    <row r="121" spans="2:18">
      <c r="B121" s="36" t="s">
        <v>107</v>
      </c>
      <c r="C121" s="36" t="str">
        <f>"0x"&amp;MID(DEC2HEX(INDEX('Tables LIN'!$L$4:'Tables LIN'!$L$259,COLUMN(C121)-2+16*(ROW(C105)-ROW($C$103))),4),3,2)&amp;IF(COLUMN(C121)-2&lt;16,",","")</f>
        <v>0x99,</v>
      </c>
      <c r="D121" s="36" t="str">
        <f>"0x"&amp;MID(DEC2HEX(INDEX('Tables LIN'!$L$4:'Tables LIN'!$L$259,COLUMN(D121)-2+16*(ROW(D105)-ROW($C$103))),4),3,2)&amp;IF(COLUMN(D121)-2&lt;16,",","")</f>
        <v>0x76,</v>
      </c>
      <c r="E121" s="36" t="str">
        <f>"0x"&amp;MID(DEC2HEX(INDEX('Tables LIN'!$L$4:'Tables LIN'!$L$259,COLUMN(E121)-2+16*(ROW(E105)-ROW($C$103))),4),3,2)&amp;IF(COLUMN(E121)-2&lt;16,",","")</f>
        <v>0x55,</v>
      </c>
      <c r="F121" s="36" t="str">
        <f>"0x"&amp;MID(DEC2HEX(INDEX('Tables LIN'!$L$4:'Tables LIN'!$L$259,COLUMN(F121)-2+16*(ROW(F105)-ROW($C$103))),4),3,2)&amp;IF(COLUMN(F121)-2&lt;16,",","")</f>
        <v>0x35,</v>
      </c>
      <c r="G121" s="36" t="str">
        <f>"0x"&amp;MID(DEC2HEX(INDEX('Tables LIN'!$L$4:'Tables LIN'!$L$259,COLUMN(G121)-2+16*(ROW(G105)-ROW($C$103))),4),3,2)&amp;IF(COLUMN(G121)-2&lt;16,",","")</f>
        <v>0x18,</v>
      </c>
      <c r="H121" s="36" t="str">
        <f>"0x"&amp;MID(DEC2HEX(INDEX('Tables LIN'!$L$4:'Tables LIN'!$L$259,COLUMN(H121)-2+16*(ROW(H105)-ROW($C$103))),4),3,2)&amp;IF(COLUMN(H121)-2&lt;16,",","")</f>
        <v>0xFC,</v>
      </c>
      <c r="I121" s="36" t="str">
        <f>"0x"&amp;MID(DEC2HEX(INDEX('Tables LIN'!$L$4:'Tables LIN'!$L$259,COLUMN(I121)-2+16*(ROW(I105)-ROW($C$103))),4),3,2)&amp;IF(COLUMN(I121)-2&lt;16,",","")</f>
        <v>0xE2,</v>
      </c>
      <c r="J121" s="36" t="str">
        <f>"0x"&amp;MID(DEC2HEX(INDEX('Tables LIN'!$L$4:'Tables LIN'!$L$259,COLUMN(J121)-2+16*(ROW(J105)-ROW($C$103))),4),3,2)&amp;IF(COLUMN(J121)-2&lt;16,",","")</f>
        <v>0xC8,</v>
      </c>
      <c r="K121" s="36" t="str">
        <f>"0x"&amp;MID(DEC2HEX(INDEX('Tables LIN'!$L$4:'Tables LIN'!$L$259,COLUMN(K121)-2+16*(ROW(K105)-ROW($C$103))),4),3,2)&amp;IF(COLUMN(K121)-2&lt;16,",","")</f>
        <v>0xB1,</v>
      </c>
      <c r="L121" s="36" t="str">
        <f>"0x"&amp;MID(DEC2HEX(INDEX('Tables LIN'!$L$4:'Tables LIN'!$L$259,COLUMN(L121)-2+16*(ROW(L105)-ROW($C$103))),4),3,2)&amp;IF(COLUMN(L121)-2&lt;16,",","")</f>
        <v>0x9A,</v>
      </c>
      <c r="M121" s="36" t="str">
        <f>"0x"&amp;MID(DEC2HEX(INDEX('Tables LIN'!$L$4:'Tables LIN'!$L$259,COLUMN(M121)-2+16*(ROW(M105)-ROW($C$103))),4),3,2)&amp;IF(COLUMN(M121)-2&lt;16,",","")</f>
        <v>0x84,</v>
      </c>
      <c r="N121" s="36" t="str">
        <f>"0x"&amp;MID(DEC2HEX(INDEX('Tables LIN'!$L$4:'Tables LIN'!$L$259,COLUMN(N121)-2+16*(ROW(N105)-ROW($C$103))),4),3,2)&amp;IF(COLUMN(N121)-2&lt;16,",","")</f>
        <v>0x70,</v>
      </c>
      <c r="O121" s="36" t="str">
        <f>"0x"&amp;MID(DEC2HEX(INDEX('Tables LIN'!$L$4:'Tables LIN'!$L$259,COLUMN(O121)-2+16*(ROW(O105)-ROW($C$103))),4),3,2)&amp;IF(COLUMN(O121)-2&lt;16,",","")</f>
        <v>0x5C,</v>
      </c>
      <c r="P121" s="36" t="str">
        <f>"0x"&amp;MID(DEC2HEX(INDEX('Tables LIN'!$L$4:'Tables LIN'!$L$259,COLUMN(P121)-2+16*(ROW(P105)-ROW($C$103))),4),3,2)&amp;IF(COLUMN(P121)-2&lt;16,",","")</f>
        <v>0x49,</v>
      </c>
      <c r="Q121" s="36" t="str">
        <f>"0x"&amp;MID(DEC2HEX(INDEX('Tables LIN'!$L$4:'Tables LIN'!$L$259,COLUMN(Q121)-2+16*(ROW(Q105)-ROW($C$103))),4),3,2)&amp;IF(COLUMN(Q121)-2&lt;16,",","")</f>
        <v>0x37,</v>
      </c>
      <c r="R121" s="36" t="str">
        <f>"0x"&amp;MID(DEC2HEX(INDEX('Tables LIN'!$L$4:'Tables LIN'!$L$259,COLUMN(R121)-2+16*(ROW(R105)-ROW($C$103))),4),3,2)&amp;IF(COLUMN(R121)-2&lt;16,",","")</f>
        <v>0x26</v>
      </c>
    </row>
    <row r="122" spans="2:18">
      <c r="B122" s="36" t="s">
        <v>107</v>
      </c>
      <c r="C122" s="36" t="str">
        <f>"0x"&amp;MID(DEC2HEX(INDEX('Tables LIN'!$L$4:'Tables LIN'!$L$259,COLUMN(C122)-2+16*(ROW(C106)-ROW($C$103))),4),3,2)&amp;IF(COLUMN(C122)-2&lt;16,",","")</f>
        <v>0x15,</v>
      </c>
      <c r="D122" s="36" t="str">
        <f>"0x"&amp;MID(DEC2HEX(INDEX('Tables LIN'!$L$4:'Tables LIN'!$L$259,COLUMN(D122)-2+16*(ROW(D106)-ROW($C$103))),4),3,2)&amp;IF(COLUMN(D122)-2&lt;16,",","")</f>
        <v>0x05,</v>
      </c>
      <c r="E122" s="36" t="str">
        <f>"0x"&amp;MID(DEC2HEX(INDEX('Tables LIN'!$L$4:'Tables LIN'!$L$259,COLUMN(E122)-2+16*(ROW(E106)-ROW($C$103))),4),3,2)&amp;IF(COLUMN(E122)-2&lt;16,",","")</f>
        <v>0xF6,</v>
      </c>
      <c r="F122" s="36" t="str">
        <f>"0x"&amp;MID(DEC2HEX(INDEX('Tables LIN'!$L$4:'Tables LIN'!$L$259,COLUMN(F122)-2+16*(ROW(F106)-ROW($C$103))),4),3,2)&amp;IF(COLUMN(F122)-2&lt;16,",","")</f>
        <v>0xE7,</v>
      </c>
      <c r="G122" s="36" t="str">
        <f>"0x"&amp;MID(DEC2HEX(INDEX('Tables LIN'!$L$4:'Tables LIN'!$L$259,COLUMN(G122)-2+16*(ROW(G106)-ROW($C$103))),4),3,2)&amp;IF(COLUMN(G122)-2&lt;16,",","")</f>
        <v>0xD9,</v>
      </c>
      <c r="H122" s="36" t="str">
        <f>"0x"&amp;MID(DEC2HEX(INDEX('Tables LIN'!$L$4:'Tables LIN'!$L$259,COLUMN(H122)-2+16*(ROW(H106)-ROW($C$103))),4),3,2)&amp;IF(COLUMN(H122)-2&lt;16,",","")</f>
        <v>0xCB,</v>
      </c>
      <c r="I122" s="36" t="str">
        <f>"0x"&amp;MID(DEC2HEX(INDEX('Tables LIN'!$L$4:'Tables LIN'!$L$259,COLUMN(I122)-2+16*(ROW(I106)-ROW($C$103))),4),3,2)&amp;IF(COLUMN(I122)-2&lt;16,",","")</f>
        <v>0xBE,</v>
      </c>
      <c r="J122" s="36" t="str">
        <f>"0x"&amp;MID(DEC2HEX(INDEX('Tables LIN'!$L$4:'Tables LIN'!$L$259,COLUMN(J122)-2+16*(ROW(J106)-ROW($C$103))),4),3,2)&amp;IF(COLUMN(J122)-2&lt;16,",","")</f>
        <v>0xB2,</v>
      </c>
      <c r="K122" s="36" t="str">
        <f>"0x"&amp;MID(DEC2HEX(INDEX('Tables LIN'!$L$4:'Tables LIN'!$L$259,COLUMN(K122)-2+16*(ROW(K106)-ROW($C$103))),4),3,2)&amp;IF(COLUMN(K122)-2&lt;16,",","")</f>
        <v>0xA6,</v>
      </c>
      <c r="L122" s="36" t="str">
        <f>"0x"&amp;MID(DEC2HEX(INDEX('Tables LIN'!$L$4:'Tables LIN'!$L$259,COLUMN(L122)-2+16*(ROW(L106)-ROW($C$103))),4),3,2)&amp;IF(COLUMN(L122)-2&lt;16,",","")</f>
        <v>0x9A,</v>
      </c>
      <c r="M122" s="36" t="str">
        <f>"0x"&amp;MID(DEC2HEX(INDEX('Tables LIN'!$L$4:'Tables LIN'!$L$259,COLUMN(M122)-2+16*(ROW(M106)-ROW($C$103))),4),3,2)&amp;IF(COLUMN(M122)-2&lt;16,",","")</f>
        <v>0x8E,</v>
      </c>
      <c r="N122" s="36" t="str">
        <f>"0x"&amp;MID(DEC2HEX(INDEX('Tables LIN'!$L$4:'Tables LIN'!$L$259,COLUMN(N122)-2+16*(ROW(N106)-ROW($C$103))),4),3,2)&amp;IF(COLUMN(N122)-2&lt;16,",","")</f>
        <v>0x83,</v>
      </c>
      <c r="O122" s="36" t="str">
        <f>"0x"&amp;MID(DEC2HEX(INDEX('Tables LIN'!$L$4:'Tables LIN'!$L$259,COLUMN(O122)-2+16*(ROW(O106)-ROW($C$103))),4),3,2)&amp;IF(COLUMN(O122)-2&lt;16,",","")</f>
        <v>0x79,</v>
      </c>
      <c r="P122" s="36" t="str">
        <f>"0x"&amp;MID(DEC2HEX(INDEX('Tables LIN'!$L$4:'Tables LIN'!$L$259,COLUMN(P122)-2+16*(ROW(P106)-ROW($C$103))),4),3,2)&amp;IF(COLUMN(P122)-2&lt;16,",","")</f>
        <v>0x6F,</v>
      </c>
      <c r="Q122" s="36" t="str">
        <f>"0x"&amp;MID(DEC2HEX(INDEX('Tables LIN'!$L$4:'Tables LIN'!$L$259,COLUMN(Q122)-2+16*(ROW(Q106)-ROW($C$103))),4),3,2)&amp;IF(COLUMN(Q122)-2&lt;16,",","")</f>
        <v>0x65,</v>
      </c>
      <c r="R122" s="36" t="str">
        <f>"0x"&amp;MID(DEC2HEX(INDEX('Tables LIN'!$L$4:'Tables LIN'!$L$259,COLUMN(R122)-2+16*(ROW(R106)-ROW($C$103))),4),3,2)&amp;IF(COLUMN(R122)-2&lt;16,",","")</f>
        <v>0x5B</v>
      </c>
    </row>
    <row r="123" spans="2:18">
      <c r="B123" s="36" t="s">
        <v>107</v>
      </c>
      <c r="C123" s="36" t="str">
        <f>"0x"&amp;MID(DEC2HEX(INDEX('Tables LIN'!$L$4:'Tables LIN'!$L$259,COLUMN(C123)-2+16*(ROW(C107)-ROW($C$103))),4),3,2)&amp;IF(COLUMN(C123)-2&lt;16,",","")</f>
        <v>0x52,</v>
      </c>
      <c r="D123" s="36" t="str">
        <f>"0x"&amp;MID(DEC2HEX(INDEX('Tables LIN'!$L$4:'Tables LIN'!$L$259,COLUMN(D123)-2+16*(ROW(D107)-ROW($C$103))),4),3,2)&amp;IF(COLUMN(D123)-2&lt;16,",","")</f>
        <v>0x49,</v>
      </c>
      <c r="E123" s="36" t="str">
        <f>"0x"&amp;MID(DEC2HEX(INDEX('Tables LIN'!$L$4:'Tables LIN'!$L$259,COLUMN(E123)-2+16*(ROW(E107)-ROW($C$103))),4),3,2)&amp;IF(COLUMN(E123)-2&lt;16,",","")</f>
        <v>0x40,</v>
      </c>
      <c r="F123" s="36" t="str">
        <f>"0x"&amp;MID(DEC2HEX(INDEX('Tables LIN'!$L$4:'Tables LIN'!$L$259,COLUMN(F123)-2+16*(ROW(F107)-ROW($C$103))),4),3,2)&amp;IF(COLUMN(F123)-2&lt;16,",","")</f>
        <v>0x37,</v>
      </c>
      <c r="G123" s="36" t="str">
        <f>"0x"&amp;MID(DEC2HEX(INDEX('Tables LIN'!$L$4:'Tables LIN'!$L$259,COLUMN(G123)-2+16*(ROW(G107)-ROW($C$103))),4),3,2)&amp;IF(COLUMN(G123)-2&lt;16,",","")</f>
        <v>0x2F,</v>
      </c>
      <c r="H123" s="36" t="str">
        <f>"0x"&amp;MID(DEC2HEX(INDEX('Tables LIN'!$L$4:'Tables LIN'!$L$259,COLUMN(H123)-2+16*(ROW(H107)-ROW($C$103))),4),3,2)&amp;IF(COLUMN(H123)-2&lt;16,",","")</f>
        <v>0x27,</v>
      </c>
      <c r="I123" s="36" t="str">
        <f>"0x"&amp;MID(DEC2HEX(INDEX('Tables LIN'!$L$4:'Tables LIN'!$L$259,COLUMN(I123)-2+16*(ROW(I107)-ROW($C$103))),4),3,2)&amp;IF(COLUMN(I123)-2&lt;16,",","")</f>
        <v>0x1F,</v>
      </c>
      <c r="J123" s="36" t="str">
        <f>"0x"&amp;MID(DEC2HEX(INDEX('Tables LIN'!$L$4:'Tables LIN'!$L$259,COLUMN(J123)-2+16*(ROW(J107)-ROW($C$103))),4),3,2)&amp;IF(COLUMN(J123)-2&lt;16,",","")</f>
        <v>0x18,</v>
      </c>
      <c r="K123" s="36" t="str">
        <f>"0x"&amp;MID(DEC2HEX(INDEX('Tables LIN'!$L$4:'Tables LIN'!$L$259,COLUMN(K123)-2+16*(ROW(K107)-ROW($C$103))),4),3,2)&amp;IF(COLUMN(K123)-2&lt;16,",","")</f>
        <v>0x10,</v>
      </c>
      <c r="L123" s="36" t="str">
        <f>"0x"&amp;MID(DEC2HEX(INDEX('Tables LIN'!$L$4:'Tables LIN'!$L$259,COLUMN(L123)-2+16*(ROW(L107)-ROW($C$103))),4),3,2)&amp;IF(COLUMN(L123)-2&lt;16,",","")</f>
        <v>0x09,</v>
      </c>
      <c r="M123" s="36" t="str">
        <f>"0x"&amp;MID(DEC2HEX(INDEX('Tables LIN'!$L$4:'Tables LIN'!$L$259,COLUMN(M123)-2+16*(ROW(M107)-ROW($C$103))),4),3,2)&amp;IF(COLUMN(M123)-2&lt;16,",","")</f>
        <v>0x02,</v>
      </c>
      <c r="N123" s="36" t="str">
        <f>"0x"&amp;MID(DEC2HEX(INDEX('Tables LIN'!$L$4:'Tables LIN'!$L$259,COLUMN(N123)-2+16*(ROW(N107)-ROW($C$103))),4),3,2)&amp;IF(COLUMN(N123)-2&lt;16,",","")</f>
        <v>0xFB,</v>
      </c>
      <c r="O123" s="36" t="str">
        <f>"0x"&amp;MID(DEC2HEX(INDEX('Tables LIN'!$L$4:'Tables LIN'!$L$259,COLUMN(O123)-2+16*(ROW(O107)-ROW($C$103))),4),3,2)&amp;IF(COLUMN(O123)-2&lt;16,",","")</f>
        <v>0xF5,</v>
      </c>
      <c r="P123" s="36" t="str">
        <f>"0x"&amp;MID(DEC2HEX(INDEX('Tables LIN'!$L$4:'Tables LIN'!$L$259,COLUMN(P123)-2+16*(ROW(P107)-ROW($C$103))),4),3,2)&amp;IF(COLUMN(P123)-2&lt;16,",","")</f>
        <v>0xEE,</v>
      </c>
      <c r="Q123" s="36" t="str">
        <f>"0x"&amp;MID(DEC2HEX(INDEX('Tables LIN'!$L$4:'Tables LIN'!$L$259,COLUMN(Q123)-2+16*(ROW(Q107)-ROW($C$103))),4),3,2)&amp;IF(COLUMN(Q123)-2&lt;16,",","")</f>
        <v>0xE8,</v>
      </c>
      <c r="R123" s="36" t="str">
        <f>"0x"&amp;MID(DEC2HEX(INDEX('Tables LIN'!$L$4:'Tables LIN'!$L$259,COLUMN(R123)-2+16*(ROW(R107)-ROW($C$103))),4),3,2)&amp;IF(COLUMN(R123)-2&lt;16,",","")</f>
        <v>0xE2</v>
      </c>
    </row>
    <row r="124" spans="2:18">
      <c r="B124" s="36" t="s">
        <v>107</v>
      </c>
      <c r="C124" s="36" t="str">
        <f>"0x"&amp;MID(DEC2HEX(INDEX('Tables LIN'!$L$4:'Tables LIN'!$L$259,COLUMN(C124)-2+16*(ROW(C108)-ROW($C$103))),4),3,2)&amp;IF(COLUMN(C124)-2&lt;16,",","")</f>
        <v>0xDC,</v>
      </c>
      <c r="D124" s="36" t="str">
        <f>"0x"&amp;MID(DEC2HEX(INDEX('Tables LIN'!$L$4:'Tables LIN'!$L$259,COLUMN(D124)-2+16*(ROW(D108)-ROW($C$103))),4),3,2)&amp;IF(COLUMN(D124)-2&lt;16,",","")</f>
        <v>0xD6,</v>
      </c>
      <c r="E124" s="36" t="str">
        <f>"0x"&amp;MID(DEC2HEX(INDEX('Tables LIN'!$L$4:'Tables LIN'!$L$259,COLUMN(E124)-2+16*(ROW(E108)-ROW($C$103))),4),3,2)&amp;IF(COLUMN(E124)-2&lt;16,",","")</f>
        <v>0xD0,</v>
      </c>
      <c r="F124" s="36" t="str">
        <f>"0x"&amp;MID(DEC2HEX(INDEX('Tables LIN'!$L$4:'Tables LIN'!$L$259,COLUMN(F124)-2+16*(ROW(F108)-ROW($C$103))),4),3,2)&amp;IF(COLUMN(F124)-2&lt;16,",","")</f>
        <v>0xCB,</v>
      </c>
      <c r="G124" s="36" t="str">
        <f>"0x"&amp;MID(DEC2HEX(INDEX('Tables LIN'!$L$4:'Tables LIN'!$L$259,COLUMN(G124)-2+16*(ROW(G108)-ROW($C$103))),4),3,2)&amp;IF(COLUMN(G124)-2&lt;16,",","")</f>
        <v>0xC5,</v>
      </c>
      <c r="H124" s="36" t="str">
        <f>"0x"&amp;MID(DEC2HEX(INDEX('Tables LIN'!$L$4:'Tables LIN'!$L$259,COLUMN(H124)-2+16*(ROW(H108)-ROW($C$103))),4),3,2)&amp;IF(COLUMN(H124)-2&lt;16,",","")</f>
        <v>0xC0,</v>
      </c>
      <c r="I124" s="36" t="str">
        <f>"0x"&amp;MID(DEC2HEX(INDEX('Tables LIN'!$L$4:'Tables LIN'!$L$259,COLUMN(I124)-2+16*(ROW(I108)-ROW($C$103))),4),3,2)&amp;IF(COLUMN(I124)-2&lt;16,",","")</f>
        <v>0xBB,</v>
      </c>
      <c r="J124" s="36" t="str">
        <f>"0x"&amp;MID(DEC2HEX(INDEX('Tables LIN'!$L$4:'Tables LIN'!$L$259,COLUMN(J124)-2+16*(ROW(J108)-ROW($C$103))),4),3,2)&amp;IF(COLUMN(J124)-2&lt;16,",","")</f>
        <v>0xB6,</v>
      </c>
      <c r="K124" s="36" t="str">
        <f>"0x"&amp;MID(DEC2HEX(INDEX('Tables LIN'!$L$4:'Tables LIN'!$L$259,COLUMN(K124)-2+16*(ROW(K108)-ROW($C$103))),4),3,2)&amp;IF(COLUMN(K124)-2&lt;16,",","")</f>
        <v>0xB1,</v>
      </c>
      <c r="L124" s="36" t="str">
        <f>"0x"&amp;MID(DEC2HEX(INDEX('Tables LIN'!$L$4:'Tables LIN'!$L$259,COLUMN(L124)-2+16*(ROW(L108)-ROW($C$103))),4),3,2)&amp;IF(COLUMN(L124)-2&lt;16,",","")</f>
        <v>0xAC,</v>
      </c>
      <c r="M124" s="36" t="str">
        <f>"0x"&amp;MID(DEC2HEX(INDEX('Tables LIN'!$L$4:'Tables LIN'!$L$259,COLUMN(M124)-2+16*(ROW(M108)-ROW($C$103))),4),3,2)&amp;IF(COLUMN(M124)-2&lt;16,",","")</f>
        <v>0xA7,</v>
      </c>
      <c r="N124" s="36" t="str">
        <f>"0x"&amp;MID(DEC2HEX(INDEX('Tables LIN'!$L$4:'Tables LIN'!$L$259,COLUMN(N124)-2+16*(ROW(N108)-ROW($C$103))),4),3,2)&amp;IF(COLUMN(N124)-2&lt;16,",","")</f>
        <v>0xA3,</v>
      </c>
      <c r="O124" s="36" t="str">
        <f>"0x"&amp;MID(DEC2HEX(INDEX('Tables LIN'!$L$4:'Tables LIN'!$L$259,COLUMN(O124)-2+16*(ROW(O108)-ROW($C$103))),4),3,2)&amp;IF(COLUMN(O124)-2&lt;16,",","")</f>
        <v>0x9E,</v>
      </c>
      <c r="P124" s="36" t="str">
        <f>"0x"&amp;MID(DEC2HEX(INDEX('Tables LIN'!$L$4:'Tables LIN'!$L$259,COLUMN(P124)-2+16*(ROW(P108)-ROW($C$103))),4),3,2)&amp;IF(COLUMN(P124)-2&lt;16,",","")</f>
        <v>0x9A,</v>
      </c>
      <c r="Q124" s="36" t="str">
        <f>"0x"&amp;MID(DEC2HEX(INDEX('Tables LIN'!$L$4:'Tables LIN'!$L$259,COLUMN(Q124)-2+16*(ROW(Q108)-ROW($C$103))),4),3,2)&amp;IF(COLUMN(Q124)-2&lt;16,",","")</f>
        <v>0x95,</v>
      </c>
      <c r="R124" s="36" t="str">
        <f>"0x"&amp;MID(DEC2HEX(INDEX('Tables LIN'!$L$4:'Tables LIN'!$L$259,COLUMN(R124)-2+16*(ROW(R108)-ROW($C$103))),4),3,2)&amp;IF(COLUMN(R124)-2&lt;16,",","")</f>
        <v>0x91</v>
      </c>
    </row>
    <row r="125" spans="2:18">
      <c r="B125" s="36" t="s">
        <v>107</v>
      </c>
      <c r="C125" s="36" t="str">
        <f>"0x"&amp;MID(DEC2HEX(INDEX('Tables LIN'!$L$4:'Tables LIN'!$L$259,COLUMN(C125)-2+16*(ROW(C109)-ROW($C$103))),4),3,2)&amp;IF(COLUMN(C125)-2&lt;16,",","")</f>
        <v>0x8D,</v>
      </c>
      <c r="D125" s="36" t="str">
        <f>"0x"&amp;MID(DEC2HEX(INDEX('Tables LIN'!$L$4:'Tables LIN'!$L$259,COLUMN(D125)-2+16*(ROW(D109)-ROW($C$103))),4),3,2)&amp;IF(COLUMN(D125)-2&lt;16,",","")</f>
        <v>0x89,</v>
      </c>
      <c r="E125" s="36" t="str">
        <f>"0x"&amp;MID(DEC2HEX(INDEX('Tables LIN'!$L$4:'Tables LIN'!$L$259,COLUMN(E125)-2+16*(ROW(E109)-ROW($C$103))),4),3,2)&amp;IF(COLUMN(E125)-2&lt;16,",","")</f>
        <v>0x85,</v>
      </c>
      <c r="F125" s="36" t="str">
        <f>"0x"&amp;MID(DEC2HEX(INDEX('Tables LIN'!$L$4:'Tables LIN'!$L$259,COLUMN(F125)-2+16*(ROW(F109)-ROW($C$103))),4),3,2)&amp;IF(COLUMN(F125)-2&lt;16,",","")</f>
        <v>0x81,</v>
      </c>
      <c r="G125" s="36" t="str">
        <f>"0x"&amp;MID(DEC2HEX(INDEX('Tables LIN'!$L$4:'Tables LIN'!$L$259,COLUMN(G125)-2+16*(ROW(G109)-ROW($C$103))),4),3,2)&amp;IF(COLUMN(G125)-2&lt;16,",","")</f>
        <v>0x7D,</v>
      </c>
      <c r="H125" s="36" t="str">
        <f>"0x"&amp;MID(DEC2HEX(INDEX('Tables LIN'!$L$4:'Tables LIN'!$L$259,COLUMN(H125)-2+16*(ROW(H109)-ROW($C$103))),4),3,2)&amp;IF(COLUMN(H125)-2&lt;16,",","")</f>
        <v>0x79,</v>
      </c>
      <c r="I125" s="36" t="str">
        <f>"0x"&amp;MID(DEC2HEX(INDEX('Tables LIN'!$L$4:'Tables LIN'!$L$259,COLUMN(I125)-2+16*(ROW(I109)-ROW($C$103))),4),3,2)&amp;IF(COLUMN(I125)-2&lt;16,",","")</f>
        <v>0x76,</v>
      </c>
      <c r="J125" s="36" t="str">
        <f>"0x"&amp;MID(DEC2HEX(INDEX('Tables LIN'!$L$4:'Tables LIN'!$L$259,COLUMN(J125)-2+16*(ROW(J109)-ROW($C$103))),4),3,2)&amp;IF(COLUMN(J125)-2&lt;16,",","")</f>
        <v>0x72,</v>
      </c>
      <c r="K125" s="36" t="str">
        <f>"0x"&amp;MID(DEC2HEX(INDEX('Tables LIN'!$L$4:'Tables LIN'!$L$259,COLUMN(K125)-2+16*(ROW(K109)-ROW($C$103))),4),3,2)&amp;IF(COLUMN(K125)-2&lt;16,",","")</f>
        <v>0x6F,</v>
      </c>
      <c r="L125" s="36" t="str">
        <f>"0x"&amp;MID(DEC2HEX(INDEX('Tables LIN'!$L$4:'Tables LIN'!$L$259,COLUMN(L125)-2+16*(ROW(L109)-ROW($C$103))),4),3,2)&amp;IF(COLUMN(L125)-2&lt;16,",","")</f>
        <v>0x6B,</v>
      </c>
      <c r="M125" s="36" t="str">
        <f>"0x"&amp;MID(DEC2HEX(INDEX('Tables LIN'!$L$4:'Tables LIN'!$L$259,COLUMN(M125)-2+16*(ROW(M109)-ROW($C$103))),4),3,2)&amp;IF(COLUMN(M125)-2&lt;16,",","")</f>
        <v>0x68,</v>
      </c>
      <c r="N125" s="36" t="str">
        <f>"0x"&amp;MID(DEC2HEX(INDEX('Tables LIN'!$L$4:'Tables LIN'!$L$259,COLUMN(N125)-2+16*(ROW(N109)-ROW($C$103))),4),3,2)&amp;IF(COLUMN(N125)-2&lt;16,",","")</f>
        <v>0x64,</v>
      </c>
      <c r="O125" s="36" t="str">
        <f>"0x"&amp;MID(DEC2HEX(INDEX('Tables LIN'!$L$4:'Tables LIN'!$L$259,COLUMN(O125)-2+16*(ROW(O109)-ROW($C$103))),4),3,2)&amp;IF(COLUMN(O125)-2&lt;16,",","")</f>
        <v>0x61,</v>
      </c>
      <c r="P125" s="36" t="str">
        <f>"0x"&amp;MID(DEC2HEX(INDEX('Tables LIN'!$L$4:'Tables LIN'!$L$259,COLUMN(P125)-2+16*(ROW(P109)-ROW($C$103))),4),3,2)&amp;IF(COLUMN(P125)-2&lt;16,",","")</f>
        <v>0x5E,</v>
      </c>
      <c r="Q125" s="36" t="str">
        <f>"0x"&amp;MID(DEC2HEX(INDEX('Tables LIN'!$L$4:'Tables LIN'!$L$259,COLUMN(Q125)-2+16*(ROW(Q109)-ROW($C$103))),4),3,2)&amp;IF(COLUMN(Q125)-2&lt;16,",","")</f>
        <v>0x5B,</v>
      </c>
      <c r="R125" s="36" t="str">
        <f>"0x"&amp;MID(DEC2HEX(INDEX('Tables LIN'!$L$4:'Tables LIN'!$L$259,COLUMN(R125)-2+16*(ROW(R109)-ROW($C$103))),4),3,2)&amp;IF(COLUMN(R125)-2&lt;16,",","")</f>
        <v>0x58</v>
      </c>
    </row>
    <row r="126" spans="2:18">
      <c r="B126" s="36" t="s">
        <v>107</v>
      </c>
      <c r="C126" s="36" t="str">
        <f>"0x"&amp;MID(DEC2HEX(INDEX('Tables LIN'!$L$4:'Tables LIN'!$L$259,COLUMN(C126)-2+16*(ROW(C110)-ROW($C$103))),4),3,2)&amp;IF(COLUMN(C126)-2&lt;16,",","")</f>
        <v>0x55,</v>
      </c>
      <c r="D126" s="36" t="str">
        <f>"0x"&amp;MID(DEC2HEX(INDEX('Tables LIN'!$L$4:'Tables LIN'!$L$259,COLUMN(D126)-2+16*(ROW(D110)-ROW($C$103))),4),3,2)&amp;IF(COLUMN(D126)-2&lt;16,",","")</f>
        <v>0x52,</v>
      </c>
      <c r="E126" s="36" t="str">
        <f>"0x"&amp;MID(DEC2HEX(INDEX('Tables LIN'!$L$4:'Tables LIN'!$L$259,COLUMN(E126)-2+16*(ROW(E110)-ROW($C$103))),4),3,2)&amp;IF(COLUMN(E126)-2&lt;16,",","")</f>
        <v>0x4F,</v>
      </c>
      <c r="F126" s="36" t="str">
        <f>"0x"&amp;MID(DEC2HEX(INDEX('Tables LIN'!$L$4:'Tables LIN'!$L$259,COLUMN(F126)-2+16*(ROW(F110)-ROW($C$103))),4),3,2)&amp;IF(COLUMN(F126)-2&lt;16,",","")</f>
        <v>0x4C,</v>
      </c>
      <c r="G126" s="36" t="str">
        <f>"0x"&amp;MID(DEC2HEX(INDEX('Tables LIN'!$L$4:'Tables LIN'!$L$259,COLUMN(G126)-2+16*(ROW(G110)-ROW($C$103))),4),3,2)&amp;IF(COLUMN(G126)-2&lt;16,",","")</f>
        <v>0x49,</v>
      </c>
      <c r="H126" s="36" t="str">
        <f>"0x"&amp;MID(DEC2HEX(INDEX('Tables LIN'!$L$4:'Tables LIN'!$L$259,COLUMN(H126)-2+16*(ROW(H110)-ROW($C$103))),4),3,2)&amp;IF(COLUMN(H126)-2&lt;16,",","")</f>
        <v>0x46,</v>
      </c>
      <c r="I126" s="36" t="str">
        <f>"0x"&amp;MID(DEC2HEX(INDEX('Tables LIN'!$L$4:'Tables LIN'!$L$259,COLUMN(I126)-2+16*(ROW(I110)-ROW($C$103))),4),3,2)&amp;IF(COLUMN(I126)-2&lt;16,",","")</f>
        <v>0x43,</v>
      </c>
      <c r="J126" s="36" t="str">
        <f>"0x"&amp;MID(DEC2HEX(INDEX('Tables LIN'!$L$4:'Tables LIN'!$L$259,COLUMN(J126)-2+16*(ROW(J110)-ROW($C$103))),4),3,2)&amp;IF(COLUMN(J126)-2&lt;16,",","")</f>
        <v>0x41,</v>
      </c>
      <c r="K126" s="36" t="str">
        <f>"0x"&amp;MID(DEC2HEX(INDEX('Tables LIN'!$L$4:'Tables LIN'!$L$259,COLUMN(K126)-2+16*(ROW(K110)-ROW($C$103))),4),3,2)&amp;IF(COLUMN(K126)-2&lt;16,",","")</f>
        <v>0x3E,</v>
      </c>
      <c r="L126" s="36" t="str">
        <f>"0x"&amp;MID(DEC2HEX(INDEX('Tables LIN'!$L$4:'Tables LIN'!$L$259,COLUMN(L126)-2+16*(ROW(L110)-ROW($C$103))),4),3,2)&amp;IF(COLUMN(L126)-2&lt;16,",","")</f>
        <v>0x3B,</v>
      </c>
      <c r="M126" s="36" t="str">
        <f>"0x"&amp;MID(DEC2HEX(INDEX('Tables LIN'!$L$4:'Tables LIN'!$L$259,COLUMN(M126)-2+16*(ROW(M110)-ROW($C$103))),4),3,2)&amp;IF(COLUMN(M126)-2&lt;16,",","")</f>
        <v>0x39,</v>
      </c>
      <c r="N126" s="36" t="str">
        <f>"0x"&amp;MID(DEC2HEX(INDEX('Tables LIN'!$L$4:'Tables LIN'!$L$259,COLUMN(N126)-2+16*(ROW(N110)-ROW($C$103))),4),3,2)&amp;IF(COLUMN(N126)-2&lt;16,",","")</f>
        <v>0x36,</v>
      </c>
      <c r="O126" s="36" t="str">
        <f>"0x"&amp;MID(DEC2HEX(INDEX('Tables LIN'!$L$4:'Tables LIN'!$L$259,COLUMN(O126)-2+16*(ROW(O110)-ROW($C$103))),4),3,2)&amp;IF(COLUMN(O126)-2&lt;16,",","")</f>
        <v>0x34,</v>
      </c>
      <c r="P126" s="36" t="str">
        <f>"0x"&amp;MID(DEC2HEX(INDEX('Tables LIN'!$L$4:'Tables LIN'!$L$259,COLUMN(P126)-2+16*(ROW(P110)-ROW($C$103))),4),3,2)&amp;IF(COLUMN(P126)-2&lt;16,",","")</f>
        <v>0x31,</v>
      </c>
      <c r="Q126" s="36" t="str">
        <f>"0x"&amp;MID(DEC2HEX(INDEX('Tables LIN'!$L$4:'Tables LIN'!$L$259,COLUMN(Q126)-2+16*(ROW(Q110)-ROW($C$103))),4),3,2)&amp;IF(COLUMN(Q126)-2&lt;16,",","")</f>
        <v>0x2F,</v>
      </c>
      <c r="R126" s="36" t="str">
        <f>"0x"&amp;MID(DEC2HEX(INDEX('Tables LIN'!$L$4:'Tables LIN'!$L$259,COLUMN(R126)-2+16*(ROW(R110)-ROW($C$103))),4),3,2)&amp;IF(COLUMN(R126)-2&lt;16,",","")</f>
        <v>0x2C</v>
      </c>
    </row>
    <row r="127" spans="2:18">
      <c r="B127" s="36" t="s">
        <v>107</v>
      </c>
      <c r="C127" s="36" t="str">
        <f>"0x"&amp;MID(DEC2HEX(INDEX('Tables LIN'!$L$4:'Tables LIN'!$L$259,COLUMN(C127)-2+16*(ROW(C111)-ROW($C$103))),4),3,2)&amp;IF(COLUMN(C127)-2&lt;16,",","")</f>
        <v>0x2A,</v>
      </c>
      <c r="D127" s="36" t="str">
        <f>"0x"&amp;MID(DEC2HEX(INDEX('Tables LIN'!$L$4:'Tables LIN'!$L$259,COLUMN(D127)-2+16*(ROW(D111)-ROW($C$103))),4),3,2)&amp;IF(COLUMN(D127)-2&lt;16,",","")</f>
        <v>0x28,</v>
      </c>
      <c r="E127" s="36" t="str">
        <f>"0x"&amp;MID(DEC2HEX(INDEX('Tables LIN'!$L$4:'Tables LIN'!$L$259,COLUMN(E127)-2+16*(ROW(E111)-ROW($C$103))),4),3,2)&amp;IF(COLUMN(E127)-2&lt;16,",","")</f>
        <v>0x26,</v>
      </c>
      <c r="F127" s="36" t="str">
        <f>"0x"&amp;MID(DEC2HEX(INDEX('Tables LIN'!$L$4:'Tables LIN'!$L$259,COLUMN(F127)-2+16*(ROW(F111)-ROW($C$103))),4),3,2)&amp;IF(COLUMN(F127)-2&lt;16,",","")</f>
        <v>0x23,</v>
      </c>
      <c r="G127" s="36" t="str">
        <f>"0x"&amp;MID(DEC2HEX(INDEX('Tables LIN'!$L$4:'Tables LIN'!$L$259,COLUMN(G127)-2+16*(ROW(G111)-ROW($C$103))),4),3,2)&amp;IF(COLUMN(G127)-2&lt;16,",","")</f>
        <v>0x21,</v>
      </c>
      <c r="H127" s="36" t="str">
        <f>"0x"&amp;MID(DEC2HEX(INDEX('Tables LIN'!$L$4:'Tables LIN'!$L$259,COLUMN(H127)-2+16*(ROW(H111)-ROW($C$103))),4),3,2)&amp;IF(COLUMN(H127)-2&lt;16,",","")</f>
        <v>0x1F,</v>
      </c>
      <c r="I127" s="36" t="str">
        <f>"0x"&amp;MID(DEC2HEX(INDEX('Tables LIN'!$L$4:'Tables LIN'!$L$259,COLUMN(I127)-2+16*(ROW(I111)-ROW($C$103))),4),3,2)&amp;IF(COLUMN(I127)-2&lt;16,",","")</f>
        <v>0x1D,</v>
      </c>
      <c r="J127" s="36" t="str">
        <f>"0x"&amp;MID(DEC2HEX(INDEX('Tables LIN'!$L$4:'Tables LIN'!$L$259,COLUMN(J127)-2+16*(ROW(J111)-ROW($C$103))),4),3,2)&amp;IF(COLUMN(J127)-2&lt;16,",","")</f>
        <v>0x1B,</v>
      </c>
      <c r="K127" s="36" t="str">
        <f>"0x"&amp;MID(DEC2HEX(INDEX('Tables LIN'!$L$4:'Tables LIN'!$L$259,COLUMN(K127)-2+16*(ROW(K111)-ROW($C$103))),4),3,2)&amp;IF(COLUMN(K127)-2&lt;16,",","")</f>
        <v>0x19,</v>
      </c>
      <c r="L127" s="36" t="str">
        <f>"0x"&amp;MID(DEC2HEX(INDEX('Tables LIN'!$L$4:'Tables LIN'!$L$259,COLUMN(L127)-2+16*(ROW(L111)-ROW($C$103))),4),3,2)&amp;IF(COLUMN(L127)-2&lt;16,",","")</f>
        <v>0x17,</v>
      </c>
      <c r="M127" s="36" t="str">
        <f>"0x"&amp;MID(DEC2HEX(INDEX('Tables LIN'!$L$4:'Tables LIN'!$L$259,COLUMN(M127)-2+16*(ROW(M111)-ROW($C$103))),4),3,2)&amp;IF(COLUMN(M127)-2&lt;16,",","")</f>
        <v>0x15,</v>
      </c>
      <c r="N127" s="36" t="str">
        <f>"0x"&amp;MID(DEC2HEX(INDEX('Tables LIN'!$L$4:'Tables LIN'!$L$259,COLUMN(N127)-2+16*(ROW(N111)-ROW($C$103))),4),3,2)&amp;IF(COLUMN(N127)-2&lt;16,",","")</f>
        <v>0x13,</v>
      </c>
      <c r="O127" s="36" t="str">
        <f>"0x"&amp;MID(DEC2HEX(INDEX('Tables LIN'!$L$4:'Tables LIN'!$L$259,COLUMN(O127)-2+16*(ROW(O111)-ROW($C$103))),4),3,2)&amp;IF(COLUMN(O127)-2&lt;16,",","")</f>
        <v>0x11,</v>
      </c>
      <c r="P127" s="36" t="str">
        <f>"0x"&amp;MID(DEC2HEX(INDEX('Tables LIN'!$L$4:'Tables LIN'!$L$259,COLUMN(P127)-2+16*(ROW(P111)-ROW($C$103))),4),3,2)&amp;IF(COLUMN(P127)-2&lt;16,",","")</f>
        <v>0x0F,</v>
      </c>
      <c r="Q127" s="36" t="str">
        <f>"0x"&amp;MID(DEC2HEX(INDEX('Tables LIN'!$L$4:'Tables LIN'!$L$259,COLUMN(Q127)-2+16*(ROW(Q111)-ROW($C$103))),4),3,2)&amp;IF(COLUMN(Q127)-2&lt;16,",","")</f>
        <v>0x0D,</v>
      </c>
      <c r="R127" s="36" t="str">
        <f>"0x"&amp;MID(DEC2HEX(INDEX('Tables LIN'!$L$4:'Tables LIN'!$L$259,COLUMN(R127)-2+16*(ROW(R111)-ROW($C$103))),4),3,2)&amp;IF(COLUMN(R127)-2&lt;16,",","")</f>
        <v>0x0B</v>
      </c>
    </row>
    <row r="128" spans="2:18">
      <c r="B128" s="36" t="s">
        <v>107</v>
      </c>
      <c r="C128" s="36" t="str">
        <f>"0x"&amp;MID(DEC2HEX(INDEX('Tables LIN'!$L$4:'Tables LIN'!$L$259,COLUMN(C128)-2+16*(ROW(C112)-ROW($C$103))),4),3,2)&amp;IF(COLUMN(C128)-2&lt;16,",","")</f>
        <v>0x09,</v>
      </c>
      <c r="D128" s="36" t="str">
        <f>"0x"&amp;MID(DEC2HEX(INDEX('Tables LIN'!$L$4:'Tables LIN'!$L$259,COLUMN(D128)-2+16*(ROW(D112)-ROW($C$103))),4),3,2)&amp;IF(COLUMN(D128)-2&lt;16,",","")</f>
        <v>0x07,</v>
      </c>
      <c r="E128" s="36" t="str">
        <f>"0x"&amp;MID(DEC2HEX(INDEX('Tables LIN'!$L$4:'Tables LIN'!$L$259,COLUMN(E128)-2+16*(ROW(E112)-ROW($C$103))),4),3,2)&amp;IF(COLUMN(E128)-2&lt;16,",","")</f>
        <v>0x06,</v>
      </c>
      <c r="F128" s="36" t="str">
        <f>"0x"&amp;MID(DEC2HEX(INDEX('Tables LIN'!$L$4:'Tables LIN'!$L$259,COLUMN(F128)-2+16*(ROW(F112)-ROW($C$103))),4),3,2)&amp;IF(COLUMN(F128)-2&lt;16,",","")</f>
        <v>0x04,</v>
      </c>
      <c r="G128" s="36" t="str">
        <f>"0x"&amp;MID(DEC2HEX(INDEX('Tables LIN'!$L$4:'Tables LIN'!$L$259,COLUMN(G128)-2+16*(ROW(G112)-ROW($C$103))),4),3,2)&amp;IF(COLUMN(G128)-2&lt;16,",","")</f>
        <v>0x02,</v>
      </c>
      <c r="H128" s="36" t="str">
        <f>"0x"&amp;MID(DEC2HEX(INDEX('Tables LIN'!$L$4:'Tables LIN'!$L$259,COLUMN(H128)-2+16*(ROW(H112)-ROW($C$103))),4),3,2)&amp;IF(COLUMN(H128)-2&lt;16,",","")</f>
        <v>0x00,</v>
      </c>
      <c r="I128" s="36" t="str">
        <f>"0x"&amp;MID(DEC2HEX(INDEX('Tables LIN'!$L$4:'Tables LIN'!$L$259,COLUMN(I128)-2+16*(ROW(I112)-ROW($C$103))),4),3,2)&amp;IF(COLUMN(I128)-2&lt;16,",","")</f>
        <v>0xFF,</v>
      </c>
      <c r="J128" s="36" t="str">
        <f>"0x"&amp;MID(DEC2HEX(INDEX('Tables LIN'!$L$4:'Tables LIN'!$L$259,COLUMN(J128)-2+16*(ROW(J112)-ROW($C$103))),4),3,2)&amp;IF(COLUMN(J128)-2&lt;16,",","")</f>
        <v>0xFD,</v>
      </c>
      <c r="K128" s="36" t="str">
        <f>"0x"&amp;MID(DEC2HEX(INDEX('Tables LIN'!$L$4:'Tables LIN'!$L$259,COLUMN(K128)-2+16*(ROW(K112)-ROW($C$103))),4),3,2)&amp;IF(COLUMN(K128)-2&lt;16,",","")</f>
        <v>0xFB,</v>
      </c>
      <c r="L128" s="36" t="str">
        <f>"0x"&amp;MID(DEC2HEX(INDEX('Tables LIN'!$L$4:'Tables LIN'!$L$259,COLUMN(L128)-2+16*(ROW(L112)-ROW($C$103))),4),3,2)&amp;IF(COLUMN(L128)-2&lt;16,",","")</f>
        <v>0xFA,</v>
      </c>
      <c r="M128" s="36" t="str">
        <f>"0x"&amp;MID(DEC2HEX(INDEX('Tables LIN'!$L$4:'Tables LIN'!$L$259,COLUMN(M128)-2+16*(ROW(M112)-ROW($C$103))),4),3,2)&amp;IF(COLUMN(M128)-2&lt;16,",","")</f>
        <v>0xF8,</v>
      </c>
      <c r="N128" s="36" t="str">
        <f>"0x"&amp;MID(DEC2HEX(INDEX('Tables LIN'!$L$4:'Tables LIN'!$L$259,COLUMN(N128)-2+16*(ROW(N112)-ROW($C$103))),4),3,2)&amp;IF(COLUMN(N128)-2&lt;16,",","")</f>
        <v>0xF6,</v>
      </c>
      <c r="O128" s="36" t="str">
        <f>"0x"&amp;MID(DEC2HEX(INDEX('Tables LIN'!$L$4:'Tables LIN'!$L$259,COLUMN(O128)-2+16*(ROW(O112)-ROW($C$103))),4),3,2)&amp;IF(COLUMN(O128)-2&lt;16,",","")</f>
        <v>0xF5,</v>
      </c>
      <c r="P128" s="36" t="str">
        <f>"0x"&amp;MID(DEC2HEX(INDEX('Tables LIN'!$L$4:'Tables LIN'!$L$259,COLUMN(P128)-2+16*(ROW(P112)-ROW($C$103))),4),3,2)&amp;IF(COLUMN(P128)-2&lt;16,",","")</f>
        <v>0xF3,</v>
      </c>
      <c r="Q128" s="36" t="str">
        <f>"0x"&amp;MID(DEC2HEX(INDEX('Tables LIN'!$L$4:'Tables LIN'!$L$259,COLUMN(Q128)-2+16*(ROW(Q112)-ROW($C$103))),4),3,2)&amp;IF(COLUMN(Q128)-2&lt;16,",","")</f>
        <v>0xF2,</v>
      </c>
      <c r="R128" s="36" t="str">
        <f>"0x"&amp;MID(DEC2HEX(INDEX('Tables LIN'!$L$4:'Tables LIN'!$L$259,COLUMN(R128)-2+16*(ROW(R112)-ROW($C$103))),4),3,2)&amp;IF(COLUMN(R128)-2&lt;16,",","")</f>
        <v>0xF0</v>
      </c>
    </row>
    <row r="129" spans="1:66">
      <c r="B129" s="36" t="s">
        <v>107</v>
      </c>
      <c r="C129" s="36" t="str">
        <f>"0x"&amp;MID(DEC2HEX(INDEX('Tables LIN'!$L$4:'Tables LIN'!$L$259,COLUMN(C129)-2+16*(ROW(C113)-ROW($C$103))),4),3,2)&amp;IF(COLUMN(C129)-2&lt;16,",","")</f>
        <v>0xEF,</v>
      </c>
      <c r="D129" s="36" t="str">
        <f>"0x"&amp;MID(DEC2HEX(INDEX('Tables LIN'!$L$4:'Tables LIN'!$L$259,COLUMN(D129)-2+16*(ROW(D113)-ROW($C$103))),4),3,2)&amp;IF(COLUMN(D129)-2&lt;16,",","")</f>
        <v>0xED,</v>
      </c>
      <c r="E129" s="36" t="str">
        <f>"0x"&amp;MID(DEC2HEX(INDEX('Tables LIN'!$L$4:'Tables LIN'!$L$259,COLUMN(E129)-2+16*(ROW(E113)-ROW($C$103))),4),3,2)&amp;IF(COLUMN(E129)-2&lt;16,",","")</f>
        <v>0xEC,</v>
      </c>
      <c r="F129" s="36" t="str">
        <f>"0x"&amp;MID(DEC2HEX(INDEX('Tables LIN'!$L$4:'Tables LIN'!$L$259,COLUMN(F129)-2+16*(ROW(F113)-ROW($C$103))),4),3,2)&amp;IF(COLUMN(F129)-2&lt;16,",","")</f>
        <v>0xEA,</v>
      </c>
      <c r="G129" s="36" t="str">
        <f>"0x"&amp;MID(DEC2HEX(INDEX('Tables LIN'!$L$4:'Tables LIN'!$L$259,COLUMN(G129)-2+16*(ROW(G113)-ROW($C$103))),4),3,2)&amp;IF(COLUMN(G129)-2&lt;16,",","")</f>
        <v>0xE9,</v>
      </c>
      <c r="H129" s="36" t="str">
        <f>"0x"&amp;MID(DEC2HEX(INDEX('Tables LIN'!$L$4:'Tables LIN'!$L$259,COLUMN(H129)-2+16*(ROW(H113)-ROW($C$103))),4),3,2)&amp;IF(COLUMN(H129)-2&lt;16,",","")</f>
        <v>0xE8,</v>
      </c>
      <c r="I129" s="36" t="str">
        <f>"0x"&amp;MID(DEC2HEX(INDEX('Tables LIN'!$L$4:'Tables LIN'!$L$259,COLUMN(I129)-2+16*(ROW(I113)-ROW($C$103))),4),3,2)&amp;IF(COLUMN(I129)-2&lt;16,",","")</f>
        <v>0xE6,</v>
      </c>
      <c r="J129" s="36" t="str">
        <f>"0x"&amp;MID(DEC2HEX(INDEX('Tables LIN'!$L$4:'Tables LIN'!$L$259,COLUMN(J129)-2+16*(ROW(J113)-ROW($C$103))),4),3,2)&amp;IF(COLUMN(J129)-2&lt;16,",","")</f>
        <v>0xE5,</v>
      </c>
      <c r="K129" s="36" t="str">
        <f>"0x"&amp;MID(DEC2HEX(INDEX('Tables LIN'!$L$4:'Tables LIN'!$L$259,COLUMN(K129)-2+16*(ROW(K113)-ROW($C$103))),4),3,2)&amp;IF(COLUMN(K129)-2&lt;16,",","")</f>
        <v>0xE3,</v>
      </c>
      <c r="L129" s="36" t="str">
        <f>"0x"&amp;MID(DEC2HEX(INDEX('Tables LIN'!$L$4:'Tables LIN'!$L$259,COLUMN(L129)-2+16*(ROW(L113)-ROW($C$103))),4),3,2)&amp;IF(COLUMN(L129)-2&lt;16,",","")</f>
        <v>0xE2,</v>
      </c>
      <c r="M129" s="36" t="str">
        <f>"0x"&amp;MID(DEC2HEX(INDEX('Tables LIN'!$L$4:'Tables LIN'!$L$259,COLUMN(M129)-2+16*(ROW(M113)-ROW($C$103))),4),3,2)&amp;IF(COLUMN(M129)-2&lt;16,",","")</f>
        <v>0xE1,</v>
      </c>
      <c r="N129" s="36" t="str">
        <f>"0x"&amp;MID(DEC2HEX(INDEX('Tables LIN'!$L$4:'Tables LIN'!$L$259,COLUMN(N129)-2+16*(ROW(N113)-ROW($C$103))),4),3,2)&amp;IF(COLUMN(N129)-2&lt;16,",","")</f>
        <v>0xDF,</v>
      </c>
      <c r="O129" s="36" t="str">
        <f>"0x"&amp;MID(DEC2HEX(INDEX('Tables LIN'!$L$4:'Tables LIN'!$L$259,COLUMN(O129)-2+16*(ROW(O113)-ROW($C$103))),4),3,2)&amp;IF(COLUMN(O129)-2&lt;16,",","")</f>
        <v>0xDE,</v>
      </c>
      <c r="P129" s="36" t="str">
        <f>"0x"&amp;MID(DEC2HEX(INDEX('Tables LIN'!$L$4:'Tables LIN'!$L$259,COLUMN(P129)-2+16*(ROW(P113)-ROW($C$103))),4),3,2)&amp;IF(COLUMN(P129)-2&lt;16,",","")</f>
        <v>0xDD,</v>
      </c>
      <c r="Q129" s="36" t="str">
        <f>"0x"&amp;MID(DEC2HEX(INDEX('Tables LIN'!$L$4:'Tables LIN'!$L$259,COLUMN(Q129)-2+16*(ROW(Q113)-ROW($C$103))),4),3,2)&amp;IF(COLUMN(Q129)-2&lt;16,",","")</f>
        <v>0xDC,</v>
      </c>
      <c r="R129" s="36" t="str">
        <f>"0x"&amp;MID(DEC2HEX(INDEX('Tables LIN'!$L$4:'Tables LIN'!$L$259,COLUMN(R129)-2+16*(ROW(R113)-ROW($C$103))),4),3,2)&amp;IF(COLUMN(R129)-2&lt;16,",","")</f>
        <v>0xDA</v>
      </c>
    </row>
    <row r="130" spans="1:66">
      <c r="B130" s="36" t="s">
        <v>107</v>
      </c>
      <c r="C130" s="36" t="str">
        <f>"0x"&amp;MID(DEC2HEX(INDEX('Tables LIN'!$L$4:'Tables LIN'!$L$259,COLUMN(C130)-2+16*(ROW(C114)-ROW($C$103))),4),3,2)&amp;IF(COLUMN(C130)-2&lt;16,",","")</f>
        <v>0xD9,</v>
      </c>
      <c r="D130" s="36" t="str">
        <f>"0x"&amp;MID(DEC2HEX(INDEX('Tables LIN'!$L$4:'Tables LIN'!$L$259,COLUMN(D130)-2+16*(ROW(D114)-ROW($C$103))),4),3,2)&amp;IF(COLUMN(D130)-2&lt;16,",","")</f>
        <v>0xD8,</v>
      </c>
      <c r="E130" s="36" t="str">
        <f>"0x"&amp;MID(DEC2HEX(INDEX('Tables LIN'!$L$4:'Tables LIN'!$L$259,COLUMN(E130)-2+16*(ROW(E114)-ROW($C$103))),4),3,2)&amp;IF(COLUMN(E130)-2&lt;16,",","")</f>
        <v>0xD7,</v>
      </c>
      <c r="F130" s="36" t="str">
        <f>"0x"&amp;MID(DEC2HEX(INDEX('Tables LIN'!$L$4:'Tables LIN'!$L$259,COLUMN(F130)-2+16*(ROW(F114)-ROW($C$103))),4),3,2)&amp;IF(COLUMN(F130)-2&lt;16,",","")</f>
        <v>0xD5,</v>
      </c>
      <c r="G130" s="36" t="str">
        <f>"0x"&amp;MID(DEC2HEX(INDEX('Tables LIN'!$L$4:'Tables LIN'!$L$259,COLUMN(G130)-2+16*(ROW(G114)-ROW($C$103))),4),3,2)&amp;IF(COLUMN(G130)-2&lt;16,",","")</f>
        <v>0xD4,</v>
      </c>
      <c r="H130" s="36" t="str">
        <f>"0x"&amp;MID(DEC2HEX(INDEX('Tables LIN'!$L$4:'Tables LIN'!$L$259,COLUMN(H130)-2+16*(ROW(H114)-ROW($C$103))),4),3,2)&amp;IF(COLUMN(H130)-2&lt;16,",","")</f>
        <v>0xD3,</v>
      </c>
      <c r="I130" s="36" t="str">
        <f>"0x"&amp;MID(DEC2HEX(INDEX('Tables LIN'!$L$4:'Tables LIN'!$L$259,COLUMN(I130)-2+16*(ROW(I114)-ROW($C$103))),4),3,2)&amp;IF(COLUMN(I130)-2&lt;16,",","")</f>
        <v>0xD2,</v>
      </c>
      <c r="J130" s="36" t="str">
        <f>"0x"&amp;MID(DEC2HEX(INDEX('Tables LIN'!$L$4:'Tables LIN'!$L$259,COLUMN(J130)-2+16*(ROW(J114)-ROW($C$103))),4),3,2)&amp;IF(COLUMN(J130)-2&lt;16,",","")</f>
        <v>0xD1,</v>
      </c>
      <c r="K130" s="36" t="str">
        <f>"0x"&amp;MID(DEC2HEX(INDEX('Tables LIN'!$L$4:'Tables LIN'!$L$259,COLUMN(K130)-2+16*(ROW(K114)-ROW($C$103))),4),3,2)&amp;IF(COLUMN(K130)-2&lt;16,",","")</f>
        <v>0xD0,</v>
      </c>
      <c r="L130" s="36" t="str">
        <f>"0x"&amp;MID(DEC2HEX(INDEX('Tables LIN'!$L$4:'Tables LIN'!$L$259,COLUMN(L130)-2+16*(ROW(L114)-ROW($C$103))),4),3,2)&amp;IF(COLUMN(L130)-2&lt;16,",","")</f>
        <v>0xCF,</v>
      </c>
      <c r="M130" s="36" t="str">
        <f>"0x"&amp;MID(DEC2HEX(INDEX('Tables LIN'!$L$4:'Tables LIN'!$L$259,COLUMN(M130)-2+16*(ROW(M114)-ROW($C$103))),4),3,2)&amp;IF(COLUMN(M130)-2&lt;16,",","")</f>
        <v>0xCD,</v>
      </c>
      <c r="N130" s="36" t="str">
        <f>"0x"&amp;MID(DEC2HEX(INDEX('Tables LIN'!$L$4:'Tables LIN'!$L$259,COLUMN(N130)-2+16*(ROW(N114)-ROW($C$103))),4),3,2)&amp;IF(COLUMN(N130)-2&lt;16,",","")</f>
        <v>0xCC,</v>
      </c>
      <c r="O130" s="36" t="str">
        <f>"0x"&amp;MID(DEC2HEX(INDEX('Tables LIN'!$L$4:'Tables LIN'!$L$259,COLUMN(O130)-2+16*(ROW(O114)-ROW($C$103))),4),3,2)&amp;IF(COLUMN(O130)-2&lt;16,",","")</f>
        <v>0xCB,</v>
      </c>
      <c r="P130" s="36" t="str">
        <f>"0x"&amp;MID(DEC2HEX(INDEX('Tables LIN'!$L$4:'Tables LIN'!$L$259,COLUMN(P130)-2+16*(ROW(P114)-ROW($C$103))),4),3,2)&amp;IF(COLUMN(P130)-2&lt;16,",","")</f>
        <v>0xCA,</v>
      </c>
      <c r="Q130" s="36" t="str">
        <f>"0x"&amp;MID(DEC2HEX(INDEX('Tables LIN'!$L$4:'Tables LIN'!$L$259,COLUMN(Q130)-2+16*(ROW(Q114)-ROW($C$103))),4),3,2)&amp;IF(COLUMN(Q130)-2&lt;16,",","")</f>
        <v>0xC9,</v>
      </c>
      <c r="R130" s="36" t="str">
        <f>"0x"&amp;MID(DEC2HEX(INDEX('Tables LIN'!$L$4:'Tables LIN'!$L$259,COLUMN(R130)-2+16*(ROW(R114)-ROW($C$103))),4),3,2)&amp;IF(COLUMN(R130)-2&lt;16,",","")</f>
        <v>0xC8</v>
      </c>
    </row>
    <row r="131" spans="1:66">
      <c r="B131" s="36" t="s">
        <v>107</v>
      </c>
      <c r="C131" s="36" t="str">
        <f>"0x"&amp;MID(DEC2HEX(INDEX('Tables LIN'!$L$4:'Tables LIN'!$L$259,COLUMN(C131)-2+16*(ROW(C115)-ROW($C$103))),4),3,2)&amp;IF(COLUMN(C131)-2&lt;16,",","")</f>
        <v>0xC7,</v>
      </c>
      <c r="D131" s="36" t="str">
        <f>"0x"&amp;MID(DEC2HEX(INDEX('Tables LIN'!$L$4:'Tables LIN'!$L$259,COLUMN(D131)-2+16*(ROW(D115)-ROW($C$103))),4),3,2)&amp;IF(COLUMN(D131)-2&lt;16,",","")</f>
        <v>0xC6,</v>
      </c>
      <c r="E131" s="36" t="str">
        <f>"0x"&amp;MID(DEC2HEX(INDEX('Tables LIN'!$L$4:'Tables LIN'!$L$259,COLUMN(E131)-2+16*(ROW(E115)-ROW($C$103))),4),3,2)&amp;IF(COLUMN(E131)-2&lt;16,",","")</f>
        <v>0xC5,</v>
      </c>
      <c r="F131" s="36" t="str">
        <f>"0x"&amp;MID(DEC2HEX(INDEX('Tables LIN'!$L$4:'Tables LIN'!$L$259,COLUMN(F131)-2+16*(ROW(F115)-ROW($C$103))),4),3,2)&amp;IF(COLUMN(F131)-2&lt;16,",","")</f>
        <v>0xC4,</v>
      </c>
      <c r="G131" s="36" t="str">
        <f>"0x"&amp;MID(DEC2HEX(INDEX('Tables LIN'!$L$4:'Tables LIN'!$L$259,COLUMN(G131)-2+16*(ROW(G115)-ROW($C$103))),4),3,2)&amp;IF(COLUMN(G131)-2&lt;16,",","")</f>
        <v>0xC3,</v>
      </c>
      <c r="H131" s="36" t="str">
        <f>"0x"&amp;MID(DEC2HEX(INDEX('Tables LIN'!$L$4:'Tables LIN'!$L$259,COLUMN(H131)-2+16*(ROW(H115)-ROW($C$103))),4),3,2)&amp;IF(COLUMN(H131)-2&lt;16,",","")</f>
        <v>0xC2,</v>
      </c>
      <c r="I131" s="36" t="str">
        <f>"0x"&amp;MID(DEC2HEX(INDEX('Tables LIN'!$L$4:'Tables LIN'!$L$259,COLUMN(I131)-2+16*(ROW(I115)-ROW($C$103))),4),3,2)&amp;IF(COLUMN(I131)-2&lt;16,",","")</f>
        <v>0xC1,</v>
      </c>
      <c r="J131" s="36" t="str">
        <f>"0x"&amp;MID(DEC2HEX(INDEX('Tables LIN'!$L$4:'Tables LIN'!$L$259,COLUMN(J131)-2+16*(ROW(J115)-ROW($C$103))),4),3,2)&amp;IF(COLUMN(J131)-2&lt;16,",","")</f>
        <v>0xC0,</v>
      </c>
      <c r="K131" s="36" t="str">
        <f>"0x"&amp;MID(DEC2HEX(INDEX('Tables LIN'!$L$4:'Tables LIN'!$L$259,COLUMN(K131)-2+16*(ROW(K115)-ROW($C$103))),4),3,2)&amp;IF(COLUMN(K131)-2&lt;16,",","")</f>
        <v>0xBF,</v>
      </c>
      <c r="L131" s="36" t="str">
        <f>"0x"&amp;MID(DEC2HEX(INDEX('Tables LIN'!$L$4:'Tables LIN'!$L$259,COLUMN(L131)-2+16*(ROW(L115)-ROW($C$103))),4),3,2)&amp;IF(COLUMN(L131)-2&lt;16,",","")</f>
        <v>0xBE,</v>
      </c>
      <c r="M131" s="36" t="str">
        <f>"0x"&amp;MID(DEC2HEX(INDEX('Tables LIN'!$L$4:'Tables LIN'!$L$259,COLUMN(M131)-2+16*(ROW(M115)-ROW($C$103))),4),3,2)&amp;IF(COLUMN(M131)-2&lt;16,",","")</f>
        <v>0xBD,</v>
      </c>
      <c r="N131" s="36" t="str">
        <f>"0x"&amp;MID(DEC2HEX(INDEX('Tables LIN'!$L$4:'Tables LIN'!$L$259,COLUMN(N131)-2+16*(ROW(N115)-ROW($C$103))),4),3,2)&amp;IF(COLUMN(N131)-2&lt;16,",","")</f>
        <v>0xBC,</v>
      </c>
      <c r="O131" s="36" t="str">
        <f>"0x"&amp;MID(DEC2HEX(INDEX('Tables LIN'!$L$4:'Tables LIN'!$L$259,COLUMN(O131)-2+16*(ROW(O115)-ROW($C$103))),4),3,2)&amp;IF(COLUMN(O131)-2&lt;16,",","")</f>
        <v>0xBB,</v>
      </c>
      <c r="P131" s="36" t="str">
        <f>"0x"&amp;MID(DEC2HEX(INDEX('Tables LIN'!$L$4:'Tables LIN'!$L$259,COLUMN(P131)-2+16*(ROW(P115)-ROW($C$103))),4),3,2)&amp;IF(COLUMN(P131)-2&lt;16,",","")</f>
        <v>0xBA,</v>
      </c>
      <c r="Q131" s="36" t="str">
        <f>"0x"&amp;MID(DEC2HEX(INDEX('Tables LIN'!$L$4:'Tables LIN'!$L$259,COLUMN(Q131)-2+16*(ROW(Q115)-ROW($C$103))),4),3,2)&amp;IF(COLUMN(Q131)-2&lt;16,",","")</f>
        <v>0xBA,</v>
      </c>
      <c r="R131" s="36" t="str">
        <f>"0x"&amp;MID(DEC2HEX(INDEX('Tables LIN'!$L$4:'Tables LIN'!$L$259,COLUMN(R131)-2+16*(ROW(R115)-ROW($C$103))),4),3,2)&amp;IF(COLUMN(R131)-2&lt;16,",","")</f>
        <v>0xB9</v>
      </c>
    </row>
    <row r="132" spans="1:66">
      <c r="B132" s="36" t="s">
        <v>107</v>
      </c>
      <c r="C132" s="36" t="str">
        <f>"0x"&amp;MID(DEC2HEX(INDEX('Tables LIN'!$L$4:'Tables LIN'!$L$259,COLUMN(C132)-2+16*(ROW(C116)-ROW($C$103))),4),3,2)&amp;IF(COLUMN(C132)-2&lt;16,",","")</f>
        <v>0xB8,</v>
      </c>
      <c r="D132" s="36" t="str">
        <f>"0x"&amp;MID(DEC2HEX(INDEX('Tables LIN'!$L$4:'Tables LIN'!$L$259,COLUMN(D132)-2+16*(ROW(D116)-ROW($C$103))),4),3,2)&amp;IF(COLUMN(D132)-2&lt;16,",","")</f>
        <v>0xB7,</v>
      </c>
      <c r="E132" s="36" t="str">
        <f>"0x"&amp;MID(DEC2HEX(INDEX('Tables LIN'!$L$4:'Tables LIN'!$L$259,COLUMN(E132)-2+16*(ROW(E116)-ROW($C$103))),4),3,2)&amp;IF(COLUMN(E132)-2&lt;16,",","")</f>
        <v>0xB6,</v>
      </c>
      <c r="F132" s="36" t="str">
        <f>"0x"&amp;MID(DEC2HEX(INDEX('Tables LIN'!$L$4:'Tables LIN'!$L$259,COLUMN(F132)-2+16*(ROW(F116)-ROW($C$103))),4),3,2)&amp;IF(COLUMN(F132)-2&lt;16,",","")</f>
        <v>0xB5,</v>
      </c>
      <c r="G132" s="36" t="str">
        <f>"0x"&amp;MID(DEC2HEX(INDEX('Tables LIN'!$L$4:'Tables LIN'!$L$259,COLUMN(G132)-2+16*(ROW(G116)-ROW($C$103))),4),3,2)&amp;IF(COLUMN(G132)-2&lt;16,",","")</f>
        <v>0xB4,</v>
      </c>
      <c r="H132" s="36" t="str">
        <f>"0x"&amp;MID(DEC2HEX(INDEX('Tables LIN'!$L$4:'Tables LIN'!$L$259,COLUMN(H132)-2+16*(ROW(H116)-ROW($C$103))),4),3,2)&amp;IF(COLUMN(H132)-2&lt;16,",","")</f>
        <v>0xB3,</v>
      </c>
      <c r="I132" s="36" t="str">
        <f>"0x"&amp;MID(DEC2HEX(INDEX('Tables LIN'!$L$4:'Tables LIN'!$L$259,COLUMN(I132)-2+16*(ROW(I116)-ROW($C$103))),4),3,2)&amp;IF(COLUMN(I132)-2&lt;16,",","")</f>
        <v>0xB3,</v>
      </c>
      <c r="J132" s="36" t="str">
        <f>"0x"&amp;MID(DEC2HEX(INDEX('Tables LIN'!$L$4:'Tables LIN'!$L$259,COLUMN(J132)-2+16*(ROW(J116)-ROW($C$103))),4),3,2)&amp;IF(COLUMN(J132)-2&lt;16,",","")</f>
        <v>0xB2,</v>
      </c>
      <c r="K132" s="36" t="str">
        <f>"0x"&amp;MID(DEC2HEX(INDEX('Tables LIN'!$L$4:'Tables LIN'!$L$259,COLUMN(K132)-2+16*(ROW(K116)-ROW($C$103))),4),3,2)&amp;IF(COLUMN(K132)-2&lt;16,",","")</f>
        <v>0xB1,</v>
      </c>
      <c r="L132" s="36" t="str">
        <f>"0x"&amp;MID(DEC2HEX(INDEX('Tables LIN'!$L$4:'Tables LIN'!$L$259,COLUMN(L132)-2+16*(ROW(L116)-ROW($C$103))),4),3,2)&amp;IF(COLUMN(L132)-2&lt;16,",","")</f>
        <v>0xB0,</v>
      </c>
      <c r="M132" s="36" t="str">
        <f>"0x"&amp;MID(DEC2HEX(INDEX('Tables LIN'!$L$4:'Tables LIN'!$L$259,COLUMN(M132)-2+16*(ROW(M116)-ROW($C$103))),4),3,2)&amp;IF(COLUMN(M132)-2&lt;16,",","")</f>
        <v>0xAF,</v>
      </c>
      <c r="N132" s="36" t="str">
        <f>"0x"&amp;MID(DEC2HEX(INDEX('Tables LIN'!$L$4:'Tables LIN'!$L$259,COLUMN(N132)-2+16*(ROW(N116)-ROW($C$103))),4),3,2)&amp;IF(COLUMN(N132)-2&lt;16,",","")</f>
        <v>0xAF,</v>
      </c>
      <c r="O132" s="36" t="str">
        <f>"0x"&amp;MID(DEC2HEX(INDEX('Tables LIN'!$L$4:'Tables LIN'!$L$259,COLUMN(O132)-2+16*(ROW(O116)-ROW($C$103))),4),3,2)&amp;IF(COLUMN(O132)-2&lt;16,",","")</f>
        <v>0xAE,</v>
      </c>
      <c r="P132" s="36" t="str">
        <f>"0x"&amp;MID(DEC2HEX(INDEX('Tables LIN'!$L$4:'Tables LIN'!$L$259,COLUMN(P132)-2+16*(ROW(P116)-ROW($C$103))),4),3,2)&amp;IF(COLUMN(P132)-2&lt;16,",","")</f>
        <v>0xAD,</v>
      </c>
      <c r="Q132" s="36" t="str">
        <f>"0x"&amp;MID(DEC2HEX(INDEX('Tables LIN'!$L$4:'Tables LIN'!$L$259,COLUMN(Q132)-2+16*(ROW(Q116)-ROW($C$103))),4),3,2)&amp;IF(COLUMN(Q132)-2&lt;16,",","")</f>
        <v>0xAC,</v>
      </c>
      <c r="R132" s="36" t="str">
        <f>"0x"&amp;MID(DEC2HEX(INDEX('Tables LIN'!$L$4:'Tables LIN'!$L$259,COLUMN(R132)-2+16*(ROW(R116)-ROW($C$103))),4),3,2)&amp;IF(COLUMN(R132)-2&lt;16,",","")</f>
        <v>0xAB</v>
      </c>
    </row>
    <row r="133" spans="1:66">
      <c r="B133" s="36" t="s">
        <v>107</v>
      </c>
      <c r="C133" s="36" t="str">
        <f>"0x"&amp;MID(DEC2HEX(INDEX('Tables LIN'!$L$4:'Tables LIN'!$L$259,COLUMN(C133)-2+16*(ROW(C117)-ROW($C$103))),4),3,2)&amp;IF(COLUMN(C133)-2&lt;16,",","")</f>
        <v>0xAB,</v>
      </c>
      <c r="D133" s="36" t="str">
        <f>"0x"&amp;MID(DEC2HEX(INDEX('Tables LIN'!$L$4:'Tables LIN'!$L$259,COLUMN(D133)-2+16*(ROW(D117)-ROW($C$103))),4),3,2)&amp;IF(COLUMN(D133)-2&lt;16,",","")</f>
        <v>0xAA,</v>
      </c>
      <c r="E133" s="36" t="str">
        <f>"0x"&amp;MID(DEC2HEX(INDEX('Tables LIN'!$L$4:'Tables LIN'!$L$259,COLUMN(E133)-2+16*(ROW(E117)-ROW($C$103))),4),3,2)&amp;IF(COLUMN(E133)-2&lt;16,",","")</f>
        <v>0xA9,</v>
      </c>
      <c r="F133" s="36" t="str">
        <f>"0x"&amp;MID(DEC2HEX(INDEX('Tables LIN'!$L$4:'Tables LIN'!$L$259,COLUMN(F133)-2+16*(ROW(F117)-ROW($C$103))),4),3,2)&amp;IF(COLUMN(F133)-2&lt;16,",","")</f>
        <v>0xA8,</v>
      </c>
      <c r="G133" s="36" t="str">
        <f>"0x"&amp;MID(DEC2HEX(INDEX('Tables LIN'!$L$4:'Tables LIN'!$L$259,COLUMN(G133)-2+16*(ROW(G117)-ROW($C$103))),4),3,2)&amp;IF(COLUMN(G133)-2&lt;16,",","")</f>
        <v>0xA8,</v>
      </c>
      <c r="H133" s="36" t="str">
        <f>"0x"&amp;MID(DEC2HEX(INDEX('Tables LIN'!$L$4:'Tables LIN'!$L$259,COLUMN(H133)-2+16*(ROW(H117)-ROW($C$103))),4),3,2)&amp;IF(COLUMN(H133)-2&lt;16,",","")</f>
        <v>0xA7,</v>
      </c>
      <c r="I133" s="36" t="str">
        <f>"0x"&amp;MID(DEC2HEX(INDEX('Tables LIN'!$L$4:'Tables LIN'!$L$259,COLUMN(I133)-2+16*(ROW(I117)-ROW($C$103))),4),3,2)&amp;IF(COLUMN(I133)-2&lt;16,",","")</f>
        <v>0xA6,</v>
      </c>
      <c r="J133" s="36" t="str">
        <f>"0x"&amp;MID(DEC2HEX(INDEX('Tables LIN'!$L$4:'Tables LIN'!$L$259,COLUMN(J133)-2+16*(ROW(J117)-ROW($C$103))),4),3,2)&amp;IF(COLUMN(J133)-2&lt;16,",","")</f>
        <v>0xA6,</v>
      </c>
      <c r="K133" s="36" t="str">
        <f>"0x"&amp;MID(DEC2HEX(INDEX('Tables LIN'!$L$4:'Tables LIN'!$L$259,COLUMN(K133)-2+16*(ROW(K117)-ROW($C$103))),4),3,2)&amp;IF(COLUMN(K133)-2&lt;16,",","")</f>
        <v>0xA5,</v>
      </c>
      <c r="L133" s="36" t="str">
        <f>"0x"&amp;MID(DEC2HEX(INDEX('Tables LIN'!$L$4:'Tables LIN'!$L$259,COLUMN(L133)-2+16*(ROW(L117)-ROW($C$103))),4),3,2)&amp;IF(COLUMN(L133)-2&lt;16,",","")</f>
        <v>0xA4,</v>
      </c>
      <c r="M133" s="36" t="str">
        <f>"0x"&amp;MID(DEC2HEX(INDEX('Tables LIN'!$L$4:'Tables LIN'!$L$259,COLUMN(M133)-2+16*(ROW(M117)-ROW($C$103))),4),3,2)&amp;IF(COLUMN(M133)-2&lt;16,",","")</f>
        <v>0xA3,</v>
      </c>
      <c r="N133" s="36" t="str">
        <f>"0x"&amp;MID(DEC2HEX(INDEX('Tables LIN'!$L$4:'Tables LIN'!$L$259,COLUMN(N133)-2+16*(ROW(N117)-ROW($C$103))),4),3,2)&amp;IF(COLUMN(N133)-2&lt;16,",","")</f>
        <v>0xA3,</v>
      </c>
      <c r="O133" s="36" t="str">
        <f>"0x"&amp;MID(DEC2HEX(INDEX('Tables LIN'!$L$4:'Tables LIN'!$L$259,COLUMN(O133)-2+16*(ROW(O117)-ROW($C$103))),4),3,2)&amp;IF(COLUMN(O133)-2&lt;16,",","")</f>
        <v>0xA2,</v>
      </c>
      <c r="P133" s="36" t="str">
        <f>"0x"&amp;MID(DEC2HEX(INDEX('Tables LIN'!$L$4:'Tables LIN'!$L$259,COLUMN(P133)-2+16*(ROW(P117)-ROW($C$103))),4),3,2)&amp;IF(COLUMN(P133)-2&lt;16,",","")</f>
        <v>0xA1,</v>
      </c>
      <c r="Q133" s="36" t="str">
        <f>"0x"&amp;MID(DEC2HEX(INDEX('Tables LIN'!$L$4:'Tables LIN'!$L$259,COLUMN(Q133)-2+16*(ROW(Q117)-ROW($C$103))),4),3,2)&amp;IF(COLUMN(Q133)-2&lt;16,",","")</f>
        <v>0xA1,</v>
      </c>
      <c r="R133" s="36" t="str">
        <f>"0x"&amp;MID(DEC2HEX(INDEX('Tables LIN'!$L$4:'Tables LIN'!$L$259,COLUMN(R133)-2+16*(ROW(R117)-ROW($C$103))),4),3,2)&amp;IF(COLUMN(R133)-2&lt;16,",","")</f>
        <v>0xA0</v>
      </c>
    </row>
    <row r="134" spans="1:66">
      <c r="B134" s="36" t="s">
        <v>107</v>
      </c>
      <c r="C134" s="36" t="str">
        <f>"0x"&amp;MID(DEC2HEX(INDEX('Tables LIN'!$L$4:'Tables LIN'!$L$259,COLUMN(C134)-2+16*(ROW(C118)-ROW($C$103))),4),3,2)&amp;IF(COLUMN(C134)-2&lt;16,",","")</f>
        <v>0x9F,</v>
      </c>
      <c r="D134" s="36" t="str">
        <f>"0x"&amp;MID(DEC2HEX(INDEX('Tables LIN'!$L$4:'Tables LIN'!$L$259,COLUMN(D134)-2+16*(ROW(D118)-ROW($C$103))),4),3,2)&amp;IF(COLUMN(D134)-2&lt;16,",","")</f>
        <v>0x9F,</v>
      </c>
      <c r="E134" s="36" t="str">
        <f>"0x"&amp;MID(DEC2HEX(INDEX('Tables LIN'!$L$4:'Tables LIN'!$L$259,COLUMN(E134)-2+16*(ROW(E118)-ROW($C$103))),4),3,2)&amp;IF(COLUMN(E134)-2&lt;16,",","")</f>
        <v>0x9E,</v>
      </c>
      <c r="F134" s="36" t="str">
        <f>"0x"&amp;MID(DEC2HEX(INDEX('Tables LIN'!$L$4:'Tables LIN'!$L$259,COLUMN(F134)-2+16*(ROW(F118)-ROW($C$103))),4),3,2)&amp;IF(COLUMN(F134)-2&lt;16,",","")</f>
        <v>0x9D,</v>
      </c>
      <c r="G134" s="36" t="str">
        <f>"0x"&amp;MID(DEC2HEX(INDEX('Tables LIN'!$L$4:'Tables LIN'!$L$259,COLUMN(G134)-2+16*(ROW(G118)-ROW($C$103))),4),3,2)&amp;IF(COLUMN(G134)-2&lt;16,",","")</f>
        <v>0x9D,</v>
      </c>
      <c r="H134" s="36" t="str">
        <f>"0x"&amp;MID(DEC2HEX(INDEX('Tables LIN'!$L$4:'Tables LIN'!$L$259,COLUMN(H134)-2+16*(ROW(H118)-ROW($C$103))),4),3,2)&amp;IF(COLUMN(H134)-2&lt;16,",","")</f>
        <v>0x9C,</v>
      </c>
      <c r="I134" s="36" t="str">
        <f>"0x"&amp;MID(DEC2HEX(INDEX('Tables LIN'!$L$4:'Tables LIN'!$L$259,COLUMN(I134)-2+16*(ROW(I118)-ROW($C$103))),4),3,2)&amp;IF(COLUMN(I134)-2&lt;16,",","")</f>
        <v>0x9B,</v>
      </c>
      <c r="J134" s="36" t="str">
        <f>"0x"&amp;MID(DEC2HEX(INDEX('Tables LIN'!$L$4:'Tables LIN'!$L$259,COLUMN(J134)-2+16*(ROW(J118)-ROW($C$103))),4),3,2)&amp;IF(COLUMN(J134)-2&lt;16,",","")</f>
        <v>0x9B,</v>
      </c>
      <c r="K134" s="36" t="str">
        <f>"0x"&amp;MID(DEC2HEX(INDEX('Tables LIN'!$L$4:'Tables LIN'!$L$259,COLUMN(K134)-2+16*(ROW(K118)-ROW($C$103))),4),3,2)&amp;IF(COLUMN(K134)-2&lt;16,",","")</f>
        <v>0x9A,</v>
      </c>
      <c r="L134" s="36" t="str">
        <f>"0x"&amp;MID(DEC2HEX(INDEX('Tables LIN'!$L$4:'Tables LIN'!$L$259,COLUMN(L134)-2+16*(ROW(L118)-ROW($C$103))),4),3,2)&amp;IF(COLUMN(L134)-2&lt;16,",","")</f>
        <v>0x9A,</v>
      </c>
      <c r="M134" s="36" t="str">
        <f>"0x"&amp;MID(DEC2HEX(INDEX('Tables LIN'!$L$4:'Tables LIN'!$L$259,COLUMN(M134)-2+16*(ROW(M118)-ROW($C$103))),4),3,2)&amp;IF(COLUMN(M134)-2&lt;16,",","")</f>
        <v>0x99,</v>
      </c>
      <c r="N134" s="36" t="str">
        <f>"0x"&amp;MID(DEC2HEX(INDEX('Tables LIN'!$L$4:'Tables LIN'!$L$259,COLUMN(N134)-2+16*(ROW(N118)-ROW($C$103))),4),3,2)&amp;IF(COLUMN(N134)-2&lt;16,",","")</f>
        <v>0x98,</v>
      </c>
      <c r="O134" s="36" t="str">
        <f>"0x"&amp;MID(DEC2HEX(INDEX('Tables LIN'!$L$4:'Tables LIN'!$L$259,COLUMN(O134)-2+16*(ROW(O118)-ROW($C$103))),4),3,2)&amp;IF(COLUMN(O134)-2&lt;16,",","")</f>
        <v>0x98,</v>
      </c>
      <c r="P134" s="36" t="str">
        <f>"0x"&amp;MID(DEC2HEX(INDEX('Tables LIN'!$L$4:'Tables LIN'!$L$259,COLUMN(P134)-2+16*(ROW(P118)-ROW($C$103))),4),3,2)&amp;IF(COLUMN(P134)-2&lt;16,",","")</f>
        <v>0x97,</v>
      </c>
      <c r="Q134" s="36" t="str">
        <f>"0x"&amp;MID(DEC2HEX(INDEX('Tables LIN'!$L$4:'Tables LIN'!$L$259,COLUMN(Q134)-2+16*(ROW(Q118)-ROW($C$103))),4),3,2)&amp;IF(COLUMN(Q134)-2&lt;16,",","")</f>
        <v>0x97,</v>
      </c>
      <c r="R134" s="36" t="str">
        <f>"0x"&amp;MID(DEC2HEX(INDEX('Tables LIN'!$L$4:'Tables LIN'!$L$259,COLUMN(R134)-2+16*(ROW(R118)-ROW($C$103))),4),3,2)&amp;IF(COLUMN(R134)-2&lt;16,",","")</f>
        <v>0x96</v>
      </c>
    </row>
    <row r="135" spans="1:66">
      <c r="A135" s="126" t="str">
        <f>"TBL_FREQ_5  ; Freq="&amp;'Tables LIN'!N$2</f>
        <v>TBL_FREQ_5  ; Freq=50000</v>
      </c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</row>
    <row r="136" spans="1:66">
      <c r="B136" s="36" t="s">
        <v>107</v>
      </c>
      <c r="C136" s="36" t="str">
        <f>"0x"&amp;MID(DEC2HEX(INDEX('Tables LIN'!$O$4:'Tables LIN'!$O$259,COLUMN(C136)-2+16*(ROW(C136)-ROW($C$136))),4),1,2)&amp;IF(COLUMN(C136)-2&lt;16,",","")</f>
        <v>0xFF,</v>
      </c>
      <c r="D136" s="36" t="str">
        <f>"0x"&amp;MID(DEC2HEX(INDEX('Tables LIN'!$O$4:'Tables LIN'!$O$259,COLUMN(D136)-2+16*(ROW(D136)-ROW($C$136))),4),1,2)&amp;IF(COLUMN(D136)-2&lt;16,",","")</f>
        <v>0x51,</v>
      </c>
      <c r="E136" s="36" t="str">
        <f>"0x"&amp;MID(DEC2HEX(INDEX('Tables LIN'!$O$4:'Tables LIN'!$O$259,COLUMN(E136)-2+16*(ROW(E136)-ROW($C$136))),4),1,2)&amp;IF(COLUMN(E136)-2&lt;16,",","")</f>
        <v>0x30,</v>
      </c>
      <c r="F136" s="36" t="str">
        <f>"0x"&amp;MID(DEC2HEX(INDEX('Tables LIN'!$O$4:'Tables LIN'!$O$259,COLUMN(F136)-2+16*(ROW(F136)-ROW($C$136))),4),1,2)&amp;IF(COLUMN(F136)-2&lt;16,",","")</f>
        <v>0x22,</v>
      </c>
      <c r="G136" s="36" t="str">
        <f>"0x"&amp;MID(DEC2HEX(INDEX('Tables LIN'!$O$4:'Tables LIN'!$O$259,COLUMN(G136)-2+16*(ROW(G136)-ROW($C$136))),4),1,2)&amp;IF(COLUMN(G136)-2&lt;16,",","")</f>
        <v>0x1A,</v>
      </c>
      <c r="H136" s="36" t="str">
        <f>"0x"&amp;MID(DEC2HEX(INDEX('Tables LIN'!$O$4:'Tables LIN'!$O$259,COLUMN(H136)-2+16*(ROW(H136)-ROW($C$136))),4),1,2)&amp;IF(COLUMN(H136)-2&lt;16,",","")</f>
        <v>0x15,</v>
      </c>
      <c r="I136" s="36" t="str">
        <f>"0x"&amp;MID(DEC2HEX(INDEX('Tables LIN'!$O$4:'Tables LIN'!$O$259,COLUMN(I136)-2+16*(ROW(I136)-ROW($C$136))),4),1,2)&amp;IF(COLUMN(I136)-2&lt;16,",","")</f>
        <v>0x12,</v>
      </c>
      <c r="J136" s="36" t="str">
        <f>"0x"&amp;MID(DEC2HEX(INDEX('Tables LIN'!$O$4:'Tables LIN'!$O$259,COLUMN(J136)-2+16*(ROW(J136)-ROW($C$136))),4),1,2)&amp;IF(COLUMN(J136)-2&lt;16,",","")</f>
        <v>0x10,</v>
      </c>
      <c r="K136" s="36" t="str">
        <f>"0x"&amp;MID(DEC2HEX(INDEX('Tables LIN'!$O$4:'Tables LIN'!$O$259,COLUMN(K136)-2+16*(ROW(K136)-ROW($C$136))),4),1,2)&amp;IF(COLUMN(K136)-2&lt;16,",","")</f>
        <v>0x0E,</v>
      </c>
      <c r="L136" s="36" t="str">
        <f>"0x"&amp;MID(DEC2HEX(INDEX('Tables LIN'!$O$4:'Tables LIN'!$O$259,COLUMN(L136)-2+16*(ROW(L136)-ROW($C$136))),4),1,2)&amp;IF(COLUMN(L136)-2&lt;16,",","")</f>
        <v>0x0C,</v>
      </c>
      <c r="M136" s="36" t="str">
        <f>"0x"&amp;MID(DEC2HEX(INDEX('Tables LIN'!$O$4:'Tables LIN'!$O$259,COLUMN(M136)-2+16*(ROW(M136)-ROW($C$136))),4),1,2)&amp;IF(COLUMN(M136)-2&lt;16,",","")</f>
        <v>0x0B,</v>
      </c>
      <c r="N136" s="36" t="str">
        <f>"0x"&amp;MID(DEC2HEX(INDEX('Tables LIN'!$O$4:'Tables LIN'!$O$259,COLUMN(N136)-2+16*(ROW(N136)-ROW($C$136))),4),1,2)&amp;IF(COLUMN(N136)-2&lt;16,",","")</f>
        <v>0x0A,</v>
      </c>
      <c r="O136" s="36" t="str">
        <f>"0x"&amp;MID(DEC2HEX(INDEX('Tables LIN'!$O$4:'Tables LIN'!$O$259,COLUMN(O136)-2+16*(ROW(O136)-ROW($C$136))),4),1,2)&amp;IF(COLUMN(O136)-2&lt;16,",","")</f>
        <v>0x09,</v>
      </c>
      <c r="P136" s="36" t="str">
        <f>"0x"&amp;MID(DEC2HEX(INDEX('Tables LIN'!$O$4:'Tables LIN'!$O$259,COLUMN(P136)-2+16*(ROW(P136)-ROW($C$136))),4),1,2)&amp;IF(COLUMN(P136)-2&lt;16,",","")</f>
        <v>0x08,</v>
      </c>
      <c r="Q136" s="36" t="str">
        <f>"0x"&amp;MID(DEC2HEX(INDEX('Tables LIN'!$O$4:'Tables LIN'!$O$259,COLUMN(Q136)-2+16*(ROW(Q136)-ROW($C$136))),4),1,2)&amp;IF(COLUMN(Q136)-2&lt;16,",","")</f>
        <v>0x08,</v>
      </c>
      <c r="R136" s="36" t="str">
        <f>"0x"&amp;MID(DEC2HEX(INDEX('Tables LIN'!$O$4:'Tables LIN'!$O$259,COLUMN(R136)-2+16*(ROW(R136)-ROW($C$136))),4),1,2)&amp;IF(COLUMN(R136)-2&lt;16,",","")</f>
        <v>0x07</v>
      </c>
    </row>
    <row r="137" spans="1:66">
      <c r="B137" s="36" t="s">
        <v>107</v>
      </c>
      <c r="C137" s="36" t="str">
        <f>"0x"&amp;MID(DEC2HEX(INDEX('Tables LIN'!$O$4:'Tables LIN'!$O$259,COLUMN(C137)-2+16*(ROW(C137)-ROW($C$136))),4),1,2)&amp;IF(COLUMN(C137)-2&lt;16,",","")</f>
        <v>0x07,</v>
      </c>
      <c r="D137" s="36" t="str">
        <f>"0x"&amp;MID(DEC2HEX(INDEX('Tables LIN'!$O$4:'Tables LIN'!$O$259,COLUMN(D137)-2+16*(ROW(D137)-ROW($C$136))),4),1,2)&amp;IF(COLUMN(D137)-2&lt;16,",","")</f>
        <v>0x06,</v>
      </c>
      <c r="E137" s="36" t="str">
        <f>"0x"&amp;MID(DEC2HEX(INDEX('Tables LIN'!$O$4:'Tables LIN'!$O$259,COLUMN(E137)-2+16*(ROW(E137)-ROW($C$136))),4),1,2)&amp;IF(COLUMN(E137)-2&lt;16,",","")</f>
        <v>0x06,</v>
      </c>
      <c r="F137" s="36" t="str">
        <f>"0x"&amp;MID(DEC2HEX(INDEX('Tables LIN'!$O$4:'Tables LIN'!$O$259,COLUMN(F137)-2+16*(ROW(F137)-ROW($C$136))),4),1,2)&amp;IF(COLUMN(F137)-2&lt;16,",","")</f>
        <v>0x06,</v>
      </c>
      <c r="G137" s="36" t="str">
        <f>"0x"&amp;MID(DEC2HEX(INDEX('Tables LIN'!$O$4:'Tables LIN'!$O$259,COLUMN(G137)-2+16*(ROW(G137)-ROW($C$136))),4),1,2)&amp;IF(COLUMN(G137)-2&lt;16,",","")</f>
        <v>0x05,</v>
      </c>
      <c r="H137" s="36" t="str">
        <f>"0x"&amp;MID(DEC2HEX(INDEX('Tables LIN'!$O$4:'Tables LIN'!$O$259,COLUMN(H137)-2+16*(ROW(H137)-ROW($C$136))),4),1,2)&amp;IF(COLUMN(H137)-2&lt;16,",","")</f>
        <v>0x05,</v>
      </c>
      <c r="I137" s="36" t="str">
        <f>"0x"&amp;MID(DEC2HEX(INDEX('Tables LIN'!$O$4:'Tables LIN'!$O$259,COLUMN(I137)-2+16*(ROW(I137)-ROW($C$136))),4),1,2)&amp;IF(COLUMN(I137)-2&lt;16,",","")</f>
        <v>0x05,</v>
      </c>
      <c r="J137" s="36" t="str">
        <f>"0x"&amp;MID(DEC2HEX(INDEX('Tables LIN'!$O$4:'Tables LIN'!$O$259,COLUMN(J137)-2+16*(ROW(J137)-ROW($C$136))),4),1,2)&amp;IF(COLUMN(J137)-2&lt;16,",","")</f>
        <v>0x05,</v>
      </c>
      <c r="K137" s="36" t="str">
        <f>"0x"&amp;MID(DEC2HEX(INDEX('Tables LIN'!$O$4:'Tables LIN'!$O$259,COLUMN(K137)-2+16*(ROW(K137)-ROW($C$136))),4),1,2)&amp;IF(COLUMN(K137)-2&lt;16,",","")</f>
        <v>0x04,</v>
      </c>
      <c r="L137" s="36" t="str">
        <f>"0x"&amp;MID(DEC2HEX(INDEX('Tables LIN'!$O$4:'Tables LIN'!$O$259,COLUMN(L137)-2+16*(ROW(L137)-ROW($C$136))),4),1,2)&amp;IF(COLUMN(L137)-2&lt;16,",","")</f>
        <v>0x04,</v>
      </c>
      <c r="M137" s="36" t="str">
        <f>"0x"&amp;MID(DEC2HEX(INDEX('Tables LIN'!$O$4:'Tables LIN'!$O$259,COLUMN(M137)-2+16*(ROW(M137)-ROW($C$136))),4),1,2)&amp;IF(COLUMN(M137)-2&lt;16,",","")</f>
        <v>0x04,</v>
      </c>
      <c r="N137" s="36" t="str">
        <f>"0x"&amp;MID(DEC2HEX(INDEX('Tables LIN'!$O$4:'Tables LIN'!$O$259,COLUMN(N137)-2+16*(ROW(N137)-ROW($C$136))),4),1,2)&amp;IF(COLUMN(N137)-2&lt;16,",","")</f>
        <v>0x04,</v>
      </c>
      <c r="O137" s="36" t="str">
        <f>"0x"&amp;MID(DEC2HEX(INDEX('Tables LIN'!$O$4:'Tables LIN'!$O$259,COLUMN(O137)-2+16*(ROW(O137)-ROW($C$136))),4),1,2)&amp;IF(COLUMN(O137)-2&lt;16,",","")</f>
        <v>0x04,</v>
      </c>
      <c r="P137" s="36" t="str">
        <f>"0x"&amp;MID(DEC2HEX(INDEX('Tables LIN'!$O$4:'Tables LIN'!$O$259,COLUMN(P137)-2+16*(ROW(P137)-ROW($C$136))),4),1,2)&amp;IF(COLUMN(P137)-2&lt;16,",","")</f>
        <v>0x04,</v>
      </c>
      <c r="Q137" s="36" t="str">
        <f>"0x"&amp;MID(DEC2HEX(INDEX('Tables LIN'!$O$4:'Tables LIN'!$O$259,COLUMN(Q137)-2+16*(ROW(Q137)-ROW($C$136))),4),1,2)&amp;IF(COLUMN(Q137)-2&lt;16,",","")</f>
        <v>0x03,</v>
      </c>
      <c r="R137" s="36" t="str">
        <f>"0x"&amp;MID(DEC2HEX(INDEX('Tables LIN'!$O$4:'Tables LIN'!$O$259,COLUMN(R137)-2+16*(ROW(R137)-ROW($C$136))),4),1,2)&amp;IF(COLUMN(R137)-2&lt;16,",","")</f>
        <v>0x03</v>
      </c>
    </row>
    <row r="138" spans="1:66">
      <c r="B138" s="36" t="s">
        <v>107</v>
      </c>
      <c r="C138" s="36" t="str">
        <f>"0x"&amp;MID(DEC2HEX(INDEX('Tables LIN'!$O$4:'Tables LIN'!$O$259,COLUMN(C138)-2+16*(ROW(C138)-ROW($C$136))),4),1,2)&amp;IF(COLUMN(C138)-2&lt;16,",","")</f>
        <v>0x03,</v>
      </c>
      <c r="D138" s="36" t="str">
        <f>"0x"&amp;MID(DEC2HEX(INDEX('Tables LIN'!$O$4:'Tables LIN'!$O$259,COLUMN(D138)-2+16*(ROW(D138)-ROW($C$136))),4),1,2)&amp;IF(COLUMN(D138)-2&lt;16,",","")</f>
        <v>0x03,</v>
      </c>
      <c r="E138" s="36" t="str">
        <f>"0x"&amp;MID(DEC2HEX(INDEX('Tables LIN'!$O$4:'Tables LIN'!$O$259,COLUMN(E138)-2+16*(ROW(E138)-ROW($C$136))),4),1,2)&amp;IF(COLUMN(E138)-2&lt;16,",","")</f>
        <v>0x03,</v>
      </c>
      <c r="F138" s="36" t="str">
        <f>"0x"&amp;MID(DEC2HEX(INDEX('Tables LIN'!$O$4:'Tables LIN'!$O$259,COLUMN(F138)-2+16*(ROW(F138)-ROW($C$136))),4),1,2)&amp;IF(COLUMN(F138)-2&lt;16,",","")</f>
        <v>0x03,</v>
      </c>
      <c r="G138" s="36" t="str">
        <f>"0x"&amp;MID(DEC2HEX(INDEX('Tables LIN'!$O$4:'Tables LIN'!$O$259,COLUMN(G138)-2+16*(ROW(G138)-ROW($C$136))),4),1,2)&amp;IF(COLUMN(G138)-2&lt;16,",","")</f>
        <v>0x03,</v>
      </c>
      <c r="H138" s="36" t="str">
        <f>"0x"&amp;MID(DEC2HEX(INDEX('Tables LIN'!$O$4:'Tables LIN'!$O$259,COLUMN(H138)-2+16*(ROW(H138)-ROW($C$136))),4),1,2)&amp;IF(COLUMN(H138)-2&lt;16,",","")</f>
        <v>0x03,</v>
      </c>
      <c r="I138" s="36" t="str">
        <f>"0x"&amp;MID(DEC2HEX(INDEX('Tables LIN'!$O$4:'Tables LIN'!$O$259,COLUMN(I138)-2+16*(ROW(I138)-ROW($C$136))),4),1,2)&amp;IF(COLUMN(I138)-2&lt;16,",","")</f>
        <v>0x03,</v>
      </c>
      <c r="J138" s="36" t="str">
        <f>"0x"&amp;MID(DEC2HEX(INDEX('Tables LIN'!$O$4:'Tables LIN'!$O$259,COLUMN(J138)-2+16*(ROW(J138)-ROW($C$136))),4),1,2)&amp;IF(COLUMN(J138)-2&lt;16,",","")</f>
        <v>0x03,</v>
      </c>
      <c r="K138" s="36" t="str">
        <f>"0x"&amp;MID(DEC2HEX(INDEX('Tables LIN'!$O$4:'Tables LIN'!$O$259,COLUMN(K138)-2+16*(ROW(K138)-ROW($C$136))),4),1,2)&amp;IF(COLUMN(K138)-2&lt;16,",","")</f>
        <v>0x02,</v>
      </c>
      <c r="L138" s="36" t="str">
        <f>"0x"&amp;MID(DEC2HEX(INDEX('Tables LIN'!$O$4:'Tables LIN'!$O$259,COLUMN(L138)-2+16*(ROW(L138)-ROW($C$136))),4),1,2)&amp;IF(COLUMN(L138)-2&lt;16,",","")</f>
        <v>0x02,</v>
      </c>
      <c r="M138" s="36" t="str">
        <f>"0x"&amp;MID(DEC2HEX(INDEX('Tables LIN'!$O$4:'Tables LIN'!$O$259,COLUMN(M138)-2+16*(ROW(M138)-ROW($C$136))),4),1,2)&amp;IF(COLUMN(M138)-2&lt;16,",","")</f>
        <v>0x02,</v>
      </c>
      <c r="N138" s="36" t="str">
        <f>"0x"&amp;MID(DEC2HEX(INDEX('Tables LIN'!$O$4:'Tables LIN'!$O$259,COLUMN(N138)-2+16*(ROW(N138)-ROW($C$136))),4),1,2)&amp;IF(COLUMN(N138)-2&lt;16,",","")</f>
        <v>0x02,</v>
      </c>
      <c r="O138" s="36" t="str">
        <f>"0x"&amp;MID(DEC2HEX(INDEX('Tables LIN'!$O$4:'Tables LIN'!$O$259,COLUMN(O138)-2+16*(ROW(O138)-ROW($C$136))),4),1,2)&amp;IF(COLUMN(O138)-2&lt;16,",","")</f>
        <v>0x02,</v>
      </c>
      <c r="P138" s="36" t="str">
        <f>"0x"&amp;MID(DEC2HEX(INDEX('Tables LIN'!$O$4:'Tables LIN'!$O$259,COLUMN(P138)-2+16*(ROW(P138)-ROW($C$136))),4),1,2)&amp;IF(COLUMN(P138)-2&lt;16,",","")</f>
        <v>0x02,</v>
      </c>
      <c r="Q138" s="36" t="str">
        <f>"0x"&amp;MID(DEC2HEX(INDEX('Tables LIN'!$O$4:'Tables LIN'!$O$259,COLUMN(Q138)-2+16*(ROW(Q138)-ROW($C$136))),4),1,2)&amp;IF(COLUMN(Q138)-2&lt;16,",","")</f>
        <v>0x02,</v>
      </c>
      <c r="R138" s="36" t="str">
        <f>"0x"&amp;MID(DEC2HEX(INDEX('Tables LIN'!$O$4:'Tables LIN'!$O$259,COLUMN(R138)-2+16*(ROW(R138)-ROW($C$136))),4),1,2)&amp;IF(COLUMN(R138)-2&lt;16,",","")</f>
        <v>0x02</v>
      </c>
    </row>
    <row r="139" spans="1:66">
      <c r="B139" s="36" t="s">
        <v>107</v>
      </c>
      <c r="C139" s="36" t="str">
        <f>"0x"&amp;MID(DEC2HEX(INDEX('Tables LIN'!$O$4:'Tables LIN'!$O$259,COLUMN(C139)-2+16*(ROW(C139)-ROW($C$136))),4),1,2)&amp;IF(COLUMN(C139)-2&lt;16,",","")</f>
        <v>0x02,</v>
      </c>
      <c r="D139" s="36" t="str">
        <f>"0x"&amp;MID(DEC2HEX(INDEX('Tables LIN'!$O$4:'Tables LIN'!$O$259,COLUMN(D139)-2+16*(ROW(D139)-ROW($C$136))),4),1,2)&amp;IF(COLUMN(D139)-2&lt;16,",","")</f>
        <v>0x02,</v>
      </c>
      <c r="E139" s="36" t="str">
        <f>"0x"&amp;MID(DEC2HEX(INDEX('Tables LIN'!$O$4:'Tables LIN'!$O$259,COLUMN(E139)-2+16*(ROW(E139)-ROW($C$136))),4),1,2)&amp;IF(COLUMN(E139)-2&lt;16,",","")</f>
        <v>0x02,</v>
      </c>
      <c r="F139" s="36" t="str">
        <f>"0x"&amp;MID(DEC2HEX(INDEX('Tables LIN'!$O$4:'Tables LIN'!$O$259,COLUMN(F139)-2+16*(ROW(F139)-ROW($C$136))),4),1,2)&amp;IF(COLUMN(F139)-2&lt;16,",","")</f>
        <v>0x02,</v>
      </c>
      <c r="G139" s="36" t="str">
        <f>"0x"&amp;MID(DEC2HEX(INDEX('Tables LIN'!$O$4:'Tables LIN'!$O$259,COLUMN(G139)-2+16*(ROW(G139)-ROW($C$136))),4),1,2)&amp;IF(COLUMN(G139)-2&lt;16,",","")</f>
        <v>0x02,</v>
      </c>
      <c r="H139" s="36" t="str">
        <f>"0x"&amp;MID(DEC2HEX(INDEX('Tables LIN'!$O$4:'Tables LIN'!$O$259,COLUMN(H139)-2+16*(ROW(H139)-ROW($C$136))),4),1,2)&amp;IF(COLUMN(H139)-2&lt;16,",","")</f>
        <v>0x02,</v>
      </c>
      <c r="I139" s="36" t="str">
        <f>"0x"&amp;MID(DEC2HEX(INDEX('Tables LIN'!$O$4:'Tables LIN'!$O$259,COLUMN(I139)-2+16*(ROW(I139)-ROW($C$136))),4),1,2)&amp;IF(COLUMN(I139)-2&lt;16,",","")</f>
        <v>0x02,</v>
      </c>
      <c r="J139" s="36" t="str">
        <f>"0x"&amp;MID(DEC2HEX(INDEX('Tables LIN'!$O$4:'Tables LIN'!$O$259,COLUMN(J139)-2+16*(ROW(J139)-ROW($C$136))),4),1,2)&amp;IF(COLUMN(J139)-2&lt;16,",","")</f>
        <v>0x02,</v>
      </c>
      <c r="K139" s="36" t="str">
        <f>"0x"&amp;MID(DEC2HEX(INDEX('Tables LIN'!$O$4:'Tables LIN'!$O$259,COLUMN(K139)-2+16*(ROW(K139)-ROW($C$136))),4),1,2)&amp;IF(COLUMN(K139)-2&lt;16,",","")</f>
        <v>0x02,</v>
      </c>
      <c r="L139" s="36" t="str">
        <f>"0x"&amp;MID(DEC2HEX(INDEX('Tables LIN'!$O$4:'Tables LIN'!$O$259,COLUMN(L139)-2+16*(ROW(L139)-ROW($C$136))),4),1,2)&amp;IF(COLUMN(L139)-2&lt;16,",","")</f>
        <v>0x02,</v>
      </c>
      <c r="M139" s="36" t="str">
        <f>"0x"&amp;MID(DEC2HEX(INDEX('Tables LIN'!$O$4:'Tables LIN'!$O$259,COLUMN(M139)-2+16*(ROW(M139)-ROW($C$136))),4),1,2)&amp;IF(COLUMN(M139)-2&lt;16,",","")</f>
        <v>0x02,</v>
      </c>
      <c r="N139" s="36" t="str">
        <f>"0x"&amp;MID(DEC2HEX(INDEX('Tables LIN'!$O$4:'Tables LIN'!$O$259,COLUMN(N139)-2+16*(ROW(N139)-ROW($C$136))),4),1,2)&amp;IF(COLUMN(N139)-2&lt;16,",","")</f>
        <v>0x02,</v>
      </c>
      <c r="O139" s="36" t="str">
        <f>"0x"&amp;MID(DEC2HEX(INDEX('Tables LIN'!$O$4:'Tables LIN'!$O$259,COLUMN(O139)-2+16*(ROW(O139)-ROW($C$136))),4),1,2)&amp;IF(COLUMN(O139)-2&lt;16,",","")</f>
        <v>0x01,</v>
      </c>
      <c r="P139" s="36" t="str">
        <f>"0x"&amp;MID(DEC2HEX(INDEX('Tables LIN'!$O$4:'Tables LIN'!$O$259,COLUMN(P139)-2+16*(ROW(P139)-ROW($C$136))),4),1,2)&amp;IF(COLUMN(P139)-2&lt;16,",","")</f>
        <v>0x01,</v>
      </c>
      <c r="Q139" s="36" t="str">
        <f>"0x"&amp;MID(DEC2HEX(INDEX('Tables LIN'!$O$4:'Tables LIN'!$O$259,COLUMN(Q139)-2+16*(ROW(Q139)-ROW($C$136))),4),1,2)&amp;IF(COLUMN(Q139)-2&lt;16,",","")</f>
        <v>0x01,</v>
      </c>
      <c r="R139" s="36" t="str">
        <f>"0x"&amp;MID(DEC2HEX(INDEX('Tables LIN'!$O$4:'Tables LIN'!$O$259,COLUMN(R139)-2+16*(ROW(R139)-ROW($C$136))),4),1,2)&amp;IF(COLUMN(R139)-2&lt;16,",","")</f>
        <v>0x01</v>
      </c>
    </row>
    <row r="140" spans="1:66">
      <c r="B140" s="36" t="s">
        <v>107</v>
      </c>
      <c r="C140" s="36" t="str">
        <f>"0x"&amp;MID(DEC2HEX(INDEX('Tables LIN'!$O$4:'Tables LIN'!$O$259,COLUMN(C140)-2+16*(ROW(C140)-ROW($C$136))),4),1,2)&amp;IF(COLUMN(C140)-2&lt;16,",","")</f>
        <v>0x01,</v>
      </c>
      <c r="D140" s="36" t="str">
        <f>"0x"&amp;MID(DEC2HEX(INDEX('Tables LIN'!$O$4:'Tables LIN'!$O$259,COLUMN(D140)-2+16*(ROW(D140)-ROW($C$136))),4),1,2)&amp;IF(COLUMN(D140)-2&lt;16,",","")</f>
        <v>0x01,</v>
      </c>
      <c r="E140" s="36" t="str">
        <f>"0x"&amp;MID(DEC2HEX(INDEX('Tables LIN'!$O$4:'Tables LIN'!$O$259,COLUMN(E140)-2+16*(ROW(E140)-ROW($C$136))),4),1,2)&amp;IF(COLUMN(E140)-2&lt;16,",","")</f>
        <v>0x01,</v>
      </c>
      <c r="F140" s="36" t="str">
        <f>"0x"&amp;MID(DEC2HEX(INDEX('Tables LIN'!$O$4:'Tables LIN'!$O$259,COLUMN(F140)-2+16*(ROW(F140)-ROW($C$136))),4),1,2)&amp;IF(COLUMN(F140)-2&lt;16,",","")</f>
        <v>0x01,</v>
      </c>
      <c r="G140" s="36" t="str">
        <f>"0x"&amp;MID(DEC2HEX(INDEX('Tables LIN'!$O$4:'Tables LIN'!$O$259,COLUMN(G140)-2+16*(ROW(G140)-ROW($C$136))),4),1,2)&amp;IF(COLUMN(G140)-2&lt;16,",","")</f>
        <v>0x01,</v>
      </c>
      <c r="H140" s="36" t="str">
        <f>"0x"&amp;MID(DEC2HEX(INDEX('Tables LIN'!$O$4:'Tables LIN'!$O$259,COLUMN(H140)-2+16*(ROW(H140)-ROW($C$136))),4),1,2)&amp;IF(COLUMN(H140)-2&lt;16,",","")</f>
        <v>0x01,</v>
      </c>
      <c r="I140" s="36" t="str">
        <f>"0x"&amp;MID(DEC2HEX(INDEX('Tables LIN'!$O$4:'Tables LIN'!$O$259,COLUMN(I140)-2+16*(ROW(I140)-ROW($C$136))),4),1,2)&amp;IF(COLUMN(I140)-2&lt;16,",","")</f>
        <v>0x01,</v>
      </c>
      <c r="J140" s="36" t="str">
        <f>"0x"&amp;MID(DEC2HEX(INDEX('Tables LIN'!$O$4:'Tables LIN'!$O$259,COLUMN(J140)-2+16*(ROW(J140)-ROW($C$136))),4),1,2)&amp;IF(COLUMN(J140)-2&lt;16,",","")</f>
        <v>0x01,</v>
      </c>
      <c r="K140" s="36" t="str">
        <f>"0x"&amp;MID(DEC2HEX(INDEX('Tables LIN'!$O$4:'Tables LIN'!$O$259,COLUMN(K140)-2+16*(ROW(K140)-ROW($C$136))),4),1,2)&amp;IF(COLUMN(K140)-2&lt;16,",","")</f>
        <v>0x01,</v>
      </c>
      <c r="L140" s="36" t="str">
        <f>"0x"&amp;MID(DEC2HEX(INDEX('Tables LIN'!$O$4:'Tables LIN'!$O$259,COLUMN(L140)-2+16*(ROW(L140)-ROW($C$136))),4),1,2)&amp;IF(COLUMN(L140)-2&lt;16,",","")</f>
        <v>0x01,</v>
      </c>
      <c r="M140" s="36" t="str">
        <f>"0x"&amp;MID(DEC2HEX(INDEX('Tables LIN'!$O$4:'Tables LIN'!$O$259,COLUMN(M140)-2+16*(ROW(M140)-ROW($C$136))),4),1,2)&amp;IF(COLUMN(M140)-2&lt;16,",","")</f>
        <v>0x01,</v>
      </c>
      <c r="N140" s="36" t="str">
        <f>"0x"&amp;MID(DEC2HEX(INDEX('Tables LIN'!$O$4:'Tables LIN'!$O$259,COLUMN(N140)-2+16*(ROW(N140)-ROW($C$136))),4),1,2)&amp;IF(COLUMN(N140)-2&lt;16,",","")</f>
        <v>0x01,</v>
      </c>
      <c r="O140" s="36" t="str">
        <f>"0x"&amp;MID(DEC2HEX(INDEX('Tables LIN'!$O$4:'Tables LIN'!$O$259,COLUMN(O140)-2+16*(ROW(O140)-ROW($C$136))),4),1,2)&amp;IF(COLUMN(O140)-2&lt;16,",","")</f>
        <v>0x01,</v>
      </c>
      <c r="P140" s="36" t="str">
        <f>"0x"&amp;MID(DEC2HEX(INDEX('Tables LIN'!$O$4:'Tables LIN'!$O$259,COLUMN(P140)-2+16*(ROW(P140)-ROW($C$136))),4),1,2)&amp;IF(COLUMN(P140)-2&lt;16,",","")</f>
        <v>0x01,</v>
      </c>
      <c r="Q140" s="36" t="str">
        <f>"0x"&amp;MID(DEC2HEX(INDEX('Tables LIN'!$O$4:'Tables LIN'!$O$259,COLUMN(Q140)-2+16*(ROW(Q140)-ROW($C$136))),4),1,2)&amp;IF(COLUMN(Q140)-2&lt;16,",","")</f>
        <v>0x01,</v>
      </c>
      <c r="R140" s="36" t="str">
        <f>"0x"&amp;MID(DEC2HEX(INDEX('Tables LIN'!$O$4:'Tables LIN'!$O$259,COLUMN(R140)-2+16*(ROW(R140)-ROW($C$136))),4),1,2)&amp;IF(COLUMN(R140)-2&lt;16,",","")</f>
        <v>0x01</v>
      </c>
    </row>
    <row r="141" spans="1:66">
      <c r="B141" s="36" t="s">
        <v>107</v>
      </c>
      <c r="C141" s="36" t="str">
        <f>"0x"&amp;MID(DEC2HEX(INDEX('Tables LIN'!$O$4:'Tables LIN'!$O$259,COLUMN(C141)-2+16*(ROW(C141)-ROW($C$136))),4),1,2)&amp;IF(COLUMN(C141)-2&lt;16,",","")</f>
        <v>0x01,</v>
      </c>
      <c r="D141" s="36" t="str">
        <f>"0x"&amp;MID(DEC2HEX(INDEX('Tables LIN'!$O$4:'Tables LIN'!$O$259,COLUMN(D141)-2+16*(ROW(D141)-ROW($C$136))),4),1,2)&amp;IF(COLUMN(D141)-2&lt;16,",","")</f>
        <v>0x01,</v>
      </c>
      <c r="E141" s="36" t="str">
        <f>"0x"&amp;MID(DEC2HEX(INDEX('Tables LIN'!$O$4:'Tables LIN'!$O$259,COLUMN(E141)-2+16*(ROW(E141)-ROW($C$136))),4),1,2)&amp;IF(COLUMN(E141)-2&lt;16,",","")</f>
        <v>0x01,</v>
      </c>
      <c r="F141" s="36" t="str">
        <f>"0x"&amp;MID(DEC2HEX(INDEX('Tables LIN'!$O$4:'Tables LIN'!$O$259,COLUMN(F141)-2+16*(ROW(F141)-ROW($C$136))),4),1,2)&amp;IF(COLUMN(F141)-2&lt;16,",","")</f>
        <v>0x01,</v>
      </c>
      <c r="G141" s="36" t="str">
        <f>"0x"&amp;MID(DEC2HEX(INDEX('Tables LIN'!$O$4:'Tables LIN'!$O$259,COLUMN(G141)-2+16*(ROW(G141)-ROW($C$136))),4),1,2)&amp;IF(COLUMN(G141)-2&lt;16,",","")</f>
        <v>0x01,</v>
      </c>
      <c r="H141" s="36" t="str">
        <f>"0x"&amp;MID(DEC2HEX(INDEX('Tables LIN'!$O$4:'Tables LIN'!$O$259,COLUMN(H141)-2+16*(ROW(H141)-ROW($C$136))),4),1,2)&amp;IF(COLUMN(H141)-2&lt;16,",","")</f>
        <v>0x01,</v>
      </c>
      <c r="I141" s="36" t="str">
        <f>"0x"&amp;MID(DEC2HEX(INDEX('Tables LIN'!$O$4:'Tables LIN'!$O$259,COLUMN(I141)-2+16*(ROW(I141)-ROW($C$136))),4),1,2)&amp;IF(COLUMN(I141)-2&lt;16,",","")</f>
        <v>0x01,</v>
      </c>
      <c r="J141" s="36" t="str">
        <f>"0x"&amp;MID(DEC2HEX(INDEX('Tables LIN'!$O$4:'Tables LIN'!$O$259,COLUMN(J141)-2+16*(ROW(J141)-ROW($C$136))),4),1,2)&amp;IF(COLUMN(J141)-2&lt;16,",","")</f>
        <v>0x01,</v>
      </c>
      <c r="K141" s="36" t="str">
        <f>"0x"&amp;MID(DEC2HEX(INDEX('Tables LIN'!$O$4:'Tables LIN'!$O$259,COLUMN(K141)-2+16*(ROW(K141)-ROW($C$136))),4),1,2)&amp;IF(COLUMN(K141)-2&lt;16,",","")</f>
        <v>0x01,</v>
      </c>
      <c r="L141" s="36" t="str">
        <f>"0x"&amp;MID(DEC2HEX(INDEX('Tables LIN'!$O$4:'Tables LIN'!$O$259,COLUMN(L141)-2+16*(ROW(L141)-ROW($C$136))),4),1,2)&amp;IF(COLUMN(L141)-2&lt;16,",","")</f>
        <v>0x01,</v>
      </c>
      <c r="M141" s="36" t="str">
        <f>"0x"&amp;MID(DEC2HEX(INDEX('Tables LIN'!$O$4:'Tables LIN'!$O$259,COLUMN(M141)-2+16*(ROW(M141)-ROW($C$136))),4),1,2)&amp;IF(COLUMN(M141)-2&lt;16,",","")</f>
        <v>0x01,</v>
      </c>
      <c r="N141" s="36" t="str">
        <f>"0x"&amp;MID(DEC2HEX(INDEX('Tables LIN'!$O$4:'Tables LIN'!$O$259,COLUMN(N141)-2+16*(ROW(N141)-ROW($C$136))),4),1,2)&amp;IF(COLUMN(N141)-2&lt;16,",","")</f>
        <v>0x01,</v>
      </c>
      <c r="O141" s="36" t="str">
        <f>"0x"&amp;MID(DEC2HEX(INDEX('Tables LIN'!$O$4:'Tables LIN'!$O$259,COLUMN(O141)-2+16*(ROW(O141)-ROW($C$136))),4),1,2)&amp;IF(COLUMN(O141)-2&lt;16,",","")</f>
        <v>0x01,</v>
      </c>
      <c r="P141" s="36" t="str">
        <f>"0x"&amp;MID(DEC2HEX(INDEX('Tables LIN'!$O$4:'Tables LIN'!$O$259,COLUMN(P141)-2+16*(ROW(P141)-ROW($C$136))),4),1,2)&amp;IF(COLUMN(P141)-2&lt;16,",","")</f>
        <v>0x01,</v>
      </c>
      <c r="Q141" s="36" t="str">
        <f>"0x"&amp;MID(DEC2HEX(INDEX('Tables LIN'!$O$4:'Tables LIN'!$O$259,COLUMN(Q141)-2+16*(ROW(Q141)-ROW($C$136))),4),1,2)&amp;IF(COLUMN(Q141)-2&lt;16,",","")</f>
        <v>0x01,</v>
      </c>
      <c r="R141" s="36" t="str">
        <f>"0x"&amp;MID(DEC2HEX(INDEX('Tables LIN'!$O$4:'Tables LIN'!$O$259,COLUMN(R141)-2+16*(ROW(R141)-ROW($C$136))),4),1,2)&amp;IF(COLUMN(R141)-2&lt;16,",","")</f>
        <v>0x01</v>
      </c>
    </row>
    <row r="142" spans="1:66">
      <c r="B142" s="36" t="s">
        <v>107</v>
      </c>
      <c r="C142" s="36" t="str">
        <f>"0x"&amp;MID(DEC2HEX(INDEX('Tables LIN'!$O$4:'Tables LIN'!$O$259,COLUMN(C142)-2+16*(ROW(C142)-ROW($C$136))),4),1,2)&amp;IF(COLUMN(C142)-2&lt;16,",","")</f>
        <v>0x01,</v>
      </c>
      <c r="D142" s="36" t="str">
        <f>"0x"&amp;MID(DEC2HEX(INDEX('Tables LIN'!$O$4:'Tables LIN'!$O$259,COLUMN(D142)-2+16*(ROW(D142)-ROW($C$136))),4),1,2)&amp;IF(COLUMN(D142)-2&lt;16,",","")</f>
        <v>0x01,</v>
      </c>
      <c r="E142" s="36" t="str">
        <f>"0x"&amp;MID(DEC2HEX(INDEX('Tables LIN'!$O$4:'Tables LIN'!$O$259,COLUMN(E142)-2+16*(ROW(E142)-ROW($C$136))),4),1,2)&amp;IF(COLUMN(E142)-2&lt;16,",","")</f>
        <v>0x01,</v>
      </c>
      <c r="F142" s="36" t="str">
        <f>"0x"&amp;MID(DEC2HEX(INDEX('Tables LIN'!$O$4:'Tables LIN'!$O$259,COLUMN(F142)-2+16*(ROW(F142)-ROW($C$136))),4),1,2)&amp;IF(COLUMN(F142)-2&lt;16,",","")</f>
        <v>0x01,</v>
      </c>
      <c r="G142" s="36" t="str">
        <f>"0x"&amp;MID(DEC2HEX(INDEX('Tables LIN'!$O$4:'Tables LIN'!$O$259,COLUMN(G142)-2+16*(ROW(G142)-ROW($C$136))),4),1,2)&amp;IF(COLUMN(G142)-2&lt;16,",","")</f>
        <v>0x01,</v>
      </c>
      <c r="H142" s="36" t="str">
        <f>"0x"&amp;MID(DEC2HEX(INDEX('Tables LIN'!$O$4:'Tables LIN'!$O$259,COLUMN(H142)-2+16*(ROW(H142)-ROW($C$136))),4),1,2)&amp;IF(COLUMN(H142)-2&lt;16,",","")</f>
        <v>0x01,</v>
      </c>
      <c r="I142" s="36" t="str">
        <f>"0x"&amp;MID(DEC2HEX(INDEX('Tables LIN'!$O$4:'Tables LIN'!$O$259,COLUMN(I142)-2+16*(ROW(I142)-ROW($C$136))),4),1,2)&amp;IF(COLUMN(I142)-2&lt;16,",","")</f>
        <v>0x01,</v>
      </c>
      <c r="J142" s="36" t="str">
        <f>"0x"&amp;MID(DEC2HEX(INDEX('Tables LIN'!$O$4:'Tables LIN'!$O$259,COLUMN(J142)-2+16*(ROW(J142)-ROW($C$136))),4),1,2)&amp;IF(COLUMN(J142)-2&lt;16,",","")</f>
        <v>0x01,</v>
      </c>
      <c r="K142" s="36" t="str">
        <f>"0x"&amp;MID(DEC2HEX(INDEX('Tables LIN'!$O$4:'Tables LIN'!$O$259,COLUMN(K142)-2+16*(ROW(K142)-ROW($C$136))),4),1,2)&amp;IF(COLUMN(K142)-2&lt;16,",","")</f>
        <v>0x01,</v>
      </c>
      <c r="L142" s="36" t="str">
        <f>"0x"&amp;MID(DEC2HEX(INDEX('Tables LIN'!$O$4:'Tables LIN'!$O$259,COLUMN(L142)-2+16*(ROW(L142)-ROW($C$136))),4),1,2)&amp;IF(COLUMN(L142)-2&lt;16,",","")</f>
        <v>0x01,</v>
      </c>
      <c r="M142" s="36" t="str">
        <f>"0x"&amp;MID(DEC2HEX(INDEX('Tables LIN'!$O$4:'Tables LIN'!$O$259,COLUMN(M142)-2+16*(ROW(M142)-ROW($C$136))),4),1,2)&amp;IF(COLUMN(M142)-2&lt;16,",","")</f>
        <v>0x01,</v>
      </c>
      <c r="N142" s="36" t="str">
        <f>"0x"&amp;MID(DEC2HEX(INDEX('Tables LIN'!$O$4:'Tables LIN'!$O$259,COLUMN(N142)-2+16*(ROW(N142)-ROW($C$136))),4),1,2)&amp;IF(COLUMN(N142)-2&lt;16,",","")</f>
        <v>0x01,</v>
      </c>
      <c r="O142" s="36" t="str">
        <f>"0x"&amp;MID(DEC2HEX(INDEX('Tables LIN'!$O$4:'Tables LIN'!$O$259,COLUMN(O142)-2+16*(ROW(O142)-ROW($C$136))),4),1,2)&amp;IF(COLUMN(O142)-2&lt;16,",","")</f>
        <v>0x01,</v>
      </c>
      <c r="P142" s="36" t="str">
        <f>"0x"&amp;MID(DEC2HEX(INDEX('Tables LIN'!$O$4:'Tables LIN'!$O$259,COLUMN(P142)-2+16*(ROW(P142)-ROW($C$136))),4),1,2)&amp;IF(COLUMN(P142)-2&lt;16,",","")</f>
        <v>0x01,</v>
      </c>
      <c r="Q142" s="36" t="str">
        <f>"0x"&amp;MID(DEC2HEX(INDEX('Tables LIN'!$O$4:'Tables LIN'!$O$259,COLUMN(Q142)-2+16*(ROW(Q142)-ROW($C$136))),4),1,2)&amp;IF(COLUMN(Q142)-2&lt;16,",","")</f>
        <v>0x01,</v>
      </c>
      <c r="R142" s="36" t="str">
        <f>"0x"&amp;MID(DEC2HEX(INDEX('Tables LIN'!$O$4:'Tables LIN'!$O$259,COLUMN(R142)-2+16*(ROW(R142)-ROW($C$136))),4),1,2)&amp;IF(COLUMN(R142)-2&lt;16,",","")</f>
        <v>0x01</v>
      </c>
    </row>
    <row r="143" spans="1:66">
      <c r="B143" s="36" t="s">
        <v>107</v>
      </c>
      <c r="C143" s="36" t="str">
        <f>"0x"&amp;MID(DEC2HEX(INDEX('Tables LIN'!$O$4:'Tables LIN'!$O$259,COLUMN(C143)-2+16*(ROW(C143)-ROW($C$136))),4),1,2)&amp;IF(COLUMN(C143)-2&lt;16,",","")</f>
        <v>0x01,</v>
      </c>
      <c r="D143" s="36" t="str">
        <f>"0x"&amp;MID(DEC2HEX(INDEX('Tables LIN'!$O$4:'Tables LIN'!$O$259,COLUMN(D143)-2+16*(ROW(D143)-ROW($C$136))),4),1,2)&amp;IF(COLUMN(D143)-2&lt;16,",","")</f>
        <v>0x01,</v>
      </c>
      <c r="E143" s="36" t="str">
        <f>"0x"&amp;MID(DEC2HEX(INDEX('Tables LIN'!$O$4:'Tables LIN'!$O$259,COLUMN(E143)-2+16*(ROW(E143)-ROW($C$136))),4),1,2)&amp;IF(COLUMN(E143)-2&lt;16,",","")</f>
        <v>0x01,</v>
      </c>
      <c r="F143" s="36" t="str">
        <f>"0x"&amp;MID(DEC2HEX(INDEX('Tables LIN'!$O$4:'Tables LIN'!$O$259,COLUMN(F143)-2+16*(ROW(F143)-ROW($C$136))),4),1,2)&amp;IF(COLUMN(F143)-2&lt;16,",","")</f>
        <v>0x01,</v>
      </c>
      <c r="G143" s="36" t="str">
        <f>"0x"&amp;MID(DEC2HEX(INDEX('Tables LIN'!$O$4:'Tables LIN'!$O$259,COLUMN(G143)-2+16*(ROW(G143)-ROW($C$136))),4),1,2)&amp;IF(COLUMN(G143)-2&lt;16,",","")</f>
        <v>0x01,</v>
      </c>
      <c r="H143" s="36" t="str">
        <f>"0x"&amp;MID(DEC2HEX(INDEX('Tables LIN'!$O$4:'Tables LIN'!$O$259,COLUMN(H143)-2+16*(ROW(H143)-ROW($C$136))),4),1,2)&amp;IF(COLUMN(H143)-2&lt;16,",","")</f>
        <v>0x01,</v>
      </c>
      <c r="I143" s="36" t="str">
        <f>"0x"&amp;MID(DEC2HEX(INDEX('Tables LIN'!$O$4:'Tables LIN'!$O$259,COLUMN(I143)-2+16*(ROW(I143)-ROW($C$136))),4),1,2)&amp;IF(COLUMN(I143)-2&lt;16,",","")</f>
        <v>0x01,</v>
      </c>
      <c r="J143" s="36" t="str">
        <f>"0x"&amp;MID(DEC2HEX(INDEX('Tables LIN'!$O$4:'Tables LIN'!$O$259,COLUMN(J143)-2+16*(ROW(J143)-ROW($C$136))),4),1,2)&amp;IF(COLUMN(J143)-2&lt;16,",","")</f>
        <v>0x01,</v>
      </c>
      <c r="K143" s="36" t="str">
        <f>"0x"&amp;MID(DEC2HEX(INDEX('Tables LIN'!$O$4:'Tables LIN'!$O$259,COLUMN(K143)-2+16*(ROW(K143)-ROW($C$136))),4),1,2)&amp;IF(COLUMN(K143)-2&lt;16,",","")</f>
        <v>0x00,</v>
      </c>
      <c r="L143" s="36" t="str">
        <f>"0x"&amp;MID(DEC2HEX(INDEX('Tables LIN'!$O$4:'Tables LIN'!$O$259,COLUMN(L143)-2+16*(ROW(L143)-ROW($C$136))),4),1,2)&amp;IF(COLUMN(L143)-2&lt;16,",","")</f>
        <v>0x00,</v>
      </c>
      <c r="M143" s="36" t="str">
        <f>"0x"&amp;MID(DEC2HEX(INDEX('Tables LIN'!$O$4:'Tables LIN'!$O$259,COLUMN(M143)-2+16*(ROW(M143)-ROW($C$136))),4),1,2)&amp;IF(COLUMN(M143)-2&lt;16,",","")</f>
        <v>0x00,</v>
      </c>
      <c r="N143" s="36" t="str">
        <f>"0x"&amp;MID(DEC2HEX(INDEX('Tables LIN'!$O$4:'Tables LIN'!$O$259,COLUMN(N143)-2+16*(ROW(N143)-ROW($C$136))),4),1,2)&amp;IF(COLUMN(N143)-2&lt;16,",","")</f>
        <v>0x00,</v>
      </c>
      <c r="O143" s="36" t="str">
        <f>"0x"&amp;MID(DEC2HEX(INDEX('Tables LIN'!$O$4:'Tables LIN'!$O$259,COLUMN(O143)-2+16*(ROW(O143)-ROW($C$136))),4),1,2)&amp;IF(COLUMN(O143)-2&lt;16,",","")</f>
        <v>0x00,</v>
      </c>
      <c r="P143" s="36" t="str">
        <f>"0x"&amp;MID(DEC2HEX(INDEX('Tables LIN'!$O$4:'Tables LIN'!$O$259,COLUMN(P143)-2+16*(ROW(P143)-ROW($C$136))),4),1,2)&amp;IF(COLUMN(P143)-2&lt;16,",","")</f>
        <v>0x00,</v>
      </c>
      <c r="Q143" s="36" t="str">
        <f>"0x"&amp;MID(DEC2HEX(INDEX('Tables LIN'!$O$4:'Tables LIN'!$O$259,COLUMN(Q143)-2+16*(ROW(Q143)-ROW($C$136))),4),1,2)&amp;IF(COLUMN(Q143)-2&lt;16,",","")</f>
        <v>0x00,</v>
      </c>
      <c r="R143" s="36" t="str">
        <f>"0x"&amp;MID(DEC2HEX(INDEX('Tables LIN'!$O$4:'Tables LIN'!$O$259,COLUMN(R143)-2+16*(ROW(R143)-ROW($C$136))),4),1,2)&amp;IF(COLUMN(R143)-2&lt;16,",","")</f>
        <v>0x00</v>
      </c>
    </row>
    <row r="144" spans="1:66">
      <c r="B144" s="36" t="s">
        <v>107</v>
      </c>
      <c r="C144" s="36" t="str">
        <f>"0x"&amp;MID(DEC2HEX(INDEX('Tables LIN'!$O$4:'Tables LIN'!$O$259,COLUMN(C144)-2+16*(ROW(C144)-ROW($C$136))),4),1,2)&amp;IF(COLUMN(C144)-2&lt;16,",","")</f>
        <v>0x00,</v>
      </c>
      <c r="D144" s="36" t="str">
        <f>"0x"&amp;MID(DEC2HEX(INDEX('Tables LIN'!$O$4:'Tables LIN'!$O$259,COLUMN(D144)-2+16*(ROW(D144)-ROW($C$136))),4),1,2)&amp;IF(COLUMN(D144)-2&lt;16,",","")</f>
        <v>0x00,</v>
      </c>
      <c r="E144" s="36" t="str">
        <f>"0x"&amp;MID(DEC2HEX(INDEX('Tables LIN'!$O$4:'Tables LIN'!$O$259,COLUMN(E144)-2+16*(ROW(E144)-ROW($C$136))),4),1,2)&amp;IF(COLUMN(E144)-2&lt;16,",","")</f>
        <v>0x00,</v>
      </c>
      <c r="F144" s="36" t="str">
        <f>"0x"&amp;MID(DEC2HEX(INDEX('Tables LIN'!$O$4:'Tables LIN'!$O$259,COLUMN(F144)-2+16*(ROW(F144)-ROW($C$136))),4),1,2)&amp;IF(COLUMN(F144)-2&lt;16,",","")</f>
        <v>0x00,</v>
      </c>
      <c r="G144" s="36" t="str">
        <f>"0x"&amp;MID(DEC2HEX(INDEX('Tables LIN'!$O$4:'Tables LIN'!$O$259,COLUMN(G144)-2+16*(ROW(G144)-ROW($C$136))),4),1,2)&amp;IF(COLUMN(G144)-2&lt;16,",","")</f>
        <v>0x00,</v>
      </c>
      <c r="H144" s="36" t="str">
        <f>"0x"&amp;MID(DEC2HEX(INDEX('Tables LIN'!$O$4:'Tables LIN'!$O$259,COLUMN(H144)-2+16*(ROW(H144)-ROW($C$136))),4),1,2)&amp;IF(COLUMN(H144)-2&lt;16,",","")</f>
        <v>0x00,</v>
      </c>
      <c r="I144" s="36" t="str">
        <f>"0x"&amp;MID(DEC2HEX(INDEX('Tables LIN'!$O$4:'Tables LIN'!$O$259,COLUMN(I144)-2+16*(ROW(I144)-ROW($C$136))),4),1,2)&amp;IF(COLUMN(I144)-2&lt;16,",","")</f>
        <v>0x00,</v>
      </c>
      <c r="J144" s="36" t="str">
        <f>"0x"&amp;MID(DEC2HEX(INDEX('Tables LIN'!$O$4:'Tables LIN'!$O$259,COLUMN(J144)-2+16*(ROW(J144)-ROW($C$136))),4),1,2)&amp;IF(COLUMN(J144)-2&lt;16,",","")</f>
        <v>0x00,</v>
      </c>
      <c r="K144" s="36" t="str">
        <f>"0x"&amp;MID(DEC2HEX(INDEX('Tables LIN'!$O$4:'Tables LIN'!$O$259,COLUMN(K144)-2+16*(ROW(K144)-ROW($C$136))),4),1,2)&amp;IF(COLUMN(K144)-2&lt;16,",","")</f>
        <v>0x00,</v>
      </c>
      <c r="L144" s="36" t="str">
        <f>"0x"&amp;MID(DEC2HEX(INDEX('Tables LIN'!$O$4:'Tables LIN'!$O$259,COLUMN(L144)-2+16*(ROW(L144)-ROW($C$136))),4),1,2)&amp;IF(COLUMN(L144)-2&lt;16,",","")</f>
        <v>0x00,</v>
      </c>
      <c r="M144" s="36" t="str">
        <f>"0x"&amp;MID(DEC2HEX(INDEX('Tables LIN'!$O$4:'Tables LIN'!$O$259,COLUMN(M144)-2+16*(ROW(M144)-ROW($C$136))),4),1,2)&amp;IF(COLUMN(M144)-2&lt;16,",","")</f>
        <v>0x00,</v>
      </c>
      <c r="N144" s="36" t="str">
        <f>"0x"&amp;MID(DEC2HEX(INDEX('Tables LIN'!$O$4:'Tables LIN'!$O$259,COLUMN(N144)-2+16*(ROW(N144)-ROW($C$136))),4),1,2)&amp;IF(COLUMN(N144)-2&lt;16,",","")</f>
        <v>0x00,</v>
      </c>
      <c r="O144" s="36" t="str">
        <f>"0x"&amp;MID(DEC2HEX(INDEX('Tables LIN'!$O$4:'Tables LIN'!$O$259,COLUMN(O144)-2+16*(ROW(O144)-ROW($C$136))),4),1,2)&amp;IF(COLUMN(O144)-2&lt;16,",","")</f>
        <v>0x00,</v>
      </c>
      <c r="P144" s="36" t="str">
        <f>"0x"&amp;MID(DEC2HEX(INDEX('Tables LIN'!$O$4:'Tables LIN'!$O$259,COLUMN(P144)-2+16*(ROW(P144)-ROW($C$136))),4),1,2)&amp;IF(COLUMN(P144)-2&lt;16,",","")</f>
        <v>0x00,</v>
      </c>
      <c r="Q144" s="36" t="str">
        <f>"0x"&amp;MID(DEC2HEX(INDEX('Tables LIN'!$O$4:'Tables LIN'!$O$259,COLUMN(Q144)-2+16*(ROW(Q144)-ROW($C$136))),4),1,2)&amp;IF(COLUMN(Q144)-2&lt;16,",","")</f>
        <v>0x00,</v>
      </c>
      <c r="R144" s="36" t="str">
        <f>"0x"&amp;MID(DEC2HEX(INDEX('Tables LIN'!$O$4:'Tables LIN'!$O$259,COLUMN(R144)-2+16*(ROW(R144)-ROW($C$136))),4),1,2)&amp;IF(COLUMN(R144)-2&lt;16,",","")</f>
        <v>0x00</v>
      </c>
    </row>
    <row r="145" spans="2:18">
      <c r="B145" s="36" t="s">
        <v>107</v>
      </c>
      <c r="C145" s="36" t="str">
        <f>"0x"&amp;MID(DEC2HEX(INDEX('Tables LIN'!$O$4:'Tables LIN'!$O$259,COLUMN(C145)-2+16*(ROW(C145)-ROW($C$136))),4),1,2)&amp;IF(COLUMN(C145)-2&lt;16,",","")</f>
        <v>0x00,</v>
      </c>
      <c r="D145" s="36" t="str">
        <f>"0x"&amp;MID(DEC2HEX(INDEX('Tables LIN'!$O$4:'Tables LIN'!$O$259,COLUMN(D145)-2+16*(ROW(D145)-ROW($C$136))),4),1,2)&amp;IF(COLUMN(D145)-2&lt;16,",","")</f>
        <v>0x00,</v>
      </c>
      <c r="E145" s="36" t="str">
        <f>"0x"&amp;MID(DEC2HEX(INDEX('Tables LIN'!$O$4:'Tables LIN'!$O$259,COLUMN(E145)-2+16*(ROW(E145)-ROW($C$136))),4),1,2)&amp;IF(COLUMN(E145)-2&lt;16,",","")</f>
        <v>0x00,</v>
      </c>
      <c r="F145" s="36" t="str">
        <f>"0x"&amp;MID(DEC2HEX(INDEX('Tables LIN'!$O$4:'Tables LIN'!$O$259,COLUMN(F145)-2+16*(ROW(F145)-ROW($C$136))),4),1,2)&amp;IF(COLUMN(F145)-2&lt;16,",","")</f>
        <v>0x00,</v>
      </c>
      <c r="G145" s="36" t="str">
        <f>"0x"&amp;MID(DEC2HEX(INDEX('Tables LIN'!$O$4:'Tables LIN'!$O$259,COLUMN(G145)-2+16*(ROW(G145)-ROW($C$136))),4),1,2)&amp;IF(COLUMN(G145)-2&lt;16,",","")</f>
        <v>0x00,</v>
      </c>
      <c r="H145" s="36" t="str">
        <f>"0x"&amp;MID(DEC2HEX(INDEX('Tables LIN'!$O$4:'Tables LIN'!$O$259,COLUMN(H145)-2+16*(ROW(H145)-ROW($C$136))),4),1,2)&amp;IF(COLUMN(H145)-2&lt;16,",","")</f>
        <v>0x00,</v>
      </c>
      <c r="I145" s="36" t="str">
        <f>"0x"&amp;MID(DEC2HEX(INDEX('Tables LIN'!$O$4:'Tables LIN'!$O$259,COLUMN(I145)-2+16*(ROW(I145)-ROW($C$136))),4),1,2)&amp;IF(COLUMN(I145)-2&lt;16,",","")</f>
        <v>0x00,</v>
      </c>
      <c r="J145" s="36" t="str">
        <f>"0x"&amp;MID(DEC2HEX(INDEX('Tables LIN'!$O$4:'Tables LIN'!$O$259,COLUMN(J145)-2+16*(ROW(J145)-ROW($C$136))),4),1,2)&amp;IF(COLUMN(J145)-2&lt;16,",","")</f>
        <v>0x00,</v>
      </c>
      <c r="K145" s="36" t="str">
        <f>"0x"&amp;MID(DEC2HEX(INDEX('Tables LIN'!$O$4:'Tables LIN'!$O$259,COLUMN(K145)-2+16*(ROW(K145)-ROW($C$136))),4),1,2)&amp;IF(COLUMN(K145)-2&lt;16,",","")</f>
        <v>0x00,</v>
      </c>
      <c r="L145" s="36" t="str">
        <f>"0x"&amp;MID(DEC2HEX(INDEX('Tables LIN'!$O$4:'Tables LIN'!$O$259,COLUMN(L145)-2+16*(ROW(L145)-ROW($C$136))),4),1,2)&amp;IF(COLUMN(L145)-2&lt;16,",","")</f>
        <v>0x00,</v>
      </c>
      <c r="M145" s="36" t="str">
        <f>"0x"&amp;MID(DEC2HEX(INDEX('Tables LIN'!$O$4:'Tables LIN'!$O$259,COLUMN(M145)-2+16*(ROW(M145)-ROW($C$136))),4),1,2)&amp;IF(COLUMN(M145)-2&lt;16,",","")</f>
        <v>0x00,</v>
      </c>
      <c r="N145" s="36" t="str">
        <f>"0x"&amp;MID(DEC2HEX(INDEX('Tables LIN'!$O$4:'Tables LIN'!$O$259,COLUMN(N145)-2+16*(ROW(N145)-ROW($C$136))),4),1,2)&amp;IF(COLUMN(N145)-2&lt;16,",","")</f>
        <v>0x00,</v>
      </c>
      <c r="O145" s="36" t="str">
        <f>"0x"&amp;MID(DEC2HEX(INDEX('Tables LIN'!$O$4:'Tables LIN'!$O$259,COLUMN(O145)-2+16*(ROW(O145)-ROW($C$136))),4),1,2)&amp;IF(COLUMN(O145)-2&lt;16,",","")</f>
        <v>0x00,</v>
      </c>
      <c r="P145" s="36" t="str">
        <f>"0x"&amp;MID(DEC2HEX(INDEX('Tables LIN'!$O$4:'Tables LIN'!$O$259,COLUMN(P145)-2+16*(ROW(P145)-ROW($C$136))),4),1,2)&amp;IF(COLUMN(P145)-2&lt;16,",","")</f>
        <v>0x00,</v>
      </c>
      <c r="Q145" s="36" t="str">
        <f>"0x"&amp;MID(DEC2HEX(INDEX('Tables LIN'!$O$4:'Tables LIN'!$O$259,COLUMN(Q145)-2+16*(ROW(Q145)-ROW($C$136))),4),1,2)&amp;IF(COLUMN(Q145)-2&lt;16,",","")</f>
        <v>0x00,</v>
      </c>
      <c r="R145" s="36" t="str">
        <f>"0x"&amp;MID(DEC2HEX(INDEX('Tables LIN'!$O$4:'Tables LIN'!$O$259,COLUMN(R145)-2+16*(ROW(R145)-ROW($C$136))),4),1,2)&amp;IF(COLUMN(R145)-2&lt;16,",","")</f>
        <v>0x00</v>
      </c>
    </row>
    <row r="146" spans="2:18">
      <c r="B146" s="36" t="s">
        <v>107</v>
      </c>
      <c r="C146" s="36" t="str">
        <f>"0x"&amp;MID(DEC2HEX(INDEX('Tables LIN'!$O$4:'Tables LIN'!$O$259,COLUMN(C146)-2+16*(ROW(C146)-ROW($C$136))),4),1,2)&amp;IF(COLUMN(C146)-2&lt;16,",","")</f>
        <v>0x00,</v>
      </c>
      <c r="D146" s="36" t="str">
        <f>"0x"&amp;MID(DEC2HEX(INDEX('Tables LIN'!$O$4:'Tables LIN'!$O$259,COLUMN(D146)-2+16*(ROW(D146)-ROW($C$136))),4),1,2)&amp;IF(COLUMN(D146)-2&lt;16,",","")</f>
        <v>0x00,</v>
      </c>
      <c r="E146" s="36" t="str">
        <f>"0x"&amp;MID(DEC2HEX(INDEX('Tables LIN'!$O$4:'Tables LIN'!$O$259,COLUMN(E146)-2+16*(ROW(E146)-ROW($C$136))),4),1,2)&amp;IF(COLUMN(E146)-2&lt;16,",","")</f>
        <v>0x00,</v>
      </c>
      <c r="F146" s="36" t="str">
        <f>"0x"&amp;MID(DEC2HEX(INDEX('Tables LIN'!$O$4:'Tables LIN'!$O$259,COLUMN(F146)-2+16*(ROW(F146)-ROW($C$136))),4),1,2)&amp;IF(COLUMN(F146)-2&lt;16,",","")</f>
        <v>0x00,</v>
      </c>
      <c r="G146" s="36" t="str">
        <f>"0x"&amp;MID(DEC2HEX(INDEX('Tables LIN'!$O$4:'Tables LIN'!$O$259,COLUMN(G146)-2+16*(ROW(G146)-ROW($C$136))),4),1,2)&amp;IF(COLUMN(G146)-2&lt;16,",","")</f>
        <v>0x00,</v>
      </c>
      <c r="H146" s="36" t="str">
        <f>"0x"&amp;MID(DEC2HEX(INDEX('Tables LIN'!$O$4:'Tables LIN'!$O$259,COLUMN(H146)-2+16*(ROW(H146)-ROW($C$136))),4),1,2)&amp;IF(COLUMN(H146)-2&lt;16,",","")</f>
        <v>0x00,</v>
      </c>
      <c r="I146" s="36" t="str">
        <f>"0x"&amp;MID(DEC2HEX(INDEX('Tables LIN'!$O$4:'Tables LIN'!$O$259,COLUMN(I146)-2+16*(ROW(I146)-ROW($C$136))),4),1,2)&amp;IF(COLUMN(I146)-2&lt;16,",","")</f>
        <v>0x00,</v>
      </c>
      <c r="J146" s="36" t="str">
        <f>"0x"&amp;MID(DEC2HEX(INDEX('Tables LIN'!$O$4:'Tables LIN'!$O$259,COLUMN(J146)-2+16*(ROW(J146)-ROW($C$136))),4),1,2)&amp;IF(COLUMN(J146)-2&lt;16,",","")</f>
        <v>0x00,</v>
      </c>
      <c r="K146" s="36" t="str">
        <f>"0x"&amp;MID(DEC2HEX(INDEX('Tables LIN'!$O$4:'Tables LIN'!$O$259,COLUMN(K146)-2+16*(ROW(K146)-ROW($C$136))),4),1,2)&amp;IF(COLUMN(K146)-2&lt;16,",","")</f>
        <v>0x00,</v>
      </c>
      <c r="L146" s="36" t="str">
        <f>"0x"&amp;MID(DEC2HEX(INDEX('Tables LIN'!$O$4:'Tables LIN'!$O$259,COLUMN(L146)-2+16*(ROW(L146)-ROW($C$136))),4),1,2)&amp;IF(COLUMN(L146)-2&lt;16,",","")</f>
        <v>0x00,</v>
      </c>
      <c r="M146" s="36" t="str">
        <f>"0x"&amp;MID(DEC2HEX(INDEX('Tables LIN'!$O$4:'Tables LIN'!$O$259,COLUMN(M146)-2+16*(ROW(M146)-ROW($C$136))),4),1,2)&amp;IF(COLUMN(M146)-2&lt;16,",","")</f>
        <v>0x00,</v>
      </c>
      <c r="N146" s="36" t="str">
        <f>"0x"&amp;MID(DEC2HEX(INDEX('Tables LIN'!$O$4:'Tables LIN'!$O$259,COLUMN(N146)-2+16*(ROW(N146)-ROW($C$136))),4),1,2)&amp;IF(COLUMN(N146)-2&lt;16,",","")</f>
        <v>0x00,</v>
      </c>
      <c r="O146" s="36" t="str">
        <f>"0x"&amp;MID(DEC2HEX(INDEX('Tables LIN'!$O$4:'Tables LIN'!$O$259,COLUMN(O146)-2+16*(ROW(O146)-ROW($C$136))),4),1,2)&amp;IF(COLUMN(O146)-2&lt;16,",","")</f>
        <v>0x00,</v>
      </c>
      <c r="P146" s="36" t="str">
        <f>"0x"&amp;MID(DEC2HEX(INDEX('Tables LIN'!$O$4:'Tables LIN'!$O$259,COLUMN(P146)-2+16*(ROW(P146)-ROW($C$136))),4),1,2)&amp;IF(COLUMN(P146)-2&lt;16,",","")</f>
        <v>0x00,</v>
      </c>
      <c r="Q146" s="36" t="str">
        <f>"0x"&amp;MID(DEC2HEX(INDEX('Tables LIN'!$O$4:'Tables LIN'!$O$259,COLUMN(Q146)-2+16*(ROW(Q146)-ROW($C$136))),4),1,2)&amp;IF(COLUMN(Q146)-2&lt;16,",","")</f>
        <v>0x00,</v>
      </c>
      <c r="R146" s="36" t="str">
        <f>"0x"&amp;MID(DEC2HEX(INDEX('Tables LIN'!$O$4:'Tables LIN'!$O$259,COLUMN(R146)-2+16*(ROW(R146)-ROW($C$136))),4),1,2)&amp;IF(COLUMN(R146)-2&lt;16,",","")</f>
        <v>0x00</v>
      </c>
    </row>
    <row r="147" spans="2:18">
      <c r="B147" s="36" t="s">
        <v>107</v>
      </c>
      <c r="C147" s="36" t="str">
        <f>"0x"&amp;MID(DEC2HEX(INDEX('Tables LIN'!$O$4:'Tables LIN'!$O$259,COLUMN(C147)-2+16*(ROW(C147)-ROW($C$136))),4),1,2)&amp;IF(COLUMN(C147)-2&lt;16,",","")</f>
        <v>0x00,</v>
      </c>
      <c r="D147" s="36" t="str">
        <f>"0x"&amp;MID(DEC2HEX(INDEX('Tables LIN'!$O$4:'Tables LIN'!$O$259,COLUMN(D147)-2+16*(ROW(D147)-ROW($C$136))),4),1,2)&amp;IF(COLUMN(D147)-2&lt;16,",","")</f>
        <v>0x00,</v>
      </c>
      <c r="E147" s="36" t="str">
        <f>"0x"&amp;MID(DEC2HEX(INDEX('Tables LIN'!$O$4:'Tables LIN'!$O$259,COLUMN(E147)-2+16*(ROW(E147)-ROW($C$136))),4),1,2)&amp;IF(COLUMN(E147)-2&lt;16,",","")</f>
        <v>0x00,</v>
      </c>
      <c r="F147" s="36" t="str">
        <f>"0x"&amp;MID(DEC2HEX(INDEX('Tables LIN'!$O$4:'Tables LIN'!$O$259,COLUMN(F147)-2+16*(ROW(F147)-ROW($C$136))),4),1,2)&amp;IF(COLUMN(F147)-2&lt;16,",","")</f>
        <v>0x00,</v>
      </c>
      <c r="G147" s="36" t="str">
        <f>"0x"&amp;MID(DEC2HEX(INDEX('Tables LIN'!$O$4:'Tables LIN'!$O$259,COLUMN(G147)-2+16*(ROW(G147)-ROW($C$136))),4),1,2)&amp;IF(COLUMN(G147)-2&lt;16,",","")</f>
        <v>0x00,</v>
      </c>
      <c r="H147" s="36" t="str">
        <f>"0x"&amp;MID(DEC2HEX(INDEX('Tables LIN'!$O$4:'Tables LIN'!$O$259,COLUMN(H147)-2+16*(ROW(H147)-ROW($C$136))),4),1,2)&amp;IF(COLUMN(H147)-2&lt;16,",","")</f>
        <v>0x00,</v>
      </c>
      <c r="I147" s="36" t="str">
        <f>"0x"&amp;MID(DEC2HEX(INDEX('Tables LIN'!$O$4:'Tables LIN'!$O$259,COLUMN(I147)-2+16*(ROW(I147)-ROW($C$136))),4),1,2)&amp;IF(COLUMN(I147)-2&lt;16,",","")</f>
        <v>0x00,</v>
      </c>
      <c r="J147" s="36" t="str">
        <f>"0x"&amp;MID(DEC2HEX(INDEX('Tables LIN'!$O$4:'Tables LIN'!$O$259,COLUMN(J147)-2+16*(ROW(J147)-ROW($C$136))),4),1,2)&amp;IF(COLUMN(J147)-2&lt;16,",","")</f>
        <v>0x00,</v>
      </c>
      <c r="K147" s="36" t="str">
        <f>"0x"&amp;MID(DEC2HEX(INDEX('Tables LIN'!$O$4:'Tables LIN'!$O$259,COLUMN(K147)-2+16*(ROW(K147)-ROW($C$136))),4),1,2)&amp;IF(COLUMN(K147)-2&lt;16,",","")</f>
        <v>0x00,</v>
      </c>
      <c r="L147" s="36" t="str">
        <f>"0x"&amp;MID(DEC2HEX(INDEX('Tables LIN'!$O$4:'Tables LIN'!$O$259,COLUMN(L147)-2+16*(ROW(L147)-ROW($C$136))),4),1,2)&amp;IF(COLUMN(L147)-2&lt;16,",","")</f>
        <v>0x00,</v>
      </c>
      <c r="M147" s="36" t="str">
        <f>"0x"&amp;MID(DEC2HEX(INDEX('Tables LIN'!$O$4:'Tables LIN'!$O$259,COLUMN(M147)-2+16*(ROW(M147)-ROW($C$136))),4),1,2)&amp;IF(COLUMN(M147)-2&lt;16,",","")</f>
        <v>0x00,</v>
      </c>
      <c r="N147" s="36" t="str">
        <f>"0x"&amp;MID(DEC2HEX(INDEX('Tables LIN'!$O$4:'Tables LIN'!$O$259,COLUMN(N147)-2+16*(ROW(N147)-ROW($C$136))),4),1,2)&amp;IF(COLUMN(N147)-2&lt;16,",","")</f>
        <v>0x00,</v>
      </c>
      <c r="O147" s="36" t="str">
        <f>"0x"&amp;MID(DEC2HEX(INDEX('Tables LIN'!$O$4:'Tables LIN'!$O$259,COLUMN(O147)-2+16*(ROW(O147)-ROW($C$136))),4),1,2)&amp;IF(COLUMN(O147)-2&lt;16,",","")</f>
        <v>0x00,</v>
      </c>
      <c r="P147" s="36" t="str">
        <f>"0x"&amp;MID(DEC2HEX(INDEX('Tables LIN'!$O$4:'Tables LIN'!$O$259,COLUMN(P147)-2+16*(ROW(P147)-ROW($C$136))),4),1,2)&amp;IF(COLUMN(P147)-2&lt;16,",","")</f>
        <v>0x00,</v>
      </c>
      <c r="Q147" s="36" t="str">
        <f>"0x"&amp;MID(DEC2HEX(INDEX('Tables LIN'!$O$4:'Tables LIN'!$O$259,COLUMN(Q147)-2+16*(ROW(Q147)-ROW($C$136))),4),1,2)&amp;IF(COLUMN(Q147)-2&lt;16,",","")</f>
        <v>0x00,</v>
      </c>
      <c r="R147" s="36" t="str">
        <f>"0x"&amp;MID(DEC2HEX(INDEX('Tables LIN'!$O$4:'Tables LIN'!$O$259,COLUMN(R147)-2+16*(ROW(R147)-ROW($C$136))),4),1,2)&amp;IF(COLUMN(R147)-2&lt;16,",","")</f>
        <v>0x00</v>
      </c>
    </row>
    <row r="148" spans="2:18">
      <c r="B148" s="36" t="s">
        <v>107</v>
      </c>
      <c r="C148" s="36" t="str">
        <f>"0x"&amp;MID(DEC2HEX(INDEX('Tables LIN'!$O$4:'Tables LIN'!$O$259,COLUMN(C148)-2+16*(ROW(C148)-ROW($C$136))),4),1,2)&amp;IF(COLUMN(C148)-2&lt;16,",","")</f>
        <v>0x00,</v>
      </c>
      <c r="D148" s="36" t="str">
        <f>"0x"&amp;MID(DEC2HEX(INDEX('Tables LIN'!$O$4:'Tables LIN'!$O$259,COLUMN(D148)-2+16*(ROW(D148)-ROW($C$136))),4),1,2)&amp;IF(COLUMN(D148)-2&lt;16,",","")</f>
        <v>0x00,</v>
      </c>
      <c r="E148" s="36" t="str">
        <f>"0x"&amp;MID(DEC2HEX(INDEX('Tables LIN'!$O$4:'Tables LIN'!$O$259,COLUMN(E148)-2+16*(ROW(E148)-ROW($C$136))),4),1,2)&amp;IF(COLUMN(E148)-2&lt;16,",","")</f>
        <v>0x00,</v>
      </c>
      <c r="F148" s="36" t="str">
        <f>"0x"&amp;MID(DEC2HEX(INDEX('Tables LIN'!$O$4:'Tables LIN'!$O$259,COLUMN(F148)-2+16*(ROW(F148)-ROW($C$136))),4),1,2)&amp;IF(COLUMN(F148)-2&lt;16,",","")</f>
        <v>0x00,</v>
      </c>
      <c r="G148" s="36" t="str">
        <f>"0x"&amp;MID(DEC2HEX(INDEX('Tables LIN'!$O$4:'Tables LIN'!$O$259,COLUMN(G148)-2+16*(ROW(G148)-ROW($C$136))),4),1,2)&amp;IF(COLUMN(G148)-2&lt;16,",","")</f>
        <v>0x00,</v>
      </c>
      <c r="H148" s="36" t="str">
        <f>"0x"&amp;MID(DEC2HEX(INDEX('Tables LIN'!$O$4:'Tables LIN'!$O$259,COLUMN(H148)-2+16*(ROW(H148)-ROW($C$136))),4),1,2)&amp;IF(COLUMN(H148)-2&lt;16,",","")</f>
        <v>0x00,</v>
      </c>
      <c r="I148" s="36" t="str">
        <f>"0x"&amp;MID(DEC2HEX(INDEX('Tables LIN'!$O$4:'Tables LIN'!$O$259,COLUMN(I148)-2+16*(ROW(I148)-ROW($C$136))),4),1,2)&amp;IF(COLUMN(I148)-2&lt;16,",","")</f>
        <v>0x00,</v>
      </c>
      <c r="J148" s="36" t="str">
        <f>"0x"&amp;MID(DEC2HEX(INDEX('Tables LIN'!$O$4:'Tables LIN'!$O$259,COLUMN(J148)-2+16*(ROW(J148)-ROW($C$136))),4),1,2)&amp;IF(COLUMN(J148)-2&lt;16,",","")</f>
        <v>0x00,</v>
      </c>
      <c r="K148" s="36" t="str">
        <f>"0x"&amp;MID(DEC2HEX(INDEX('Tables LIN'!$O$4:'Tables LIN'!$O$259,COLUMN(K148)-2+16*(ROW(K148)-ROW($C$136))),4),1,2)&amp;IF(COLUMN(K148)-2&lt;16,",","")</f>
        <v>0x00,</v>
      </c>
      <c r="L148" s="36" t="str">
        <f>"0x"&amp;MID(DEC2HEX(INDEX('Tables LIN'!$O$4:'Tables LIN'!$O$259,COLUMN(L148)-2+16*(ROW(L148)-ROW($C$136))),4),1,2)&amp;IF(COLUMN(L148)-2&lt;16,",","")</f>
        <v>0x00,</v>
      </c>
      <c r="M148" s="36" t="str">
        <f>"0x"&amp;MID(DEC2HEX(INDEX('Tables LIN'!$O$4:'Tables LIN'!$O$259,COLUMN(M148)-2+16*(ROW(M148)-ROW($C$136))),4),1,2)&amp;IF(COLUMN(M148)-2&lt;16,",","")</f>
        <v>0x00,</v>
      </c>
      <c r="N148" s="36" t="str">
        <f>"0x"&amp;MID(DEC2HEX(INDEX('Tables LIN'!$O$4:'Tables LIN'!$O$259,COLUMN(N148)-2+16*(ROW(N148)-ROW($C$136))),4),1,2)&amp;IF(COLUMN(N148)-2&lt;16,",","")</f>
        <v>0x00,</v>
      </c>
      <c r="O148" s="36" t="str">
        <f>"0x"&amp;MID(DEC2HEX(INDEX('Tables LIN'!$O$4:'Tables LIN'!$O$259,COLUMN(O148)-2+16*(ROW(O148)-ROW($C$136))),4),1,2)&amp;IF(COLUMN(O148)-2&lt;16,",","")</f>
        <v>0x00,</v>
      </c>
      <c r="P148" s="36" t="str">
        <f>"0x"&amp;MID(DEC2HEX(INDEX('Tables LIN'!$O$4:'Tables LIN'!$O$259,COLUMN(P148)-2+16*(ROW(P148)-ROW($C$136))),4),1,2)&amp;IF(COLUMN(P148)-2&lt;16,",","")</f>
        <v>0x00,</v>
      </c>
      <c r="Q148" s="36" t="str">
        <f>"0x"&amp;MID(DEC2HEX(INDEX('Tables LIN'!$O$4:'Tables LIN'!$O$259,COLUMN(Q148)-2+16*(ROW(Q148)-ROW($C$136))),4),1,2)&amp;IF(COLUMN(Q148)-2&lt;16,",","")</f>
        <v>0x00,</v>
      </c>
      <c r="R148" s="36" t="str">
        <f>"0x"&amp;MID(DEC2HEX(INDEX('Tables LIN'!$O$4:'Tables LIN'!$O$259,COLUMN(R148)-2+16*(ROW(R148)-ROW($C$136))),4),1,2)&amp;IF(COLUMN(R148)-2&lt;16,",","")</f>
        <v>0x00</v>
      </c>
    </row>
    <row r="149" spans="2:18">
      <c r="B149" s="36" t="s">
        <v>107</v>
      </c>
      <c r="C149" s="36" t="str">
        <f>"0x"&amp;MID(DEC2HEX(INDEX('Tables LIN'!$O$4:'Tables LIN'!$O$259,COLUMN(C149)-2+16*(ROW(C149)-ROW($C$136))),4),1,2)&amp;IF(COLUMN(C149)-2&lt;16,",","")</f>
        <v>0x00,</v>
      </c>
      <c r="D149" s="36" t="str">
        <f>"0x"&amp;MID(DEC2HEX(INDEX('Tables LIN'!$O$4:'Tables LIN'!$O$259,COLUMN(D149)-2+16*(ROW(D149)-ROW($C$136))),4),1,2)&amp;IF(COLUMN(D149)-2&lt;16,",","")</f>
        <v>0x00,</v>
      </c>
      <c r="E149" s="36" t="str">
        <f>"0x"&amp;MID(DEC2HEX(INDEX('Tables LIN'!$O$4:'Tables LIN'!$O$259,COLUMN(E149)-2+16*(ROW(E149)-ROW($C$136))),4),1,2)&amp;IF(COLUMN(E149)-2&lt;16,",","")</f>
        <v>0x00,</v>
      </c>
      <c r="F149" s="36" t="str">
        <f>"0x"&amp;MID(DEC2HEX(INDEX('Tables LIN'!$O$4:'Tables LIN'!$O$259,COLUMN(F149)-2+16*(ROW(F149)-ROW($C$136))),4),1,2)&amp;IF(COLUMN(F149)-2&lt;16,",","")</f>
        <v>0x00,</v>
      </c>
      <c r="G149" s="36" t="str">
        <f>"0x"&amp;MID(DEC2HEX(INDEX('Tables LIN'!$O$4:'Tables LIN'!$O$259,COLUMN(G149)-2+16*(ROW(G149)-ROW($C$136))),4),1,2)&amp;IF(COLUMN(G149)-2&lt;16,",","")</f>
        <v>0x00,</v>
      </c>
      <c r="H149" s="36" t="str">
        <f>"0x"&amp;MID(DEC2HEX(INDEX('Tables LIN'!$O$4:'Tables LIN'!$O$259,COLUMN(H149)-2+16*(ROW(H149)-ROW($C$136))),4),1,2)&amp;IF(COLUMN(H149)-2&lt;16,",","")</f>
        <v>0x00,</v>
      </c>
      <c r="I149" s="36" t="str">
        <f>"0x"&amp;MID(DEC2HEX(INDEX('Tables LIN'!$O$4:'Tables LIN'!$O$259,COLUMN(I149)-2+16*(ROW(I149)-ROW($C$136))),4),1,2)&amp;IF(COLUMN(I149)-2&lt;16,",","")</f>
        <v>0x00,</v>
      </c>
      <c r="J149" s="36" t="str">
        <f>"0x"&amp;MID(DEC2HEX(INDEX('Tables LIN'!$O$4:'Tables LIN'!$O$259,COLUMN(J149)-2+16*(ROW(J149)-ROW($C$136))),4),1,2)&amp;IF(COLUMN(J149)-2&lt;16,",","")</f>
        <v>0x00,</v>
      </c>
      <c r="K149" s="36" t="str">
        <f>"0x"&amp;MID(DEC2HEX(INDEX('Tables LIN'!$O$4:'Tables LIN'!$O$259,COLUMN(K149)-2+16*(ROW(K149)-ROW($C$136))),4),1,2)&amp;IF(COLUMN(K149)-2&lt;16,",","")</f>
        <v>0x00,</v>
      </c>
      <c r="L149" s="36" t="str">
        <f>"0x"&amp;MID(DEC2HEX(INDEX('Tables LIN'!$O$4:'Tables LIN'!$O$259,COLUMN(L149)-2+16*(ROW(L149)-ROW($C$136))),4),1,2)&amp;IF(COLUMN(L149)-2&lt;16,",","")</f>
        <v>0x00,</v>
      </c>
      <c r="M149" s="36" t="str">
        <f>"0x"&amp;MID(DEC2HEX(INDEX('Tables LIN'!$O$4:'Tables LIN'!$O$259,COLUMN(M149)-2+16*(ROW(M149)-ROW($C$136))),4),1,2)&amp;IF(COLUMN(M149)-2&lt;16,",","")</f>
        <v>0x00,</v>
      </c>
      <c r="N149" s="36" t="str">
        <f>"0x"&amp;MID(DEC2HEX(INDEX('Tables LIN'!$O$4:'Tables LIN'!$O$259,COLUMN(N149)-2+16*(ROW(N149)-ROW($C$136))),4),1,2)&amp;IF(COLUMN(N149)-2&lt;16,",","")</f>
        <v>0x00,</v>
      </c>
      <c r="O149" s="36" t="str">
        <f>"0x"&amp;MID(DEC2HEX(INDEX('Tables LIN'!$O$4:'Tables LIN'!$O$259,COLUMN(O149)-2+16*(ROW(O149)-ROW($C$136))),4),1,2)&amp;IF(COLUMN(O149)-2&lt;16,",","")</f>
        <v>0x00,</v>
      </c>
      <c r="P149" s="36" t="str">
        <f>"0x"&amp;MID(DEC2HEX(INDEX('Tables LIN'!$O$4:'Tables LIN'!$O$259,COLUMN(P149)-2+16*(ROW(P149)-ROW($C$136))),4),1,2)&amp;IF(COLUMN(P149)-2&lt;16,",","")</f>
        <v>0x00,</v>
      </c>
      <c r="Q149" s="36" t="str">
        <f>"0x"&amp;MID(DEC2HEX(INDEX('Tables LIN'!$O$4:'Tables LIN'!$O$259,COLUMN(Q149)-2+16*(ROW(Q149)-ROW($C$136))),4),1,2)&amp;IF(COLUMN(Q149)-2&lt;16,",","")</f>
        <v>0x00,</v>
      </c>
      <c r="R149" s="36" t="str">
        <f>"0x"&amp;MID(DEC2HEX(INDEX('Tables LIN'!$O$4:'Tables LIN'!$O$259,COLUMN(R149)-2+16*(ROW(R149)-ROW($C$136))),4),1,2)&amp;IF(COLUMN(R149)-2&lt;16,",","")</f>
        <v>0x00</v>
      </c>
    </row>
    <row r="150" spans="2:18">
      <c r="B150" s="36" t="s">
        <v>107</v>
      </c>
      <c r="C150" s="36" t="str">
        <f>"0x"&amp;MID(DEC2HEX(INDEX('Tables LIN'!$O$4:'Tables LIN'!$O$259,COLUMN(C150)-2+16*(ROW(C150)-ROW($C$136))),4),1,2)&amp;IF(COLUMN(C150)-2&lt;16,",","")</f>
        <v>0x00,</v>
      </c>
      <c r="D150" s="36" t="str">
        <f>"0x"&amp;MID(DEC2HEX(INDEX('Tables LIN'!$O$4:'Tables LIN'!$O$259,COLUMN(D150)-2+16*(ROW(D150)-ROW($C$136))),4),1,2)&amp;IF(COLUMN(D150)-2&lt;16,",","")</f>
        <v>0x00,</v>
      </c>
      <c r="E150" s="36" t="str">
        <f>"0x"&amp;MID(DEC2HEX(INDEX('Tables LIN'!$O$4:'Tables LIN'!$O$259,COLUMN(E150)-2+16*(ROW(E150)-ROW($C$136))),4),1,2)&amp;IF(COLUMN(E150)-2&lt;16,",","")</f>
        <v>0x00,</v>
      </c>
      <c r="F150" s="36" t="str">
        <f>"0x"&amp;MID(DEC2HEX(INDEX('Tables LIN'!$O$4:'Tables LIN'!$O$259,COLUMN(F150)-2+16*(ROW(F150)-ROW($C$136))),4),1,2)&amp;IF(COLUMN(F150)-2&lt;16,",","")</f>
        <v>0x00,</v>
      </c>
      <c r="G150" s="36" t="str">
        <f>"0x"&amp;MID(DEC2HEX(INDEX('Tables LIN'!$O$4:'Tables LIN'!$O$259,COLUMN(G150)-2+16*(ROW(G150)-ROW($C$136))),4),1,2)&amp;IF(COLUMN(G150)-2&lt;16,",","")</f>
        <v>0x00,</v>
      </c>
      <c r="H150" s="36" t="str">
        <f>"0x"&amp;MID(DEC2HEX(INDEX('Tables LIN'!$O$4:'Tables LIN'!$O$259,COLUMN(H150)-2+16*(ROW(H150)-ROW($C$136))),4),1,2)&amp;IF(COLUMN(H150)-2&lt;16,",","")</f>
        <v>0x00,</v>
      </c>
      <c r="I150" s="36" t="str">
        <f>"0x"&amp;MID(DEC2HEX(INDEX('Tables LIN'!$O$4:'Tables LIN'!$O$259,COLUMN(I150)-2+16*(ROW(I150)-ROW($C$136))),4),1,2)&amp;IF(COLUMN(I150)-2&lt;16,",","")</f>
        <v>0x00,</v>
      </c>
      <c r="J150" s="36" t="str">
        <f>"0x"&amp;MID(DEC2HEX(INDEX('Tables LIN'!$O$4:'Tables LIN'!$O$259,COLUMN(J150)-2+16*(ROW(J150)-ROW($C$136))),4),1,2)&amp;IF(COLUMN(J150)-2&lt;16,",","")</f>
        <v>0x00,</v>
      </c>
      <c r="K150" s="36" t="str">
        <f>"0x"&amp;MID(DEC2HEX(INDEX('Tables LIN'!$O$4:'Tables LIN'!$O$259,COLUMN(K150)-2+16*(ROW(K150)-ROW($C$136))),4),1,2)&amp;IF(COLUMN(K150)-2&lt;16,",","")</f>
        <v>0x00,</v>
      </c>
      <c r="L150" s="36" t="str">
        <f>"0x"&amp;MID(DEC2HEX(INDEX('Tables LIN'!$O$4:'Tables LIN'!$O$259,COLUMN(L150)-2+16*(ROW(L150)-ROW($C$136))),4),1,2)&amp;IF(COLUMN(L150)-2&lt;16,",","")</f>
        <v>0x00,</v>
      </c>
      <c r="M150" s="36" t="str">
        <f>"0x"&amp;MID(DEC2HEX(INDEX('Tables LIN'!$O$4:'Tables LIN'!$O$259,COLUMN(M150)-2+16*(ROW(M150)-ROW($C$136))),4),1,2)&amp;IF(COLUMN(M150)-2&lt;16,",","")</f>
        <v>0x00,</v>
      </c>
      <c r="N150" s="36" t="str">
        <f>"0x"&amp;MID(DEC2HEX(INDEX('Tables LIN'!$O$4:'Tables LIN'!$O$259,COLUMN(N150)-2+16*(ROW(N150)-ROW($C$136))),4),1,2)&amp;IF(COLUMN(N150)-2&lt;16,",","")</f>
        <v>0x00,</v>
      </c>
      <c r="O150" s="36" t="str">
        <f>"0x"&amp;MID(DEC2HEX(INDEX('Tables LIN'!$O$4:'Tables LIN'!$O$259,COLUMN(O150)-2+16*(ROW(O150)-ROW($C$136))),4),1,2)&amp;IF(COLUMN(O150)-2&lt;16,",","")</f>
        <v>0x00,</v>
      </c>
      <c r="P150" s="36" t="str">
        <f>"0x"&amp;MID(DEC2HEX(INDEX('Tables LIN'!$O$4:'Tables LIN'!$O$259,COLUMN(P150)-2+16*(ROW(P150)-ROW($C$136))),4),1,2)&amp;IF(COLUMN(P150)-2&lt;16,",","")</f>
        <v>0x00,</v>
      </c>
      <c r="Q150" s="36" t="str">
        <f>"0x"&amp;MID(DEC2HEX(INDEX('Tables LIN'!$O$4:'Tables LIN'!$O$259,COLUMN(Q150)-2+16*(ROW(Q150)-ROW($C$136))),4),1,2)&amp;IF(COLUMN(Q150)-2&lt;16,",","")</f>
        <v>0x00,</v>
      </c>
      <c r="R150" s="36" t="str">
        <f>"0x"&amp;MID(DEC2HEX(INDEX('Tables LIN'!$O$4:'Tables LIN'!$O$259,COLUMN(R150)-2+16*(ROW(R150)-ROW($C$136))),4),1,2)&amp;IF(COLUMN(R150)-2&lt;16,",","")</f>
        <v>0x00</v>
      </c>
    </row>
    <row r="151" spans="2:18">
      <c r="B151" s="36" t="s">
        <v>107</v>
      </c>
      <c r="C151" s="36" t="str">
        <f>"0x"&amp;MID(DEC2HEX(INDEX('Tables LIN'!$O$4:'Tables LIN'!$O$259,COLUMN(C151)-2+16*(ROW(C151)-ROW($C$136))),4),1,2)&amp;IF(COLUMN(C151)-2&lt;16,",","")</f>
        <v>0x00,</v>
      </c>
      <c r="D151" s="36" t="str">
        <f>"0x"&amp;MID(DEC2HEX(INDEX('Tables LIN'!$O$4:'Tables LIN'!$O$259,COLUMN(D151)-2+16*(ROW(D151)-ROW($C$136))),4),1,2)&amp;IF(COLUMN(D151)-2&lt;16,",","")</f>
        <v>0x00,</v>
      </c>
      <c r="E151" s="36" t="str">
        <f>"0x"&amp;MID(DEC2HEX(INDEX('Tables LIN'!$O$4:'Tables LIN'!$O$259,COLUMN(E151)-2+16*(ROW(E151)-ROW($C$136))),4),1,2)&amp;IF(COLUMN(E151)-2&lt;16,",","")</f>
        <v>0x00,</v>
      </c>
      <c r="F151" s="36" t="str">
        <f>"0x"&amp;MID(DEC2HEX(INDEX('Tables LIN'!$O$4:'Tables LIN'!$O$259,COLUMN(F151)-2+16*(ROW(F151)-ROW($C$136))),4),1,2)&amp;IF(COLUMN(F151)-2&lt;16,",","")</f>
        <v>0x00,</v>
      </c>
      <c r="G151" s="36" t="str">
        <f>"0x"&amp;MID(DEC2HEX(INDEX('Tables LIN'!$O$4:'Tables LIN'!$O$259,COLUMN(G151)-2+16*(ROW(G151)-ROW($C$136))),4),1,2)&amp;IF(COLUMN(G151)-2&lt;16,",","")</f>
        <v>0x00,</v>
      </c>
      <c r="H151" s="36" t="str">
        <f>"0x"&amp;MID(DEC2HEX(INDEX('Tables LIN'!$O$4:'Tables LIN'!$O$259,COLUMN(H151)-2+16*(ROW(H151)-ROW($C$136))),4),1,2)&amp;IF(COLUMN(H151)-2&lt;16,",","")</f>
        <v>0x00,</v>
      </c>
      <c r="I151" s="36" t="str">
        <f>"0x"&amp;MID(DEC2HEX(INDEX('Tables LIN'!$O$4:'Tables LIN'!$O$259,COLUMN(I151)-2+16*(ROW(I151)-ROW($C$136))),4),1,2)&amp;IF(COLUMN(I151)-2&lt;16,",","")</f>
        <v>0x00,</v>
      </c>
      <c r="J151" s="36" t="str">
        <f>"0x"&amp;MID(DEC2HEX(INDEX('Tables LIN'!$O$4:'Tables LIN'!$O$259,COLUMN(J151)-2+16*(ROW(J151)-ROW($C$136))),4),1,2)&amp;IF(COLUMN(J151)-2&lt;16,",","")</f>
        <v>0x00,</v>
      </c>
      <c r="K151" s="36" t="str">
        <f>"0x"&amp;MID(DEC2HEX(INDEX('Tables LIN'!$O$4:'Tables LIN'!$O$259,COLUMN(K151)-2+16*(ROW(K151)-ROW($C$136))),4),1,2)&amp;IF(COLUMN(K151)-2&lt;16,",","")</f>
        <v>0x00,</v>
      </c>
      <c r="L151" s="36" t="str">
        <f>"0x"&amp;MID(DEC2HEX(INDEX('Tables LIN'!$O$4:'Tables LIN'!$O$259,COLUMN(L151)-2+16*(ROW(L151)-ROW($C$136))),4),1,2)&amp;IF(COLUMN(L151)-2&lt;16,",","")</f>
        <v>0x00,</v>
      </c>
      <c r="M151" s="36" t="str">
        <f>"0x"&amp;MID(DEC2HEX(INDEX('Tables LIN'!$O$4:'Tables LIN'!$O$259,COLUMN(M151)-2+16*(ROW(M151)-ROW($C$136))),4),1,2)&amp;IF(COLUMN(M151)-2&lt;16,",","")</f>
        <v>0x00,</v>
      </c>
      <c r="N151" s="36" t="str">
        <f>"0x"&amp;MID(DEC2HEX(INDEX('Tables LIN'!$O$4:'Tables LIN'!$O$259,COLUMN(N151)-2+16*(ROW(N151)-ROW($C$136))),4),1,2)&amp;IF(COLUMN(N151)-2&lt;16,",","")</f>
        <v>0x00,</v>
      </c>
      <c r="O151" s="36" t="str">
        <f>"0x"&amp;MID(DEC2HEX(INDEX('Tables LIN'!$O$4:'Tables LIN'!$O$259,COLUMN(O151)-2+16*(ROW(O151)-ROW($C$136))),4),1,2)&amp;IF(COLUMN(O151)-2&lt;16,",","")</f>
        <v>0x00,</v>
      </c>
      <c r="P151" s="36" t="str">
        <f>"0x"&amp;MID(DEC2HEX(INDEX('Tables LIN'!$O$4:'Tables LIN'!$O$259,COLUMN(P151)-2+16*(ROW(P151)-ROW($C$136))),4),1,2)&amp;IF(COLUMN(P151)-2&lt;16,",","")</f>
        <v>0x00,</v>
      </c>
      <c r="Q151" s="36" t="str">
        <f>"0x"&amp;MID(DEC2HEX(INDEX('Tables LIN'!$O$4:'Tables LIN'!$O$259,COLUMN(Q151)-2+16*(ROW(Q151)-ROW($C$136))),4),1,2)&amp;IF(COLUMN(Q151)-2&lt;16,",","")</f>
        <v>0x00,</v>
      </c>
      <c r="R151" s="36" t="str">
        <f>"0x"&amp;MID(DEC2HEX(INDEX('Tables LIN'!$O$4:'Tables LIN'!$O$259,COLUMN(R151)-2+16*(ROW(R151)-ROW($C$136))),4),1,2)&amp;IF(COLUMN(R151)-2&lt;16,",","")</f>
        <v>0x00</v>
      </c>
    </row>
    <row r="152" spans="2:18">
      <c r="B152" s="36" t="s">
        <v>107</v>
      </c>
      <c r="C152" s="36" t="str">
        <f>"0x"&amp;MID(DEC2HEX(INDEX('Tables LIN'!$O$4:'Tables LIN'!$O$259,COLUMN(C152)-2+16*(ROW(C136)-ROW($C$136))),4),3,2)&amp;IF(COLUMN(C152)-2&lt;16,",","")</f>
        <v>0xFF,</v>
      </c>
      <c r="D152" s="36" t="str">
        <f>"0x"&amp;MID(DEC2HEX(INDEX('Tables LIN'!$O$4:'Tables LIN'!$O$259,COLUMN(D152)-2+16*(ROW(D136)-ROW($C$136))),4),3,2)&amp;IF(COLUMN(D152)-2&lt;16,",","")</f>
        <v>0x96,</v>
      </c>
      <c r="E152" s="36" t="str">
        <f>"0x"&amp;MID(DEC2HEX(INDEX('Tables LIN'!$O$4:'Tables LIN'!$O$259,COLUMN(E152)-2+16*(ROW(E136)-ROW($C$136))),4),3,2)&amp;IF(COLUMN(E152)-2&lt;16,",","")</f>
        <v>0x87,</v>
      </c>
      <c r="F152" s="36" t="str">
        <f>"0x"&amp;MID(DEC2HEX(INDEX('Tables LIN'!$O$4:'Tables LIN'!$O$259,COLUMN(F152)-2+16*(ROW(F136)-ROW($C$136))),4),3,2)&amp;IF(COLUMN(F152)-2&lt;16,",","")</f>
        <v>0x88,</v>
      </c>
      <c r="G152" s="36" t="str">
        <f>"0x"&amp;MID(DEC2HEX(INDEX('Tables LIN'!$O$4:'Tables LIN'!$O$259,COLUMN(G152)-2+16*(ROW(G136)-ROW($C$136))),4),3,2)&amp;IF(COLUMN(G152)-2&lt;16,",","")</f>
        <v>0xCE,</v>
      </c>
      <c r="H152" s="36" t="str">
        <f>"0x"&amp;MID(DEC2HEX(INDEX('Tables LIN'!$O$4:'Tables LIN'!$O$259,COLUMN(H152)-2+16*(ROW(H136)-ROW($C$136))),4),3,2)&amp;IF(COLUMN(H152)-2&lt;16,",","")</f>
        <v>0xE7,</v>
      </c>
      <c r="I152" s="36" t="str">
        <f>"0x"&amp;MID(DEC2HEX(INDEX('Tables LIN'!$O$4:'Tables LIN'!$O$259,COLUMN(I152)-2+16*(ROW(I136)-ROW($C$136))),4),3,2)&amp;IF(COLUMN(I152)-2&lt;16,",","")</f>
        <v>0x84,</v>
      </c>
      <c r="J152" s="36" t="str">
        <f>"0x"&amp;MID(DEC2HEX(INDEX('Tables LIN'!$O$4:'Tables LIN'!$O$259,COLUMN(J152)-2+16*(ROW(J136)-ROW($C$136))),4),3,2)&amp;IF(COLUMN(J152)-2&lt;16,",","")</f>
        <v>0x09,</v>
      </c>
      <c r="K152" s="36" t="str">
        <f>"0x"&amp;MID(DEC2HEX(INDEX('Tables LIN'!$O$4:'Tables LIN'!$O$259,COLUMN(K152)-2+16*(ROW(K136)-ROW($C$136))),4),3,2)&amp;IF(COLUMN(K152)-2&lt;16,",","")</f>
        <v>0x24,</v>
      </c>
      <c r="L152" s="36" t="str">
        <f>"0x"&amp;MID(DEC2HEX(INDEX('Tables LIN'!$O$4:'Tables LIN'!$O$259,COLUMN(L152)-2+16*(ROW(L136)-ROW($C$136))),4),3,2)&amp;IF(COLUMN(L152)-2&lt;16,",","")</f>
        <v>0xA6,</v>
      </c>
      <c r="M152" s="36" t="str">
        <f>"0x"&amp;MID(DEC2HEX(INDEX('Tables LIN'!$O$4:'Tables LIN'!$O$259,COLUMN(M152)-2+16*(ROW(M136)-ROW($C$136))),4),3,2)&amp;IF(COLUMN(M152)-2&lt;16,",","")</f>
        <v>0x71,</v>
      </c>
      <c r="N152" s="36" t="str">
        <f>"0x"&amp;MID(DEC2HEX(INDEX('Tables LIN'!$O$4:'Tables LIN'!$O$259,COLUMN(N152)-2+16*(ROW(N136)-ROW($C$136))),4),3,2)&amp;IF(COLUMN(N152)-2&lt;16,",","")</f>
        <v>0x71,</v>
      </c>
      <c r="O152" s="36" t="str">
        <f>"0x"&amp;MID(DEC2HEX(INDEX('Tables LIN'!$O$4:'Tables LIN'!$O$259,COLUMN(O152)-2+16*(ROW(O136)-ROW($C$136))),4),3,2)&amp;IF(COLUMN(O152)-2&lt;16,",","")</f>
        <v>0x9B,</v>
      </c>
      <c r="P152" s="36" t="str">
        <f>"0x"&amp;MID(DEC2HEX(INDEX('Tables LIN'!$O$4:'Tables LIN'!$O$259,COLUMN(P152)-2+16*(ROW(P136)-ROW($C$136))),4),3,2)&amp;IF(COLUMN(P152)-2&lt;16,",","")</f>
        <v>0xE4,</v>
      </c>
      <c r="Q152" s="36" t="str">
        <f>"0x"&amp;MID(DEC2HEX(INDEX('Tables LIN'!$O$4:'Tables LIN'!$O$259,COLUMN(Q152)-2+16*(ROW(Q136)-ROW($C$136))),4),3,2)&amp;IF(COLUMN(Q152)-2&lt;16,",","")</f>
        <v>0x47,</v>
      </c>
      <c r="R152" s="36" t="str">
        <f>"0x"&amp;MID(DEC2HEX(INDEX('Tables LIN'!$O$4:'Tables LIN'!$O$259,COLUMN(R152)-2+16*(ROW(R136)-ROW($C$136))),4),3,2)&amp;IF(COLUMN(R152)-2&lt;16,",","")</f>
        <v>0xBE</v>
      </c>
    </row>
    <row r="153" spans="2:18">
      <c r="B153" s="36" t="s">
        <v>107</v>
      </c>
      <c r="C153" s="36" t="str">
        <f>"0x"&amp;MID(DEC2HEX(INDEX('Tables LIN'!$O$4:'Tables LIN'!$O$259,COLUMN(C153)-2+16*(ROW(C137)-ROW($C$136))),4),3,2)&amp;IF(COLUMN(C153)-2&lt;16,",","")</f>
        <v>0x46,</v>
      </c>
      <c r="D153" s="36" t="str">
        <f>"0x"&amp;MID(DEC2HEX(INDEX('Tables LIN'!$O$4:'Tables LIN'!$O$259,COLUMN(D153)-2+16*(ROW(D137)-ROW($C$136))),4),3,2)&amp;IF(COLUMN(D153)-2&lt;16,",","")</f>
        <v>0xDB,</v>
      </c>
      <c r="E153" s="36" t="str">
        <f>"0x"&amp;MID(DEC2HEX(INDEX('Tables LIN'!$O$4:'Tables LIN'!$O$259,COLUMN(E153)-2+16*(ROW(E137)-ROW($C$136))),4),3,2)&amp;IF(COLUMN(E153)-2&lt;16,",","")</f>
        <v>0x7C,</v>
      </c>
      <c r="F153" s="36" t="str">
        <f>"0x"&amp;MID(DEC2HEX(INDEX('Tables LIN'!$O$4:'Tables LIN'!$O$259,COLUMN(F153)-2+16*(ROW(F137)-ROW($C$136))),4),3,2)&amp;IF(COLUMN(F153)-2&lt;16,",","")</f>
        <v>0x27,</v>
      </c>
      <c r="G153" s="36" t="str">
        <f>"0x"&amp;MID(DEC2HEX(INDEX('Tables LIN'!$O$4:'Tables LIN'!$O$259,COLUMN(G153)-2+16*(ROW(G137)-ROW($C$136))),4),3,2)&amp;IF(COLUMN(G153)-2&lt;16,",","")</f>
        <v>0xDA,</v>
      </c>
      <c r="H153" s="36" t="str">
        <f>"0x"&amp;MID(DEC2HEX(INDEX('Tables LIN'!$O$4:'Tables LIN'!$O$259,COLUMN(H153)-2+16*(ROW(H137)-ROW($C$136))),4),3,2)&amp;IF(COLUMN(H153)-2&lt;16,",","")</f>
        <v>0x94,</v>
      </c>
      <c r="I153" s="36" t="str">
        <f>"0x"&amp;MID(DEC2HEX(INDEX('Tables LIN'!$O$4:'Tables LIN'!$O$259,COLUMN(I153)-2+16*(ROW(I137)-ROW($C$136))),4),3,2)&amp;IF(COLUMN(I153)-2&lt;16,",","")</f>
        <v>0x54,</v>
      </c>
      <c r="J153" s="36" t="str">
        <f>"0x"&amp;MID(DEC2HEX(INDEX('Tables LIN'!$O$4:'Tables LIN'!$O$259,COLUMN(J153)-2+16*(ROW(J137)-ROW($C$136))),4),3,2)&amp;IF(COLUMN(J153)-2&lt;16,",","")</f>
        <v>0x1A,</v>
      </c>
      <c r="K153" s="36" t="str">
        <f>"0x"&amp;MID(DEC2HEX(INDEX('Tables LIN'!$O$4:'Tables LIN'!$O$259,COLUMN(K153)-2+16*(ROW(K137)-ROW($C$136))),4),3,2)&amp;IF(COLUMN(K153)-2&lt;16,",","")</f>
        <v>0xE5,</v>
      </c>
      <c r="L153" s="36" t="str">
        <f>"0x"&amp;MID(DEC2HEX(INDEX('Tables LIN'!$O$4:'Tables LIN'!$O$259,COLUMN(L153)-2+16*(ROW(L137)-ROW($C$136))),4),3,2)&amp;IF(COLUMN(L153)-2&lt;16,",","")</f>
        <v>0xB4,</v>
      </c>
      <c r="M153" s="36" t="str">
        <f>"0x"&amp;MID(DEC2HEX(INDEX('Tables LIN'!$O$4:'Tables LIN'!$O$259,COLUMN(M153)-2+16*(ROW(M137)-ROW($C$136))),4),3,2)&amp;IF(COLUMN(M153)-2&lt;16,",","")</f>
        <v>0x86,</v>
      </c>
      <c r="N153" s="36" t="str">
        <f>"0x"&amp;MID(DEC2HEX(INDEX('Tables LIN'!$O$4:'Tables LIN'!$O$259,COLUMN(N153)-2+16*(ROW(N137)-ROW($C$136))),4),3,2)&amp;IF(COLUMN(N153)-2&lt;16,",","")</f>
        <v>0x5C,</v>
      </c>
      <c r="O153" s="36" t="str">
        <f>"0x"&amp;MID(DEC2HEX(INDEX('Tables LIN'!$O$4:'Tables LIN'!$O$259,COLUMN(O153)-2+16*(ROW(O137)-ROW($C$136))),4),3,2)&amp;IF(COLUMN(O153)-2&lt;16,",","")</f>
        <v>0x35,</v>
      </c>
      <c r="P153" s="36" t="str">
        <f>"0x"&amp;MID(DEC2HEX(INDEX('Tables LIN'!$O$4:'Tables LIN'!$O$259,COLUMN(P153)-2+16*(ROW(P137)-ROW($C$136))),4),3,2)&amp;IF(COLUMN(P153)-2&lt;16,",","")</f>
        <v>0x10,</v>
      </c>
      <c r="Q153" s="36" t="str">
        <f>"0x"&amp;MID(DEC2HEX(INDEX('Tables LIN'!$O$4:'Tables LIN'!$O$259,COLUMN(Q153)-2+16*(ROW(Q137)-ROW($C$136))),4),3,2)&amp;IF(COLUMN(Q153)-2&lt;16,",","")</f>
        <v>0xEE,</v>
      </c>
      <c r="R153" s="36" t="str">
        <f>"0x"&amp;MID(DEC2HEX(INDEX('Tables LIN'!$O$4:'Tables LIN'!$O$259,COLUMN(R153)-2+16*(ROW(R137)-ROW($C$136))),4),3,2)&amp;IF(COLUMN(R153)-2&lt;16,",","")</f>
        <v>0xCE</v>
      </c>
    </row>
    <row r="154" spans="2:18">
      <c r="B154" s="36" t="s">
        <v>107</v>
      </c>
      <c r="C154" s="36" t="str">
        <f>"0x"&amp;MID(DEC2HEX(INDEX('Tables LIN'!$O$4:'Tables LIN'!$O$259,COLUMN(C154)-2+16*(ROW(C138)-ROW($C$136))),4),3,2)&amp;IF(COLUMN(C154)-2&lt;16,",","")</f>
        <v>0xB0,</v>
      </c>
      <c r="D154" s="36" t="str">
        <f>"0x"&amp;MID(DEC2HEX(INDEX('Tables LIN'!$O$4:'Tables LIN'!$O$259,COLUMN(D154)-2+16*(ROW(D138)-ROW($C$136))),4),3,2)&amp;IF(COLUMN(D154)-2&lt;16,",","")</f>
        <v>0x94,</v>
      </c>
      <c r="E154" s="36" t="str">
        <f>"0x"&amp;MID(DEC2HEX(INDEX('Tables LIN'!$O$4:'Tables LIN'!$O$259,COLUMN(E154)-2+16*(ROW(E138)-ROW($C$136))),4),3,2)&amp;IF(COLUMN(E154)-2&lt;16,",","")</f>
        <v>0x79,</v>
      </c>
      <c r="F154" s="36" t="str">
        <f>"0x"&amp;MID(DEC2HEX(INDEX('Tables LIN'!$O$4:'Tables LIN'!$O$259,COLUMN(F154)-2+16*(ROW(F138)-ROW($C$136))),4),3,2)&amp;IF(COLUMN(F154)-2&lt;16,",","")</f>
        <v>0x60,</v>
      </c>
      <c r="G154" s="36" t="str">
        <f>"0x"&amp;MID(DEC2HEX(INDEX('Tables LIN'!$O$4:'Tables LIN'!$O$259,COLUMN(G154)-2+16*(ROW(G138)-ROW($C$136))),4),3,2)&amp;IF(COLUMN(G154)-2&lt;16,",","")</f>
        <v>0x49,</v>
      </c>
      <c r="H154" s="36" t="str">
        <f>"0x"&amp;MID(DEC2HEX(INDEX('Tables LIN'!$O$4:'Tables LIN'!$O$259,COLUMN(H154)-2+16*(ROW(H138)-ROW($C$136))),4),3,2)&amp;IF(COLUMN(H154)-2&lt;16,",","")</f>
        <v>0x32,</v>
      </c>
      <c r="I154" s="36" t="str">
        <f>"0x"&amp;MID(DEC2HEX(INDEX('Tables LIN'!$O$4:'Tables LIN'!$O$259,COLUMN(I154)-2+16*(ROW(I138)-ROW($C$136))),4),3,2)&amp;IF(COLUMN(I154)-2&lt;16,",","")</f>
        <v>0x1D,</v>
      </c>
      <c r="J154" s="36" t="str">
        <f>"0x"&amp;MID(DEC2HEX(INDEX('Tables LIN'!$O$4:'Tables LIN'!$O$259,COLUMN(J154)-2+16*(ROW(J138)-ROW($C$136))),4),3,2)&amp;IF(COLUMN(J154)-2&lt;16,",","")</f>
        <v>0x09,</v>
      </c>
      <c r="K154" s="36" t="str">
        <f>"0x"&amp;MID(DEC2HEX(INDEX('Tables LIN'!$O$4:'Tables LIN'!$O$259,COLUMN(K154)-2+16*(ROW(K138)-ROW($C$136))),4),3,2)&amp;IF(COLUMN(K154)-2&lt;16,",","")</f>
        <v>0xF6,</v>
      </c>
      <c r="L154" s="36" t="str">
        <f>"0x"&amp;MID(DEC2HEX(INDEX('Tables LIN'!$O$4:'Tables LIN'!$O$259,COLUMN(L154)-2+16*(ROW(L138)-ROW($C$136))),4),3,2)&amp;IF(COLUMN(L154)-2&lt;16,",","")</f>
        <v>0xE3,</v>
      </c>
      <c r="M154" s="36" t="str">
        <f>"0x"&amp;MID(DEC2HEX(INDEX('Tables LIN'!$O$4:'Tables LIN'!$O$259,COLUMN(M154)-2+16*(ROW(M138)-ROW($C$136))),4),3,2)&amp;IF(COLUMN(M154)-2&lt;16,",","")</f>
        <v>0xD2,</v>
      </c>
      <c r="N154" s="36" t="str">
        <f>"0x"&amp;MID(DEC2HEX(INDEX('Tables LIN'!$O$4:'Tables LIN'!$O$259,COLUMN(N154)-2+16*(ROW(N138)-ROW($C$136))),4),3,2)&amp;IF(COLUMN(N154)-2&lt;16,",","")</f>
        <v>0xC1,</v>
      </c>
      <c r="O154" s="36" t="str">
        <f>"0x"&amp;MID(DEC2HEX(INDEX('Tables LIN'!$O$4:'Tables LIN'!$O$259,COLUMN(O154)-2+16*(ROW(O138)-ROW($C$136))),4),3,2)&amp;IF(COLUMN(O154)-2&lt;16,",","")</f>
        <v>0xB1,</v>
      </c>
      <c r="P154" s="36" t="str">
        <f>"0x"&amp;MID(DEC2HEX(INDEX('Tables LIN'!$O$4:'Tables LIN'!$O$259,COLUMN(P154)-2+16*(ROW(P138)-ROW($C$136))),4),3,2)&amp;IF(COLUMN(P154)-2&lt;16,",","")</f>
        <v>0xA2,</v>
      </c>
      <c r="Q154" s="36" t="str">
        <f>"0x"&amp;MID(DEC2HEX(INDEX('Tables LIN'!$O$4:'Tables LIN'!$O$259,COLUMN(Q154)-2+16*(ROW(Q138)-ROW($C$136))),4),3,2)&amp;IF(COLUMN(Q154)-2&lt;16,",","")</f>
        <v>0x94,</v>
      </c>
      <c r="R154" s="36" t="str">
        <f>"0x"&amp;MID(DEC2HEX(INDEX('Tables LIN'!$O$4:'Tables LIN'!$O$259,COLUMN(R154)-2+16*(ROW(R138)-ROW($C$136))),4),3,2)&amp;IF(COLUMN(R154)-2&lt;16,",","")</f>
        <v>0x86</v>
      </c>
    </row>
    <row r="155" spans="2:18">
      <c r="B155" s="36" t="s">
        <v>107</v>
      </c>
      <c r="C155" s="36" t="str">
        <f>"0x"&amp;MID(DEC2HEX(INDEX('Tables LIN'!$O$4:'Tables LIN'!$O$259,COLUMN(C155)-2+16*(ROW(C139)-ROW($C$136))),4),3,2)&amp;IF(COLUMN(C155)-2&lt;16,",","")</f>
        <v>0x79,</v>
      </c>
      <c r="D155" s="36" t="str">
        <f>"0x"&amp;MID(DEC2HEX(INDEX('Tables LIN'!$O$4:'Tables LIN'!$O$259,COLUMN(D155)-2+16*(ROW(D139)-ROW($C$136))),4),3,2)&amp;IF(COLUMN(D155)-2&lt;16,",","")</f>
        <v>0x6C,</v>
      </c>
      <c r="E155" s="36" t="str">
        <f>"0x"&amp;MID(DEC2HEX(INDEX('Tables LIN'!$O$4:'Tables LIN'!$O$259,COLUMN(E155)-2+16*(ROW(E139)-ROW($C$136))),4),3,2)&amp;IF(COLUMN(E155)-2&lt;16,",","")</f>
        <v>0x5F,</v>
      </c>
      <c r="F155" s="36" t="str">
        <f>"0x"&amp;MID(DEC2HEX(INDEX('Tables LIN'!$O$4:'Tables LIN'!$O$259,COLUMN(F155)-2+16*(ROW(F139)-ROW($C$136))),4),3,2)&amp;IF(COLUMN(F155)-2&lt;16,",","")</f>
        <v>0x54,</v>
      </c>
      <c r="G155" s="36" t="str">
        <f>"0x"&amp;MID(DEC2HEX(INDEX('Tables LIN'!$O$4:'Tables LIN'!$O$259,COLUMN(G155)-2+16*(ROW(G139)-ROW($C$136))),4),3,2)&amp;IF(COLUMN(G155)-2&lt;16,",","")</f>
        <v>0x48,</v>
      </c>
      <c r="H155" s="36" t="str">
        <f>"0x"&amp;MID(DEC2HEX(INDEX('Tables LIN'!$O$4:'Tables LIN'!$O$259,COLUMN(H155)-2+16*(ROW(H139)-ROW($C$136))),4),3,2)&amp;IF(COLUMN(H155)-2&lt;16,",","")</f>
        <v>0x3D,</v>
      </c>
      <c r="I155" s="36" t="str">
        <f>"0x"&amp;MID(DEC2HEX(INDEX('Tables LIN'!$O$4:'Tables LIN'!$O$259,COLUMN(I155)-2+16*(ROW(I139)-ROW($C$136))),4),3,2)&amp;IF(COLUMN(I155)-2&lt;16,",","")</f>
        <v>0x33,</v>
      </c>
      <c r="J155" s="36" t="str">
        <f>"0x"&amp;MID(DEC2HEX(INDEX('Tables LIN'!$O$4:'Tables LIN'!$O$259,COLUMN(J155)-2+16*(ROW(J139)-ROW($C$136))),4),3,2)&amp;IF(COLUMN(J155)-2&lt;16,",","")</f>
        <v>0x29,</v>
      </c>
      <c r="K155" s="36" t="str">
        <f>"0x"&amp;MID(DEC2HEX(INDEX('Tables LIN'!$O$4:'Tables LIN'!$O$259,COLUMN(K155)-2+16*(ROW(K139)-ROW($C$136))),4),3,2)&amp;IF(COLUMN(K155)-2&lt;16,",","")</f>
        <v>0x1F,</v>
      </c>
      <c r="L155" s="36" t="str">
        <f>"0x"&amp;MID(DEC2HEX(INDEX('Tables LIN'!$O$4:'Tables LIN'!$O$259,COLUMN(L155)-2+16*(ROW(L139)-ROW($C$136))),4),3,2)&amp;IF(COLUMN(L155)-2&lt;16,",","")</f>
        <v>0x15,</v>
      </c>
      <c r="M155" s="36" t="str">
        <f>"0x"&amp;MID(DEC2HEX(INDEX('Tables LIN'!$O$4:'Tables LIN'!$O$259,COLUMN(M155)-2+16*(ROW(M139)-ROW($C$136))),4),3,2)&amp;IF(COLUMN(M155)-2&lt;16,",","")</f>
        <v>0x0C,</v>
      </c>
      <c r="N155" s="36" t="str">
        <f>"0x"&amp;MID(DEC2HEX(INDEX('Tables LIN'!$O$4:'Tables LIN'!$O$259,COLUMN(N155)-2+16*(ROW(N139)-ROW($C$136))),4),3,2)&amp;IF(COLUMN(N155)-2&lt;16,",","")</f>
        <v>0x04,</v>
      </c>
      <c r="O155" s="36" t="str">
        <f>"0x"&amp;MID(DEC2HEX(INDEX('Tables LIN'!$O$4:'Tables LIN'!$O$259,COLUMN(O155)-2+16*(ROW(O139)-ROW($C$136))),4),3,2)&amp;IF(COLUMN(O155)-2&lt;16,",","")</f>
        <v>0xFB,</v>
      </c>
      <c r="P155" s="36" t="str">
        <f>"0x"&amp;MID(DEC2HEX(INDEX('Tables LIN'!$O$4:'Tables LIN'!$O$259,COLUMN(P155)-2+16*(ROW(P139)-ROW($C$136))),4),3,2)&amp;IF(COLUMN(P155)-2&lt;16,",","")</f>
        <v>0xF3,</v>
      </c>
      <c r="Q155" s="36" t="str">
        <f>"0x"&amp;MID(DEC2HEX(INDEX('Tables LIN'!$O$4:'Tables LIN'!$O$259,COLUMN(Q155)-2+16*(ROW(Q139)-ROW($C$136))),4),3,2)&amp;IF(COLUMN(Q155)-2&lt;16,",","")</f>
        <v>0xEB,</v>
      </c>
      <c r="R155" s="36" t="str">
        <f>"0x"&amp;MID(DEC2HEX(INDEX('Tables LIN'!$O$4:'Tables LIN'!$O$259,COLUMN(R155)-2+16*(ROW(R139)-ROW($C$136))),4),3,2)&amp;IF(COLUMN(R155)-2&lt;16,",","")</f>
        <v>0xE3</v>
      </c>
    </row>
    <row r="156" spans="2:18">
      <c r="B156" s="36" t="s">
        <v>107</v>
      </c>
      <c r="C156" s="36" t="str">
        <f>"0x"&amp;MID(DEC2HEX(INDEX('Tables LIN'!$O$4:'Tables LIN'!$O$259,COLUMN(C156)-2+16*(ROW(C140)-ROW($C$136))),4),3,2)&amp;IF(COLUMN(C156)-2&lt;16,",","")</f>
        <v>0xDC,</v>
      </c>
      <c r="D156" s="36" t="str">
        <f>"0x"&amp;MID(DEC2HEX(INDEX('Tables LIN'!$O$4:'Tables LIN'!$O$259,COLUMN(D156)-2+16*(ROW(D140)-ROW($C$136))),4),3,2)&amp;IF(COLUMN(D156)-2&lt;16,",","")</f>
        <v>0xD4,</v>
      </c>
      <c r="E156" s="36" t="str">
        <f>"0x"&amp;MID(DEC2HEX(INDEX('Tables LIN'!$O$4:'Tables LIN'!$O$259,COLUMN(E156)-2+16*(ROW(E140)-ROW($C$136))),4),3,2)&amp;IF(COLUMN(E156)-2&lt;16,",","")</f>
        <v>0xCD,</v>
      </c>
      <c r="F156" s="36" t="str">
        <f>"0x"&amp;MID(DEC2HEX(INDEX('Tables LIN'!$O$4:'Tables LIN'!$O$259,COLUMN(F156)-2+16*(ROW(F140)-ROW($C$136))),4),3,2)&amp;IF(COLUMN(F156)-2&lt;16,",","")</f>
        <v>0xC6,</v>
      </c>
      <c r="G156" s="36" t="str">
        <f>"0x"&amp;MID(DEC2HEX(INDEX('Tables LIN'!$O$4:'Tables LIN'!$O$259,COLUMN(G156)-2+16*(ROW(G140)-ROW($C$136))),4),3,2)&amp;IF(COLUMN(G156)-2&lt;16,",","")</f>
        <v>0xC0,</v>
      </c>
      <c r="H156" s="36" t="str">
        <f>"0x"&amp;MID(DEC2HEX(INDEX('Tables LIN'!$O$4:'Tables LIN'!$O$259,COLUMN(H156)-2+16*(ROW(H140)-ROW($C$136))),4),3,2)&amp;IF(COLUMN(H156)-2&lt;16,",","")</f>
        <v>0xB9,</v>
      </c>
      <c r="I156" s="36" t="str">
        <f>"0x"&amp;MID(DEC2HEX(INDEX('Tables LIN'!$O$4:'Tables LIN'!$O$259,COLUMN(I156)-2+16*(ROW(I140)-ROW($C$136))),4),3,2)&amp;IF(COLUMN(I156)-2&lt;16,",","")</f>
        <v>0xB3,</v>
      </c>
      <c r="J156" s="36" t="str">
        <f>"0x"&amp;MID(DEC2HEX(INDEX('Tables LIN'!$O$4:'Tables LIN'!$O$259,COLUMN(J156)-2+16*(ROW(J140)-ROW($C$136))),4),3,2)&amp;IF(COLUMN(J156)-2&lt;16,",","")</f>
        <v>0xAD,</v>
      </c>
      <c r="K156" s="36" t="str">
        <f>"0x"&amp;MID(DEC2HEX(INDEX('Tables LIN'!$O$4:'Tables LIN'!$O$259,COLUMN(K156)-2+16*(ROW(K140)-ROW($C$136))),4),3,2)&amp;IF(COLUMN(K156)-2&lt;16,",","")</f>
        <v>0xA7,</v>
      </c>
      <c r="L156" s="36" t="str">
        <f>"0x"&amp;MID(DEC2HEX(INDEX('Tables LIN'!$O$4:'Tables LIN'!$O$259,COLUMN(L156)-2+16*(ROW(L140)-ROW($C$136))),4),3,2)&amp;IF(COLUMN(L156)-2&lt;16,",","")</f>
        <v>0xA1,</v>
      </c>
      <c r="M156" s="36" t="str">
        <f>"0x"&amp;MID(DEC2HEX(INDEX('Tables LIN'!$O$4:'Tables LIN'!$O$259,COLUMN(M156)-2+16*(ROW(M140)-ROW($C$136))),4),3,2)&amp;IF(COLUMN(M156)-2&lt;16,",","")</f>
        <v>0x9C,</v>
      </c>
      <c r="N156" s="36" t="str">
        <f>"0x"&amp;MID(DEC2HEX(INDEX('Tables LIN'!$O$4:'Tables LIN'!$O$259,COLUMN(N156)-2+16*(ROW(N140)-ROW($C$136))),4),3,2)&amp;IF(COLUMN(N156)-2&lt;16,",","")</f>
        <v>0x96,</v>
      </c>
      <c r="O156" s="36" t="str">
        <f>"0x"&amp;MID(DEC2HEX(INDEX('Tables LIN'!$O$4:'Tables LIN'!$O$259,COLUMN(O156)-2+16*(ROW(O140)-ROW($C$136))),4),3,2)&amp;IF(COLUMN(O156)-2&lt;16,",","")</f>
        <v>0x91,</v>
      </c>
      <c r="P156" s="36" t="str">
        <f>"0x"&amp;MID(DEC2HEX(INDEX('Tables LIN'!$O$4:'Tables LIN'!$O$259,COLUMN(P156)-2+16*(ROW(P140)-ROW($C$136))),4),3,2)&amp;IF(COLUMN(P156)-2&lt;16,",","")</f>
        <v>0x8C,</v>
      </c>
      <c r="Q156" s="36" t="str">
        <f>"0x"&amp;MID(DEC2HEX(INDEX('Tables LIN'!$O$4:'Tables LIN'!$O$259,COLUMN(Q156)-2+16*(ROW(Q140)-ROW($C$136))),4),3,2)&amp;IF(COLUMN(Q156)-2&lt;16,",","")</f>
        <v>0x87,</v>
      </c>
      <c r="R156" s="36" t="str">
        <f>"0x"&amp;MID(DEC2HEX(INDEX('Tables LIN'!$O$4:'Tables LIN'!$O$259,COLUMN(R156)-2+16*(ROW(R140)-ROW($C$136))),4),3,2)&amp;IF(COLUMN(R156)-2&lt;16,",","")</f>
        <v>0x82</v>
      </c>
    </row>
    <row r="157" spans="2:18">
      <c r="B157" s="36" t="s">
        <v>107</v>
      </c>
      <c r="C157" s="36" t="str">
        <f>"0x"&amp;MID(DEC2HEX(INDEX('Tables LIN'!$O$4:'Tables LIN'!$O$259,COLUMN(C157)-2+16*(ROW(C141)-ROW($C$136))),4),3,2)&amp;IF(COLUMN(C157)-2&lt;16,",","")</f>
        <v>0x7D,</v>
      </c>
      <c r="D157" s="36" t="str">
        <f>"0x"&amp;MID(DEC2HEX(INDEX('Tables LIN'!$O$4:'Tables LIN'!$O$259,COLUMN(D157)-2+16*(ROW(D141)-ROW($C$136))),4),3,2)&amp;IF(COLUMN(D157)-2&lt;16,",","")</f>
        <v>0x78,</v>
      </c>
      <c r="E157" s="36" t="str">
        <f>"0x"&amp;MID(DEC2HEX(INDEX('Tables LIN'!$O$4:'Tables LIN'!$O$259,COLUMN(E157)-2+16*(ROW(E141)-ROW($C$136))),4),3,2)&amp;IF(COLUMN(E157)-2&lt;16,",","")</f>
        <v>0x74,</v>
      </c>
      <c r="F157" s="36" t="str">
        <f>"0x"&amp;MID(DEC2HEX(INDEX('Tables LIN'!$O$4:'Tables LIN'!$O$259,COLUMN(F157)-2+16*(ROW(F141)-ROW($C$136))),4),3,2)&amp;IF(COLUMN(F157)-2&lt;16,",","")</f>
        <v>0x6F,</v>
      </c>
      <c r="G157" s="36" t="str">
        <f>"0x"&amp;MID(DEC2HEX(INDEX('Tables LIN'!$O$4:'Tables LIN'!$O$259,COLUMN(G157)-2+16*(ROW(G141)-ROW($C$136))),4),3,2)&amp;IF(COLUMN(G157)-2&lt;16,",","")</f>
        <v>0x6B,</v>
      </c>
      <c r="H157" s="36" t="str">
        <f>"0x"&amp;MID(DEC2HEX(INDEX('Tables LIN'!$O$4:'Tables LIN'!$O$259,COLUMN(H157)-2+16*(ROW(H141)-ROW($C$136))),4),3,2)&amp;IF(COLUMN(H157)-2&lt;16,",","")</f>
        <v>0x67,</v>
      </c>
      <c r="I157" s="36" t="str">
        <f>"0x"&amp;MID(DEC2HEX(INDEX('Tables LIN'!$O$4:'Tables LIN'!$O$259,COLUMN(I157)-2+16*(ROW(I141)-ROW($C$136))),4),3,2)&amp;IF(COLUMN(I157)-2&lt;16,",","")</f>
        <v>0x63,</v>
      </c>
      <c r="J157" s="36" t="str">
        <f>"0x"&amp;MID(DEC2HEX(INDEX('Tables LIN'!$O$4:'Tables LIN'!$O$259,COLUMN(J157)-2+16*(ROW(J141)-ROW($C$136))),4),3,2)&amp;IF(COLUMN(J157)-2&lt;16,",","")</f>
        <v>0x5E,</v>
      </c>
      <c r="K157" s="36" t="str">
        <f>"0x"&amp;MID(DEC2HEX(INDEX('Tables LIN'!$O$4:'Tables LIN'!$O$259,COLUMN(K157)-2+16*(ROW(K141)-ROW($C$136))),4),3,2)&amp;IF(COLUMN(K157)-2&lt;16,",","")</f>
        <v>0x5B,</v>
      </c>
      <c r="L157" s="36" t="str">
        <f>"0x"&amp;MID(DEC2HEX(INDEX('Tables LIN'!$O$4:'Tables LIN'!$O$259,COLUMN(L157)-2+16*(ROW(L141)-ROW($C$136))),4),3,2)&amp;IF(COLUMN(L157)-2&lt;16,",","")</f>
        <v>0x57,</v>
      </c>
      <c r="M157" s="36" t="str">
        <f>"0x"&amp;MID(DEC2HEX(INDEX('Tables LIN'!$O$4:'Tables LIN'!$O$259,COLUMN(M157)-2+16*(ROW(M141)-ROW($C$136))),4),3,2)&amp;IF(COLUMN(M157)-2&lt;16,",","")</f>
        <v>0x53,</v>
      </c>
      <c r="N157" s="36" t="str">
        <f>"0x"&amp;MID(DEC2HEX(INDEX('Tables LIN'!$O$4:'Tables LIN'!$O$259,COLUMN(N157)-2+16*(ROW(N141)-ROW($C$136))),4),3,2)&amp;IF(COLUMN(N157)-2&lt;16,",","")</f>
        <v>0x4F,</v>
      </c>
      <c r="O157" s="36" t="str">
        <f>"0x"&amp;MID(DEC2HEX(INDEX('Tables LIN'!$O$4:'Tables LIN'!$O$259,COLUMN(O157)-2+16*(ROW(O141)-ROW($C$136))),4),3,2)&amp;IF(COLUMN(O157)-2&lt;16,",","")</f>
        <v>0x4C,</v>
      </c>
      <c r="P157" s="36" t="str">
        <f>"0x"&amp;MID(DEC2HEX(INDEX('Tables LIN'!$O$4:'Tables LIN'!$O$259,COLUMN(P157)-2+16*(ROW(P141)-ROW($C$136))),4),3,2)&amp;IF(COLUMN(P157)-2&lt;16,",","")</f>
        <v>0x48,</v>
      </c>
      <c r="Q157" s="36" t="str">
        <f>"0x"&amp;MID(DEC2HEX(INDEX('Tables LIN'!$O$4:'Tables LIN'!$O$259,COLUMN(Q157)-2+16*(ROW(Q141)-ROW($C$136))),4),3,2)&amp;IF(COLUMN(Q157)-2&lt;16,",","")</f>
        <v>0x45,</v>
      </c>
      <c r="R157" s="36" t="str">
        <f>"0x"&amp;MID(DEC2HEX(INDEX('Tables LIN'!$O$4:'Tables LIN'!$O$259,COLUMN(R157)-2+16*(ROW(R141)-ROW($C$136))),4),3,2)&amp;IF(COLUMN(R157)-2&lt;16,",","")</f>
        <v>0x41</v>
      </c>
    </row>
    <row r="158" spans="2:18">
      <c r="B158" s="36" t="s">
        <v>107</v>
      </c>
      <c r="C158" s="36" t="str">
        <f>"0x"&amp;MID(DEC2HEX(INDEX('Tables LIN'!$O$4:'Tables LIN'!$O$259,COLUMN(C158)-2+16*(ROW(C142)-ROW($C$136))),4),3,2)&amp;IF(COLUMN(C158)-2&lt;16,",","")</f>
        <v>0x3E,</v>
      </c>
      <c r="D158" s="36" t="str">
        <f>"0x"&amp;MID(DEC2HEX(INDEX('Tables LIN'!$O$4:'Tables LIN'!$O$259,COLUMN(D158)-2+16*(ROW(D142)-ROW($C$136))),4),3,2)&amp;IF(COLUMN(D158)-2&lt;16,",","")</f>
        <v>0x3B,</v>
      </c>
      <c r="E158" s="36" t="str">
        <f>"0x"&amp;MID(DEC2HEX(INDEX('Tables LIN'!$O$4:'Tables LIN'!$O$259,COLUMN(E158)-2+16*(ROW(E142)-ROW($C$136))),4),3,2)&amp;IF(COLUMN(E158)-2&lt;16,",","")</f>
        <v>0x37,</v>
      </c>
      <c r="F158" s="36" t="str">
        <f>"0x"&amp;MID(DEC2HEX(INDEX('Tables LIN'!$O$4:'Tables LIN'!$O$259,COLUMN(F158)-2+16*(ROW(F142)-ROW($C$136))),4),3,2)&amp;IF(COLUMN(F158)-2&lt;16,",","")</f>
        <v>0x34,</v>
      </c>
      <c r="G158" s="36" t="str">
        <f>"0x"&amp;MID(DEC2HEX(INDEX('Tables LIN'!$O$4:'Tables LIN'!$O$259,COLUMN(G158)-2+16*(ROW(G142)-ROW($C$136))),4),3,2)&amp;IF(COLUMN(G158)-2&lt;16,",","")</f>
        <v>0x31,</v>
      </c>
      <c r="H158" s="36" t="str">
        <f>"0x"&amp;MID(DEC2HEX(INDEX('Tables LIN'!$O$4:'Tables LIN'!$O$259,COLUMN(H158)-2+16*(ROW(H142)-ROW($C$136))),4),3,2)&amp;IF(COLUMN(H158)-2&lt;16,",","")</f>
        <v>0x2E,</v>
      </c>
      <c r="I158" s="36" t="str">
        <f>"0x"&amp;MID(DEC2HEX(INDEX('Tables LIN'!$O$4:'Tables LIN'!$O$259,COLUMN(I158)-2+16*(ROW(I142)-ROW($C$136))),4),3,2)&amp;IF(COLUMN(I158)-2&lt;16,",","")</f>
        <v>0x2B,</v>
      </c>
      <c r="J158" s="36" t="str">
        <f>"0x"&amp;MID(DEC2HEX(INDEX('Tables LIN'!$O$4:'Tables LIN'!$O$259,COLUMN(J158)-2+16*(ROW(J142)-ROW($C$136))),4),3,2)&amp;IF(COLUMN(J158)-2&lt;16,",","")</f>
        <v>0x28,</v>
      </c>
      <c r="K158" s="36" t="str">
        <f>"0x"&amp;MID(DEC2HEX(INDEX('Tables LIN'!$O$4:'Tables LIN'!$O$259,COLUMN(K158)-2+16*(ROW(K142)-ROW($C$136))),4),3,2)&amp;IF(COLUMN(K158)-2&lt;16,",","")</f>
        <v>0x25,</v>
      </c>
      <c r="L158" s="36" t="str">
        <f>"0x"&amp;MID(DEC2HEX(INDEX('Tables LIN'!$O$4:'Tables LIN'!$O$259,COLUMN(L158)-2+16*(ROW(L142)-ROW($C$136))),4),3,2)&amp;IF(COLUMN(L158)-2&lt;16,",","")</f>
        <v>0x23,</v>
      </c>
      <c r="M158" s="36" t="str">
        <f>"0x"&amp;MID(DEC2HEX(INDEX('Tables LIN'!$O$4:'Tables LIN'!$O$259,COLUMN(M158)-2+16*(ROW(M142)-ROW($C$136))),4),3,2)&amp;IF(COLUMN(M158)-2&lt;16,",","")</f>
        <v>0x20,</v>
      </c>
      <c r="N158" s="36" t="str">
        <f>"0x"&amp;MID(DEC2HEX(INDEX('Tables LIN'!$O$4:'Tables LIN'!$O$259,COLUMN(N158)-2+16*(ROW(N142)-ROW($C$136))),4),3,2)&amp;IF(COLUMN(N158)-2&lt;16,",","")</f>
        <v>0x1D,</v>
      </c>
      <c r="O158" s="36" t="str">
        <f>"0x"&amp;MID(DEC2HEX(INDEX('Tables LIN'!$O$4:'Tables LIN'!$O$259,COLUMN(O158)-2+16*(ROW(O142)-ROW($C$136))),4),3,2)&amp;IF(COLUMN(O158)-2&lt;16,",","")</f>
        <v>0x1B,</v>
      </c>
      <c r="P158" s="36" t="str">
        <f>"0x"&amp;MID(DEC2HEX(INDEX('Tables LIN'!$O$4:'Tables LIN'!$O$259,COLUMN(P158)-2+16*(ROW(P142)-ROW($C$136))),4),3,2)&amp;IF(COLUMN(P158)-2&lt;16,",","")</f>
        <v>0x18,</v>
      </c>
      <c r="Q158" s="36" t="str">
        <f>"0x"&amp;MID(DEC2HEX(INDEX('Tables LIN'!$O$4:'Tables LIN'!$O$259,COLUMN(Q158)-2+16*(ROW(Q142)-ROW($C$136))),4),3,2)&amp;IF(COLUMN(Q158)-2&lt;16,",","")</f>
        <v>0x16,</v>
      </c>
      <c r="R158" s="36" t="str">
        <f>"0x"&amp;MID(DEC2HEX(INDEX('Tables LIN'!$O$4:'Tables LIN'!$O$259,COLUMN(R158)-2+16*(ROW(R142)-ROW($C$136))),4),3,2)&amp;IF(COLUMN(R158)-2&lt;16,",","")</f>
        <v>0x13</v>
      </c>
    </row>
    <row r="159" spans="2:18">
      <c r="B159" s="36" t="s">
        <v>107</v>
      </c>
      <c r="C159" s="36" t="str">
        <f>"0x"&amp;MID(DEC2HEX(INDEX('Tables LIN'!$O$4:'Tables LIN'!$O$259,COLUMN(C159)-2+16*(ROW(C143)-ROW($C$136))),4),3,2)&amp;IF(COLUMN(C159)-2&lt;16,",","")</f>
        <v>0x11,</v>
      </c>
      <c r="D159" s="36" t="str">
        <f>"0x"&amp;MID(DEC2HEX(INDEX('Tables LIN'!$O$4:'Tables LIN'!$O$259,COLUMN(D159)-2+16*(ROW(D143)-ROW($C$136))),4),3,2)&amp;IF(COLUMN(D159)-2&lt;16,",","")</f>
        <v>0x0E,</v>
      </c>
      <c r="E159" s="36" t="str">
        <f>"0x"&amp;MID(DEC2HEX(INDEX('Tables LIN'!$O$4:'Tables LIN'!$O$259,COLUMN(E159)-2+16*(ROW(E143)-ROW($C$136))),4),3,2)&amp;IF(COLUMN(E159)-2&lt;16,",","")</f>
        <v>0x0C,</v>
      </c>
      <c r="F159" s="36" t="str">
        <f>"0x"&amp;MID(DEC2HEX(INDEX('Tables LIN'!$O$4:'Tables LIN'!$O$259,COLUMN(F159)-2+16*(ROW(F143)-ROW($C$136))),4),3,2)&amp;IF(COLUMN(F159)-2&lt;16,",","")</f>
        <v>0x09,</v>
      </c>
      <c r="G159" s="36" t="str">
        <f>"0x"&amp;MID(DEC2HEX(INDEX('Tables LIN'!$O$4:'Tables LIN'!$O$259,COLUMN(G159)-2+16*(ROW(G143)-ROW($C$136))),4),3,2)&amp;IF(COLUMN(G159)-2&lt;16,",","")</f>
        <v>0x07,</v>
      </c>
      <c r="H159" s="36" t="str">
        <f>"0x"&amp;MID(DEC2HEX(INDEX('Tables LIN'!$O$4:'Tables LIN'!$O$259,COLUMN(H159)-2+16*(ROW(H143)-ROW($C$136))),4),3,2)&amp;IF(COLUMN(H159)-2&lt;16,",","")</f>
        <v>0x05,</v>
      </c>
      <c r="I159" s="36" t="str">
        <f>"0x"&amp;MID(DEC2HEX(INDEX('Tables LIN'!$O$4:'Tables LIN'!$O$259,COLUMN(I159)-2+16*(ROW(I143)-ROW($C$136))),4),3,2)&amp;IF(COLUMN(I159)-2&lt;16,",","")</f>
        <v>0x03,</v>
      </c>
      <c r="J159" s="36" t="str">
        <f>"0x"&amp;MID(DEC2HEX(INDEX('Tables LIN'!$O$4:'Tables LIN'!$O$259,COLUMN(J159)-2+16*(ROW(J143)-ROW($C$136))),4),3,2)&amp;IF(COLUMN(J159)-2&lt;16,",","")</f>
        <v>0x01,</v>
      </c>
      <c r="K159" s="36" t="str">
        <f>"0x"&amp;MID(DEC2HEX(INDEX('Tables LIN'!$O$4:'Tables LIN'!$O$259,COLUMN(K159)-2+16*(ROW(K143)-ROW($C$136))),4),3,2)&amp;IF(COLUMN(K159)-2&lt;16,",","")</f>
        <v>0xFE,</v>
      </c>
      <c r="L159" s="36" t="str">
        <f>"0x"&amp;MID(DEC2HEX(INDEX('Tables LIN'!$O$4:'Tables LIN'!$O$259,COLUMN(L159)-2+16*(ROW(L143)-ROW($C$136))),4),3,2)&amp;IF(COLUMN(L159)-2&lt;16,",","")</f>
        <v>0xFC,</v>
      </c>
      <c r="M159" s="36" t="str">
        <f>"0x"&amp;MID(DEC2HEX(INDEX('Tables LIN'!$O$4:'Tables LIN'!$O$259,COLUMN(M159)-2+16*(ROW(M143)-ROW($C$136))),4),3,2)&amp;IF(COLUMN(M159)-2&lt;16,",","")</f>
        <v>0xFA,</v>
      </c>
      <c r="N159" s="36" t="str">
        <f>"0x"&amp;MID(DEC2HEX(INDEX('Tables LIN'!$O$4:'Tables LIN'!$O$259,COLUMN(N159)-2+16*(ROW(N143)-ROW($C$136))),4),3,2)&amp;IF(COLUMN(N159)-2&lt;16,",","")</f>
        <v>0xF8,</v>
      </c>
      <c r="O159" s="36" t="str">
        <f>"0x"&amp;MID(DEC2HEX(INDEX('Tables LIN'!$O$4:'Tables LIN'!$O$259,COLUMN(O159)-2+16*(ROW(O143)-ROW($C$136))),4),3,2)&amp;IF(COLUMN(O159)-2&lt;16,",","")</f>
        <v>0xF6,</v>
      </c>
      <c r="P159" s="36" t="str">
        <f>"0x"&amp;MID(DEC2HEX(INDEX('Tables LIN'!$O$4:'Tables LIN'!$O$259,COLUMN(P159)-2+16*(ROW(P143)-ROW($C$136))),4),3,2)&amp;IF(COLUMN(P159)-2&lt;16,",","")</f>
        <v>0xF4,</v>
      </c>
      <c r="Q159" s="36" t="str">
        <f>"0x"&amp;MID(DEC2HEX(INDEX('Tables LIN'!$O$4:'Tables LIN'!$O$259,COLUMN(Q159)-2+16*(ROW(Q143)-ROW($C$136))),4),3,2)&amp;IF(COLUMN(Q159)-2&lt;16,",","")</f>
        <v>0xF2,</v>
      </c>
      <c r="R159" s="36" t="str">
        <f>"0x"&amp;MID(DEC2HEX(INDEX('Tables LIN'!$O$4:'Tables LIN'!$O$259,COLUMN(R159)-2+16*(ROW(R143)-ROW($C$136))),4),3,2)&amp;IF(COLUMN(R159)-2&lt;16,",","")</f>
        <v>0xF1</v>
      </c>
    </row>
    <row r="160" spans="2:18">
      <c r="B160" s="36" t="s">
        <v>107</v>
      </c>
      <c r="C160" s="36" t="str">
        <f>"0x"&amp;MID(DEC2HEX(INDEX('Tables LIN'!$O$4:'Tables LIN'!$O$259,COLUMN(C160)-2+16*(ROW(C144)-ROW($C$136))),4),3,2)&amp;IF(COLUMN(C160)-2&lt;16,",","")</f>
        <v>0xEF,</v>
      </c>
      <c r="D160" s="36" t="str">
        <f>"0x"&amp;MID(DEC2HEX(INDEX('Tables LIN'!$O$4:'Tables LIN'!$O$259,COLUMN(D160)-2+16*(ROW(D144)-ROW($C$136))),4),3,2)&amp;IF(COLUMN(D160)-2&lt;16,",","")</f>
        <v>0xED,</v>
      </c>
      <c r="E160" s="36" t="str">
        <f>"0x"&amp;MID(DEC2HEX(INDEX('Tables LIN'!$O$4:'Tables LIN'!$O$259,COLUMN(E160)-2+16*(ROW(E144)-ROW($C$136))),4),3,2)&amp;IF(COLUMN(E160)-2&lt;16,",","")</f>
        <v>0xEB,</v>
      </c>
      <c r="F160" s="36" t="str">
        <f>"0x"&amp;MID(DEC2HEX(INDEX('Tables LIN'!$O$4:'Tables LIN'!$O$259,COLUMN(F160)-2+16*(ROW(F144)-ROW($C$136))),4),3,2)&amp;IF(COLUMN(F160)-2&lt;16,",","")</f>
        <v>0xE9,</v>
      </c>
      <c r="G160" s="36" t="str">
        <f>"0x"&amp;MID(DEC2HEX(INDEX('Tables LIN'!$O$4:'Tables LIN'!$O$259,COLUMN(G160)-2+16*(ROW(G144)-ROW($C$136))),4),3,2)&amp;IF(COLUMN(G160)-2&lt;16,",","")</f>
        <v>0xE7,</v>
      </c>
      <c r="H160" s="36" t="str">
        <f>"0x"&amp;MID(DEC2HEX(INDEX('Tables LIN'!$O$4:'Tables LIN'!$O$259,COLUMN(H160)-2+16*(ROW(H144)-ROW($C$136))),4),3,2)&amp;IF(COLUMN(H160)-2&lt;16,",","")</f>
        <v>0xE6,</v>
      </c>
      <c r="I160" s="36" t="str">
        <f>"0x"&amp;MID(DEC2HEX(INDEX('Tables LIN'!$O$4:'Tables LIN'!$O$259,COLUMN(I160)-2+16*(ROW(I144)-ROW($C$136))),4),3,2)&amp;IF(COLUMN(I160)-2&lt;16,",","")</f>
        <v>0xE4,</v>
      </c>
      <c r="J160" s="36" t="str">
        <f>"0x"&amp;MID(DEC2HEX(INDEX('Tables LIN'!$O$4:'Tables LIN'!$O$259,COLUMN(J160)-2+16*(ROW(J144)-ROW($C$136))),4),3,2)&amp;IF(COLUMN(J160)-2&lt;16,",","")</f>
        <v>0xE2,</v>
      </c>
      <c r="K160" s="36" t="str">
        <f>"0x"&amp;MID(DEC2HEX(INDEX('Tables LIN'!$O$4:'Tables LIN'!$O$259,COLUMN(K160)-2+16*(ROW(K144)-ROW($C$136))),4),3,2)&amp;IF(COLUMN(K160)-2&lt;16,",","")</f>
        <v>0xE1,</v>
      </c>
      <c r="L160" s="36" t="str">
        <f>"0x"&amp;MID(DEC2HEX(INDEX('Tables LIN'!$O$4:'Tables LIN'!$O$259,COLUMN(L160)-2+16*(ROW(L144)-ROW($C$136))),4),3,2)&amp;IF(COLUMN(L160)-2&lt;16,",","")</f>
        <v>0xDF,</v>
      </c>
      <c r="M160" s="36" t="str">
        <f>"0x"&amp;MID(DEC2HEX(INDEX('Tables LIN'!$O$4:'Tables LIN'!$O$259,COLUMN(M160)-2+16*(ROW(M144)-ROW($C$136))),4),3,2)&amp;IF(COLUMN(M160)-2&lt;16,",","")</f>
        <v>0xDD,</v>
      </c>
      <c r="N160" s="36" t="str">
        <f>"0x"&amp;MID(DEC2HEX(INDEX('Tables LIN'!$O$4:'Tables LIN'!$O$259,COLUMN(N160)-2+16*(ROW(N144)-ROW($C$136))),4),3,2)&amp;IF(COLUMN(N160)-2&lt;16,",","")</f>
        <v>0xDC,</v>
      </c>
      <c r="O160" s="36" t="str">
        <f>"0x"&amp;MID(DEC2HEX(INDEX('Tables LIN'!$O$4:'Tables LIN'!$O$259,COLUMN(O160)-2+16*(ROW(O144)-ROW($C$136))),4),3,2)&amp;IF(COLUMN(O160)-2&lt;16,",","")</f>
        <v>0xDA,</v>
      </c>
      <c r="P160" s="36" t="str">
        <f>"0x"&amp;MID(DEC2HEX(INDEX('Tables LIN'!$O$4:'Tables LIN'!$O$259,COLUMN(P160)-2+16*(ROW(P144)-ROW($C$136))),4),3,2)&amp;IF(COLUMN(P160)-2&lt;16,",","")</f>
        <v>0xD9,</v>
      </c>
      <c r="Q160" s="36" t="str">
        <f>"0x"&amp;MID(DEC2HEX(INDEX('Tables LIN'!$O$4:'Tables LIN'!$O$259,COLUMN(Q160)-2+16*(ROW(Q144)-ROW($C$136))),4),3,2)&amp;IF(COLUMN(Q160)-2&lt;16,",","")</f>
        <v>0xD7,</v>
      </c>
      <c r="R160" s="36" t="str">
        <f>"0x"&amp;MID(DEC2HEX(INDEX('Tables LIN'!$O$4:'Tables LIN'!$O$259,COLUMN(R160)-2+16*(ROW(R144)-ROW($C$136))),4),3,2)&amp;IF(COLUMN(R160)-2&lt;16,",","")</f>
        <v>0xD6</v>
      </c>
    </row>
    <row r="161" spans="2:18">
      <c r="B161" s="36" t="s">
        <v>107</v>
      </c>
      <c r="C161" s="36" t="str">
        <f>"0x"&amp;MID(DEC2HEX(INDEX('Tables LIN'!$O$4:'Tables LIN'!$O$259,COLUMN(C161)-2+16*(ROW(C145)-ROW($C$136))),4),3,2)&amp;IF(COLUMN(C161)-2&lt;16,",","")</f>
        <v>0xD4,</v>
      </c>
      <c r="D161" s="36" t="str">
        <f>"0x"&amp;MID(DEC2HEX(INDEX('Tables LIN'!$O$4:'Tables LIN'!$O$259,COLUMN(D161)-2+16*(ROW(D145)-ROW($C$136))),4),3,2)&amp;IF(COLUMN(D161)-2&lt;16,",","")</f>
        <v>0xD3,</v>
      </c>
      <c r="E161" s="36" t="str">
        <f>"0x"&amp;MID(DEC2HEX(INDEX('Tables LIN'!$O$4:'Tables LIN'!$O$259,COLUMN(E161)-2+16*(ROW(E145)-ROW($C$136))),4),3,2)&amp;IF(COLUMN(E161)-2&lt;16,",","")</f>
        <v>0xD1,</v>
      </c>
      <c r="F161" s="36" t="str">
        <f>"0x"&amp;MID(DEC2HEX(INDEX('Tables LIN'!$O$4:'Tables LIN'!$O$259,COLUMN(F161)-2+16*(ROW(F145)-ROW($C$136))),4),3,2)&amp;IF(COLUMN(F161)-2&lt;16,",","")</f>
        <v>0xD0,</v>
      </c>
      <c r="G161" s="36" t="str">
        <f>"0x"&amp;MID(DEC2HEX(INDEX('Tables LIN'!$O$4:'Tables LIN'!$O$259,COLUMN(G161)-2+16*(ROW(G145)-ROW($C$136))),4),3,2)&amp;IF(COLUMN(G161)-2&lt;16,",","")</f>
        <v>0xCE,</v>
      </c>
      <c r="H161" s="36" t="str">
        <f>"0x"&amp;MID(DEC2HEX(INDEX('Tables LIN'!$O$4:'Tables LIN'!$O$259,COLUMN(H161)-2+16*(ROW(H145)-ROW($C$136))),4),3,2)&amp;IF(COLUMN(H161)-2&lt;16,",","")</f>
        <v>0xCD,</v>
      </c>
      <c r="I161" s="36" t="str">
        <f>"0x"&amp;MID(DEC2HEX(INDEX('Tables LIN'!$O$4:'Tables LIN'!$O$259,COLUMN(I161)-2+16*(ROW(I145)-ROW($C$136))),4),3,2)&amp;IF(COLUMN(I161)-2&lt;16,",","")</f>
        <v>0xCC,</v>
      </c>
      <c r="J161" s="36" t="str">
        <f>"0x"&amp;MID(DEC2HEX(INDEX('Tables LIN'!$O$4:'Tables LIN'!$O$259,COLUMN(J161)-2+16*(ROW(J145)-ROW($C$136))),4),3,2)&amp;IF(COLUMN(J161)-2&lt;16,",","")</f>
        <v>0xCA,</v>
      </c>
      <c r="K161" s="36" t="str">
        <f>"0x"&amp;MID(DEC2HEX(INDEX('Tables LIN'!$O$4:'Tables LIN'!$O$259,COLUMN(K161)-2+16*(ROW(K145)-ROW($C$136))),4),3,2)&amp;IF(COLUMN(K161)-2&lt;16,",","")</f>
        <v>0xC9,</v>
      </c>
      <c r="L161" s="36" t="str">
        <f>"0x"&amp;MID(DEC2HEX(INDEX('Tables LIN'!$O$4:'Tables LIN'!$O$259,COLUMN(L161)-2+16*(ROW(L145)-ROW($C$136))),4),3,2)&amp;IF(COLUMN(L161)-2&lt;16,",","")</f>
        <v>0xC8,</v>
      </c>
      <c r="M161" s="36" t="str">
        <f>"0x"&amp;MID(DEC2HEX(INDEX('Tables LIN'!$O$4:'Tables LIN'!$O$259,COLUMN(M161)-2+16*(ROW(M145)-ROW($C$136))),4),3,2)&amp;IF(COLUMN(M161)-2&lt;16,",","")</f>
        <v>0xC6,</v>
      </c>
      <c r="N161" s="36" t="str">
        <f>"0x"&amp;MID(DEC2HEX(INDEX('Tables LIN'!$O$4:'Tables LIN'!$O$259,COLUMN(N161)-2+16*(ROW(N145)-ROW($C$136))),4),3,2)&amp;IF(COLUMN(N161)-2&lt;16,",","")</f>
        <v>0xC5,</v>
      </c>
      <c r="O161" s="36" t="str">
        <f>"0x"&amp;MID(DEC2HEX(INDEX('Tables LIN'!$O$4:'Tables LIN'!$O$259,COLUMN(O161)-2+16*(ROW(O145)-ROW($C$136))),4),3,2)&amp;IF(COLUMN(O161)-2&lt;16,",","")</f>
        <v>0xC4,</v>
      </c>
      <c r="P161" s="36" t="str">
        <f>"0x"&amp;MID(DEC2HEX(INDEX('Tables LIN'!$O$4:'Tables LIN'!$O$259,COLUMN(P161)-2+16*(ROW(P145)-ROW($C$136))),4),3,2)&amp;IF(COLUMN(P161)-2&lt;16,",","")</f>
        <v>0xC3,</v>
      </c>
      <c r="Q161" s="36" t="str">
        <f>"0x"&amp;MID(DEC2HEX(INDEX('Tables LIN'!$O$4:'Tables LIN'!$O$259,COLUMN(Q161)-2+16*(ROW(Q145)-ROW($C$136))),4),3,2)&amp;IF(COLUMN(Q161)-2&lt;16,",","")</f>
        <v>0xC1,</v>
      </c>
      <c r="R161" s="36" t="str">
        <f>"0x"&amp;MID(DEC2HEX(INDEX('Tables LIN'!$O$4:'Tables LIN'!$O$259,COLUMN(R161)-2+16*(ROW(R145)-ROW($C$136))),4),3,2)&amp;IF(COLUMN(R161)-2&lt;16,",","")</f>
        <v>0xC0</v>
      </c>
    </row>
    <row r="162" spans="2:18">
      <c r="B162" s="36" t="s">
        <v>107</v>
      </c>
      <c r="C162" s="36" t="str">
        <f>"0x"&amp;MID(DEC2HEX(INDEX('Tables LIN'!$O$4:'Tables LIN'!$O$259,COLUMN(C162)-2+16*(ROW(C146)-ROW($C$136))),4),3,2)&amp;IF(COLUMN(C162)-2&lt;16,",","")</f>
        <v>0xBF,</v>
      </c>
      <c r="D162" s="36" t="str">
        <f>"0x"&amp;MID(DEC2HEX(INDEX('Tables LIN'!$O$4:'Tables LIN'!$O$259,COLUMN(D162)-2+16*(ROW(D146)-ROW($C$136))),4),3,2)&amp;IF(COLUMN(D162)-2&lt;16,",","")</f>
        <v>0xBE,</v>
      </c>
      <c r="E162" s="36" t="str">
        <f>"0x"&amp;MID(DEC2HEX(INDEX('Tables LIN'!$O$4:'Tables LIN'!$O$259,COLUMN(E162)-2+16*(ROW(E146)-ROW($C$136))),4),3,2)&amp;IF(COLUMN(E162)-2&lt;16,",","")</f>
        <v>0xBD,</v>
      </c>
      <c r="F162" s="36" t="str">
        <f>"0x"&amp;MID(DEC2HEX(INDEX('Tables LIN'!$O$4:'Tables LIN'!$O$259,COLUMN(F162)-2+16*(ROW(F146)-ROW($C$136))),4),3,2)&amp;IF(COLUMN(F162)-2&lt;16,",","")</f>
        <v>0xBC,</v>
      </c>
      <c r="G162" s="36" t="str">
        <f>"0x"&amp;MID(DEC2HEX(INDEX('Tables LIN'!$O$4:'Tables LIN'!$O$259,COLUMN(G162)-2+16*(ROW(G146)-ROW($C$136))),4),3,2)&amp;IF(COLUMN(G162)-2&lt;16,",","")</f>
        <v>0xBA,</v>
      </c>
      <c r="H162" s="36" t="str">
        <f>"0x"&amp;MID(DEC2HEX(INDEX('Tables LIN'!$O$4:'Tables LIN'!$O$259,COLUMN(H162)-2+16*(ROW(H146)-ROW($C$136))),4),3,2)&amp;IF(COLUMN(H162)-2&lt;16,",","")</f>
        <v>0xB9,</v>
      </c>
      <c r="I162" s="36" t="str">
        <f>"0x"&amp;MID(DEC2HEX(INDEX('Tables LIN'!$O$4:'Tables LIN'!$O$259,COLUMN(I162)-2+16*(ROW(I146)-ROW($C$136))),4),3,2)&amp;IF(COLUMN(I162)-2&lt;16,",","")</f>
        <v>0xB8,</v>
      </c>
      <c r="J162" s="36" t="str">
        <f>"0x"&amp;MID(DEC2HEX(INDEX('Tables LIN'!$O$4:'Tables LIN'!$O$259,COLUMN(J162)-2+16*(ROW(J146)-ROW($C$136))),4),3,2)&amp;IF(COLUMN(J162)-2&lt;16,",","")</f>
        <v>0xB7,</v>
      </c>
      <c r="K162" s="36" t="str">
        <f>"0x"&amp;MID(DEC2HEX(INDEX('Tables LIN'!$O$4:'Tables LIN'!$O$259,COLUMN(K162)-2+16*(ROW(K146)-ROW($C$136))),4),3,2)&amp;IF(COLUMN(K162)-2&lt;16,",","")</f>
        <v>0xB6,</v>
      </c>
      <c r="L162" s="36" t="str">
        <f>"0x"&amp;MID(DEC2HEX(INDEX('Tables LIN'!$O$4:'Tables LIN'!$O$259,COLUMN(L162)-2+16*(ROW(L146)-ROW($C$136))),4),3,2)&amp;IF(COLUMN(L162)-2&lt;16,",","")</f>
        <v>0xB5,</v>
      </c>
      <c r="M162" s="36" t="str">
        <f>"0x"&amp;MID(DEC2HEX(INDEX('Tables LIN'!$O$4:'Tables LIN'!$O$259,COLUMN(M162)-2+16*(ROW(M146)-ROW($C$136))),4),3,2)&amp;IF(COLUMN(M162)-2&lt;16,",","")</f>
        <v>0xB4,</v>
      </c>
      <c r="N162" s="36" t="str">
        <f>"0x"&amp;MID(DEC2HEX(INDEX('Tables LIN'!$O$4:'Tables LIN'!$O$259,COLUMN(N162)-2+16*(ROW(N146)-ROW($C$136))),4),3,2)&amp;IF(COLUMN(N162)-2&lt;16,",","")</f>
        <v>0xB3,</v>
      </c>
      <c r="O162" s="36" t="str">
        <f>"0x"&amp;MID(DEC2HEX(INDEX('Tables LIN'!$O$4:'Tables LIN'!$O$259,COLUMN(O162)-2+16*(ROW(O146)-ROW($C$136))),4),3,2)&amp;IF(COLUMN(O162)-2&lt;16,",","")</f>
        <v>0xB2,</v>
      </c>
      <c r="P162" s="36" t="str">
        <f>"0x"&amp;MID(DEC2HEX(INDEX('Tables LIN'!$O$4:'Tables LIN'!$O$259,COLUMN(P162)-2+16*(ROW(P146)-ROW($C$136))),4),3,2)&amp;IF(COLUMN(P162)-2&lt;16,",","")</f>
        <v>0xB1,</v>
      </c>
      <c r="Q162" s="36" t="str">
        <f>"0x"&amp;MID(DEC2HEX(INDEX('Tables LIN'!$O$4:'Tables LIN'!$O$259,COLUMN(Q162)-2+16*(ROW(Q146)-ROW($C$136))),4),3,2)&amp;IF(COLUMN(Q162)-2&lt;16,",","")</f>
        <v>0xB0,</v>
      </c>
      <c r="R162" s="36" t="str">
        <f>"0x"&amp;MID(DEC2HEX(INDEX('Tables LIN'!$O$4:'Tables LIN'!$O$259,COLUMN(R162)-2+16*(ROW(R146)-ROW($C$136))),4),3,2)&amp;IF(COLUMN(R162)-2&lt;16,",","")</f>
        <v>0xAF</v>
      </c>
    </row>
    <row r="163" spans="2:18">
      <c r="B163" s="36" t="s">
        <v>107</v>
      </c>
      <c r="C163" s="36" t="str">
        <f>"0x"&amp;MID(DEC2HEX(INDEX('Tables LIN'!$O$4:'Tables LIN'!$O$259,COLUMN(C163)-2+16*(ROW(C147)-ROW($C$136))),4),3,2)&amp;IF(COLUMN(C163)-2&lt;16,",","")</f>
        <v>0xAE,</v>
      </c>
      <c r="D163" s="36" t="str">
        <f>"0x"&amp;MID(DEC2HEX(INDEX('Tables LIN'!$O$4:'Tables LIN'!$O$259,COLUMN(D163)-2+16*(ROW(D147)-ROW($C$136))),4),3,2)&amp;IF(COLUMN(D163)-2&lt;16,",","")</f>
        <v>0xAD,</v>
      </c>
      <c r="E163" s="36" t="str">
        <f>"0x"&amp;MID(DEC2HEX(INDEX('Tables LIN'!$O$4:'Tables LIN'!$O$259,COLUMN(E163)-2+16*(ROW(E147)-ROW($C$136))),4),3,2)&amp;IF(COLUMN(E163)-2&lt;16,",","")</f>
        <v>0xAC,</v>
      </c>
      <c r="F163" s="36" t="str">
        <f>"0x"&amp;MID(DEC2HEX(INDEX('Tables LIN'!$O$4:'Tables LIN'!$O$259,COLUMN(F163)-2+16*(ROW(F147)-ROW($C$136))),4),3,2)&amp;IF(COLUMN(F163)-2&lt;16,",","")</f>
        <v>0xAB,</v>
      </c>
      <c r="G163" s="36" t="str">
        <f>"0x"&amp;MID(DEC2HEX(INDEX('Tables LIN'!$O$4:'Tables LIN'!$O$259,COLUMN(G163)-2+16*(ROW(G147)-ROW($C$136))),4),3,2)&amp;IF(COLUMN(G163)-2&lt;16,",","")</f>
        <v>0xAA,</v>
      </c>
      <c r="H163" s="36" t="str">
        <f>"0x"&amp;MID(DEC2HEX(INDEX('Tables LIN'!$O$4:'Tables LIN'!$O$259,COLUMN(H163)-2+16*(ROW(H147)-ROW($C$136))),4),3,2)&amp;IF(COLUMN(H163)-2&lt;16,",","")</f>
        <v>0xA9,</v>
      </c>
      <c r="I163" s="36" t="str">
        <f>"0x"&amp;MID(DEC2HEX(INDEX('Tables LIN'!$O$4:'Tables LIN'!$O$259,COLUMN(I163)-2+16*(ROW(I147)-ROW($C$136))),4),3,2)&amp;IF(COLUMN(I163)-2&lt;16,",","")</f>
        <v>0xA8,</v>
      </c>
      <c r="J163" s="36" t="str">
        <f>"0x"&amp;MID(DEC2HEX(INDEX('Tables LIN'!$O$4:'Tables LIN'!$O$259,COLUMN(J163)-2+16*(ROW(J147)-ROW($C$136))),4),3,2)&amp;IF(COLUMN(J163)-2&lt;16,",","")</f>
        <v>0xA7,</v>
      </c>
      <c r="K163" s="36" t="str">
        <f>"0x"&amp;MID(DEC2HEX(INDEX('Tables LIN'!$O$4:'Tables LIN'!$O$259,COLUMN(K163)-2+16*(ROW(K147)-ROW($C$136))),4),3,2)&amp;IF(COLUMN(K163)-2&lt;16,",","")</f>
        <v>0xA6,</v>
      </c>
      <c r="L163" s="36" t="str">
        <f>"0x"&amp;MID(DEC2HEX(INDEX('Tables LIN'!$O$4:'Tables LIN'!$O$259,COLUMN(L163)-2+16*(ROW(L147)-ROW($C$136))),4),3,2)&amp;IF(COLUMN(L163)-2&lt;16,",","")</f>
        <v>0xA5,</v>
      </c>
      <c r="M163" s="36" t="str">
        <f>"0x"&amp;MID(DEC2HEX(INDEX('Tables LIN'!$O$4:'Tables LIN'!$O$259,COLUMN(M163)-2+16*(ROW(M147)-ROW($C$136))),4),3,2)&amp;IF(COLUMN(M163)-2&lt;16,",","")</f>
        <v>0xA4,</v>
      </c>
      <c r="N163" s="36" t="str">
        <f>"0x"&amp;MID(DEC2HEX(INDEX('Tables LIN'!$O$4:'Tables LIN'!$O$259,COLUMN(N163)-2+16*(ROW(N147)-ROW($C$136))),4),3,2)&amp;IF(COLUMN(N163)-2&lt;16,",","")</f>
        <v>0xA4,</v>
      </c>
      <c r="O163" s="36" t="str">
        <f>"0x"&amp;MID(DEC2HEX(INDEX('Tables LIN'!$O$4:'Tables LIN'!$O$259,COLUMN(O163)-2+16*(ROW(O147)-ROW($C$136))),4),3,2)&amp;IF(COLUMN(O163)-2&lt;16,",","")</f>
        <v>0xA3,</v>
      </c>
      <c r="P163" s="36" t="str">
        <f>"0x"&amp;MID(DEC2HEX(INDEX('Tables LIN'!$O$4:'Tables LIN'!$O$259,COLUMN(P163)-2+16*(ROW(P147)-ROW($C$136))),4),3,2)&amp;IF(COLUMN(P163)-2&lt;16,",","")</f>
        <v>0xA2,</v>
      </c>
      <c r="Q163" s="36" t="str">
        <f>"0x"&amp;MID(DEC2HEX(INDEX('Tables LIN'!$O$4:'Tables LIN'!$O$259,COLUMN(Q163)-2+16*(ROW(Q147)-ROW($C$136))),4),3,2)&amp;IF(COLUMN(Q163)-2&lt;16,",","")</f>
        <v>0xA1,</v>
      </c>
      <c r="R163" s="36" t="str">
        <f>"0x"&amp;MID(DEC2HEX(INDEX('Tables LIN'!$O$4:'Tables LIN'!$O$259,COLUMN(R163)-2+16*(ROW(R147)-ROW($C$136))),4),3,2)&amp;IF(COLUMN(R163)-2&lt;16,",","")</f>
        <v>0xA0</v>
      </c>
    </row>
    <row r="164" spans="2:18">
      <c r="B164" s="36" t="s">
        <v>107</v>
      </c>
      <c r="C164" s="36" t="str">
        <f>"0x"&amp;MID(DEC2HEX(INDEX('Tables LIN'!$O$4:'Tables LIN'!$O$259,COLUMN(C164)-2+16*(ROW(C148)-ROW($C$136))),4),3,2)&amp;IF(COLUMN(C164)-2&lt;16,",","")</f>
        <v>0x9F,</v>
      </c>
      <c r="D164" s="36" t="str">
        <f>"0x"&amp;MID(DEC2HEX(INDEX('Tables LIN'!$O$4:'Tables LIN'!$O$259,COLUMN(D164)-2+16*(ROW(D148)-ROW($C$136))),4),3,2)&amp;IF(COLUMN(D164)-2&lt;16,",","")</f>
        <v>0x9E,</v>
      </c>
      <c r="E164" s="36" t="str">
        <f>"0x"&amp;MID(DEC2HEX(INDEX('Tables LIN'!$O$4:'Tables LIN'!$O$259,COLUMN(E164)-2+16*(ROW(E148)-ROW($C$136))),4),3,2)&amp;IF(COLUMN(E164)-2&lt;16,",","")</f>
        <v>0x9E,</v>
      </c>
      <c r="F164" s="36" t="str">
        <f>"0x"&amp;MID(DEC2HEX(INDEX('Tables LIN'!$O$4:'Tables LIN'!$O$259,COLUMN(F164)-2+16*(ROW(F148)-ROW($C$136))),4),3,2)&amp;IF(COLUMN(F164)-2&lt;16,",","")</f>
        <v>0x9D,</v>
      </c>
      <c r="G164" s="36" t="str">
        <f>"0x"&amp;MID(DEC2HEX(INDEX('Tables LIN'!$O$4:'Tables LIN'!$O$259,COLUMN(G164)-2+16*(ROW(G148)-ROW($C$136))),4),3,2)&amp;IF(COLUMN(G164)-2&lt;16,",","")</f>
        <v>0x9C,</v>
      </c>
      <c r="H164" s="36" t="str">
        <f>"0x"&amp;MID(DEC2HEX(INDEX('Tables LIN'!$O$4:'Tables LIN'!$O$259,COLUMN(H164)-2+16*(ROW(H148)-ROW($C$136))),4),3,2)&amp;IF(COLUMN(H164)-2&lt;16,",","")</f>
        <v>0x9B,</v>
      </c>
      <c r="I164" s="36" t="str">
        <f>"0x"&amp;MID(DEC2HEX(INDEX('Tables LIN'!$O$4:'Tables LIN'!$O$259,COLUMN(I164)-2+16*(ROW(I148)-ROW($C$136))),4),3,2)&amp;IF(COLUMN(I164)-2&lt;16,",","")</f>
        <v>0x9A,</v>
      </c>
      <c r="J164" s="36" t="str">
        <f>"0x"&amp;MID(DEC2HEX(INDEX('Tables LIN'!$O$4:'Tables LIN'!$O$259,COLUMN(J164)-2+16*(ROW(J148)-ROW($C$136))),4),3,2)&amp;IF(COLUMN(J164)-2&lt;16,",","")</f>
        <v>0x9A,</v>
      </c>
      <c r="K164" s="36" t="str">
        <f>"0x"&amp;MID(DEC2HEX(INDEX('Tables LIN'!$O$4:'Tables LIN'!$O$259,COLUMN(K164)-2+16*(ROW(K148)-ROW($C$136))),4),3,2)&amp;IF(COLUMN(K164)-2&lt;16,",","")</f>
        <v>0x99,</v>
      </c>
      <c r="L164" s="36" t="str">
        <f>"0x"&amp;MID(DEC2HEX(INDEX('Tables LIN'!$O$4:'Tables LIN'!$O$259,COLUMN(L164)-2+16*(ROW(L148)-ROW($C$136))),4),3,2)&amp;IF(COLUMN(L164)-2&lt;16,",","")</f>
        <v>0x98,</v>
      </c>
      <c r="M164" s="36" t="str">
        <f>"0x"&amp;MID(DEC2HEX(INDEX('Tables LIN'!$O$4:'Tables LIN'!$O$259,COLUMN(M164)-2+16*(ROW(M148)-ROW($C$136))),4),3,2)&amp;IF(COLUMN(M164)-2&lt;16,",","")</f>
        <v>0x97,</v>
      </c>
      <c r="N164" s="36" t="str">
        <f>"0x"&amp;MID(DEC2HEX(INDEX('Tables LIN'!$O$4:'Tables LIN'!$O$259,COLUMN(N164)-2+16*(ROW(N148)-ROW($C$136))),4),3,2)&amp;IF(COLUMN(N164)-2&lt;16,",","")</f>
        <v>0x97,</v>
      </c>
      <c r="O164" s="36" t="str">
        <f>"0x"&amp;MID(DEC2HEX(INDEX('Tables LIN'!$O$4:'Tables LIN'!$O$259,COLUMN(O164)-2+16*(ROW(O148)-ROW($C$136))),4),3,2)&amp;IF(COLUMN(O164)-2&lt;16,",","")</f>
        <v>0x96,</v>
      </c>
      <c r="P164" s="36" t="str">
        <f>"0x"&amp;MID(DEC2HEX(INDEX('Tables LIN'!$O$4:'Tables LIN'!$O$259,COLUMN(P164)-2+16*(ROW(P148)-ROW($C$136))),4),3,2)&amp;IF(COLUMN(P164)-2&lt;16,",","")</f>
        <v>0x95,</v>
      </c>
      <c r="Q164" s="36" t="str">
        <f>"0x"&amp;MID(DEC2HEX(INDEX('Tables LIN'!$O$4:'Tables LIN'!$O$259,COLUMN(Q164)-2+16*(ROW(Q148)-ROW($C$136))),4),3,2)&amp;IF(COLUMN(Q164)-2&lt;16,",","")</f>
        <v>0x94,</v>
      </c>
      <c r="R164" s="36" t="str">
        <f>"0x"&amp;MID(DEC2HEX(INDEX('Tables LIN'!$O$4:'Tables LIN'!$O$259,COLUMN(R164)-2+16*(ROW(R148)-ROW($C$136))),4),3,2)&amp;IF(COLUMN(R164)-2&lt;16,",","")</f>
        <v>0x94</v>
      </c>
    </row>
    <row r="165" spans="2:18">
      <c r="B165" s="36" t="s">
        <v>107</v>
      </c>
      <c r="C165" s="36" t="str">
        <f>"0x"&amp;MID(DEC2HEX(INDEX('Tables LIN'!$O$4:'Tables LIN'!$O$259,COLUMN(C165)-2+16*(ROW(C149)-ROW($C$136))),4),3,2)&amp;IF(COLUMN(C165)-2&lt;16,",","")</f>
        <v>0x93,</v>
      </c>
      <c r="D165" s="36" t="str">
        <f>"0x"&amp;MID(DEC2HEX(INDEX('Tables LIN'!$O$4:'Tables LIN'!$O$259,COLUMN(D165)-2+16*(ROW(D149)-ROW($C$136))),4),3,2)&amp;IF(COLUMN(D165)-2&lt;16,",","")</f>
        <v>0x92,</v>
      </c>
      <c r="E165" s="36" t="str">
        <f>"0x"&amp;MID(DEC2HEX(INDEX('Tables LIN'!$O$4:'Tables LIN'!$O$259,COLUMN(E165)-2+16*(ROW(E149)-ROW($C$136))),4),3,2)&amp;IF(COLUMN(E165)-2&lt;16,",","")</f>
        <v>0x92,</v>
      </c>
      <c r="F165" s="36" t="str">
        <f>"0x"&amp;MID(DEC2HEX(INDEX('Tables LIN'!$O$4:'Tables LIN'!$O$259,COLUMN(F165)-2+16*(ROW(F149)-ROW($C$136))),4),3,2)&amp;IF(COLUMN(F165)-2&lt;16,",","")</f>
        <v>0x91,</v>
      </c>
      <c r="G165" s="36" t="str">
        <f>"0x"&amp;MID(DEC2HEX(INDEX('Tables LIN'!$O$4:'Tables LIN'!$O$259,COLUMN(G165)-2+16*(ROW(G149)-ROW($C$136))),4),3,2)&amp;IF(COLUMN(G165)-2&lt;16,",","")</f>
        <v>0x90,</v>
      </c>
      <c r="H165" s="36" t="str">
        <f>"0x"&amp;MID(DEC2HEX(INDEX('Tables LIN'!$O$4:'Tables LIN'!$O$259,COLUMN(H165)-2+16*(ROW(H149)-ROW($C$136))),4),3,2)&amp;IF(COLUMN(H165)-2&lt;16,",","")</f>
        <v>0x90,</v>
      </c>
      <c r="I165" s="36" t="str">
        <f>"0x"&amp;MID(DEC2HEX(INDEX('Tables LIN'!$O$4:'Tables LIN'!$O$259,COLUMN(I165)-2+16*(ROW(I149)-ROW($C$136))),4),3,2)&amp;IF(COLUMN(I165)-2&lt;16,",","")</f>
        <v>0x8F,</v>
      </c>
      <c r="J165" s="36" t="str">
        <f>"0x"&amp;MID(DEC2HEX(INDEX('Tables LIN'!$O$4:'Tables LIN'!$O$259,COLUMN(J165)-2+16*(ROW(J149)-ROW($C$136))),4),3,2)&amp;IF(COLUMN(J165)-2&lt;16,",","")</f>
        <v>0x8E,</v>
      </c>
      <c r="K165" s="36" t="str">
        <f>"0x"&amp;MID(DEC2HEX(INDEX('Tables LIN'!$O$4:'Tables LIN'!$O$259,COLUMN(K165)-2+16*(ROW(K149)-ROW($C$136))),4),3,2)&amp;IF(COLUMN(K165)-2&lt;16,",","")</f>
        <v>0x8E,</v>
      </c>
      <c r="L165" s="36" t="str">
        <f>"0x"&amp;MID(DEC2HEX(INDEX('Tables LIN'!$O$4:'Tables LIN'!$O$259,COLUMN(L165)-2+16*(ROW(L149)-ROW($C$136))),4),3,2)&amp;IF(COLUMN(L165)-2&lt;16,",","")</f>
        <v>0x8D,</v>
      </c>
      <c r="M165" s="36" t="str">
        <f>"0x"&amp;MID(DEC2HEX(INDEX('Tables LIN'!$O$4:'Tables LIN'!$O$259,COLUMN(M165)-2+16*(ROW(M149)-ROW($C$136))),4),3,2)&amp;IF(COLUMN(M165)-2&lt;16,",","")</f>
        <v>0x8C,</v>
      </c>
      <c r="N165" s="36" t="str">
        <f>"0x"&amp;MID(DEC2HEX(INDEX('Tables LIN'!$O$4:'Tables LIN'!$O$259,COLUMN(N165)-2+16*(ROW(N149)-ROW($C$136))),4),3,2)&amp;IF(COLUMN(N165)-2&lt;16,",","")</f>
        <v>0x8C,</v>
      </c>
      <c r="O165" s="36" t="str">
        <f>"0x"&amp;MID(DEC2HEX(INDEX('Tables LIN'!$O$4:'Tables LIN'!$O$259,COLUMN(O165)-2+16*(ROW(O149)-ROW($C$136))),4),3,2)&amp;IF(COLUMN(O165)-2&lt;16,",","")</f>
        <v>0x8B,</v>
      </c>
      <c r="P165" s="36" t="str">
        <f>"0x"&amp;MID(DEC2HEX(INDEX('Tables LIN'!$O$4:'Tables LIN'!$O$259,COLUMN(P165)-2+16*(ROW(P149)-ROW($C$136))),4),3,2)&amp;IF(COLUMN(P165)-2&lt;16,",","")</f>
        <v>0x8A,</v>
      </c>
      <c r="Q165" s="36" t="str">
        <f>"0x"&amp;MID(DEC2HEX(INDEX('Tables LIN'!$O$4:'Tables LIN'!$O$259,COLUMN(Q165)-2+16*(ROW(Q149)-ROW($C$136))),4),3,2)&amp;IF(COLUMN(Q165)-2&lt;16,",","")</f>
        <v>0x8A,</v>
      </c>
      <c r="R165" s="36" t="str">
        <f>"0x"&amp;MID(DEC2HEX(INDEX('Tables LIN'!$O$4:'Tables LIN'!$O$259,COLUMN(R165)-2+16*(ROW(R149)-ROW($C$136))),4),3,2)&amp;IF(COLUMN(R165)-2&lt;16,",","")</f>
        <v>0x89</v>
      </c>
    </row>
    <row r="166" spans="2:18">
      <c r="B166" s="36" t="s">
        <v>107</v>
      </c>
      <c r="C166" s="36" t="str">
        <f>"0x"&amp;MID(DEC2HEX(INDEX('Tables LIN'!$O$4:'Tables LIN'!$O$259,COLUMN(C166)-2+16*(ROW(C150)-ROW($C$136))),4),3,2)&amp;IF(COLUMN(C166)-2&lt;16,",","")</f>
        <v>0x89,</v>
      </c>
      <c r="D166" s="36" t="str">
        <f>"0x"&amp;MID(DEC2HEX(INDEX('Tables LIN'!$O$4:'Tables LIN'!$O$259,COLUMN(D166)-2+16*(ROW(D150)-ROW($C$136))),4),3,2)&amp;IF(COLUMN(D166)-2&lt;16,",","")</f>
        <v>0x88,</v>
      </c>
      <c r="E166" s="36" t="str">
        <f>"0x"&amp;MID(DEC2HEX(INDEX('Tables LIN'!$O$4:'Tables LIN'!$O$259,COLUMN(E166)-2+16*(ROW(E150)-ROW($C$136))),4),3,2)&amp;IF(COLUMN(E166)-2&lt;16,",","")</f>
        <v>0x87,</v>
      </c>
      <c r="F166" s="36" t="str">
        <f>"0x"&amp;MID(DEC2HEX(INDEX('Tables LIN'!$O$4:'Tables LIN'!$O$259,COLUMN(F166)-2+16*(ROW(F150)-ROW($C$136))),4),3,2)&amp;IF(COLUMN(F166)-2&lt;16,",","")</f>
        <v>0x87,</v>
      </c>
      <c r="G166" s="36" t="str">
        <f>"0x"&amp;MID(DEC2HEX(INDEX('Tables LIN'!$O$4:'Tables LIN'!$O$259,COLUMN(G166)-2+16*(ROW(G150)-ROW($C$136))),4),3,2)&amp;IF(COLUMN(G166)-2&lt;16,",","")</f>
        <v>0x86,</v>
      </c>
      <c r="H166" s="36" t="str">
        <f>"0x"&amp;MID(DEC2HEX(INDEX('Tables LIN'!$O$4:'Tables LIN'!$O$259,COLUMN(H166)-2+16*(ROW(H150)-ROW($C$136))),4),3,2)&amp;IF(COLUMN(H166)-2&lt;16,",","")</f>
        <v>0x86,</v>
      </c>
      <c r="I166" s="36" t="str">
        <f>"0x"&amp;MID(DEC2HEX(INDEX('Tables LIN'!$O$4:'Tables LIN'!$O$259,COLUMN(I166)-2+16*(ROW(I150)-ROW($C$136))),4),3,2)&amp;IF(COLUMN(I166)-2&lt;16,",","")</f>
        <v>0x85,</v>
      </c>
      <c r="J166" s="36" t="str">
        <f>"0x"&amp;MID(DEC2HEX(INDEX('Tables LIN'!$O$4:'Tables LIN'!$O$259,COLUMN(J166)-2+16*(ROW(J150)-ROW($C$136))),4),3,2)&amp;IF(COLUMN(J166)-2&lt;16,",","")</f>
        <v>0x84,</v>
      </c>
      <c r="K166" s="36" t="str">
        <f>"0x"&amp;MID(DEC2HEX(INDEX('Tables LIN'!$O$4:'Tables LIN'!$O$259,COLUMN(K166)-2+16*(ROW(K150)-ROW($C$136))),4),3,2)&amp;IF(COLUMN(K166)-2&lt;16,",","")</f>
        <v>0x84,</v>
      </c>
      <c r="L166" s="36" t="str">
        <f>"0x"&amp;MID(DEC2HEX(INDEX('Tables LIN'!$O$4:'Tables LIN'!$O$259,COLUMN(L166)-2+16*(ROW(L150)-ROW($C$136))),4),3,2)&amp;IF(COLUMN(L166)-2&lt;16,",","")</f>
        <v>0x83,</v>
      </c>
      <c r="M166" s="36" t="str">
        <f>"0x"&amp;MID(DEC2HEX(INDEX('Tables LIN'!$O$4:'Tables LIN'!$O$259,COLUMN(M166)-2+16*(ROW(M150)-ROW($C$136))),4),3,2)&amp;IF(COLUMN(M166)-2&lt;16,",","")</f>
        <v>0x83,</v>
      </c>
      <c r="N166" s="36" t="str">
        <f>"0x"&amp;MID(DEC2HEX(INDEX('Tables LIN'!$O$4:'Tables LIN'!$O$259,COLUMN(N166)-2+16*(ROW(N150)-ROW($C$136))),4),3,2)&amp;IF(COLUMN(N166)-2&lt;16,",","")</f>
        <v>0x82,</v>
      </c>
      <c r="O166" s="36" t="str">
        <f>"0x"&amp;MID(DEC2HEX(INDEX('Tables LIN'!$O$4:'Tables LIN'!$O$259,COLUMN(O166)-2+16*(ROW(O150)-ROW($C$136))),4),3,2)&amp;IF(COLUMN(O166)-2&lt;16,",","")</f>
        <v>0x82,</v>
      </c>
      <c r="P166" s="36" t="str">
        <f>"0x"&amp;MID(DEC2HEX(INDEX('Tables LIN'!$O$4:'Tables LIN'!$O$259,COLUMN(P166)-2+16*(ROW(P150)-ROW($C$136))),4),3,2)&amp;IF(COLUMN(P166)-2&lt;16,",","")</f>
        <v>0x81,</v>
      </c>
      <c r="Q166" s="36" t="str">
        <f>"0x"&amp;MID(DEC2HEX(INDEX('Tables LIN'!$O$4:'Tables LIN'!$O$259,COLUMN(Q166)-2+16*(ROW(Q150)-ROW($C$136))),4),3,2)&amp;IF(COLUMN(Q166)-2&lt;16,",","")</f>
        <v>0x81,</v>
      </c>
      <c r="R166" s="36" t="str">
        <f>"0x"&amp;MID(DEC2HEX(INDEX('Tables LIN'!$O$4:'Tables LIN'!$O$259,COLUMN(R166)-2+16*(ROW(R150)-ROW($C$136))),4),3,2)&amp;IF(COLUMN(R166)-2&lt;16,",","")</f>
        <v>0x80</v>
      </c>
    </row>
    <row r="167" spans="2:18">
      <c r="B167" s="36" t="s">
        <v>107</v>
      </c>
      <c r="C167" s="36" t="str">
        <f>"0x"&amp;MID(DEC2HEX(INDEX('Tables LIN'!$O$4:'Tables LIN'!$O$259,COLUMN(C167)-2+16*(ROW(C151)-ROW($C$136))),4),3,2)&amp;IF(COLUMN(C167)-2&lt;16,",","")</f>
        <v>0x7F,</v>
      </c>
      <c r="D167" s="36" t="str">
        <f>"0x"&amp;MID(DEC2HEX(INDEX('Tables LIN'!$O$4:'Tables LIN'!$O$259,COLUMN(D167)-2+16*(ROW(D151)-ROW($C$136))),4),3,2)&amp;IF(COLUMN(D167)-2&lt;16,",","")</f>
        <v>0x7F,</v>
      </c>
      <c r="E167" s="36" t="str">
        <f>"0x"&amp;MID(DEC2HEX(INDEX('Tables LIN'!$O$4:'Tables LIN'!$O$259,COLUMN(E167)-2+16*(ROW(E151)-ROW($C$136))),4),3,2)&amp;IF(COLUMN(E167)-2&lt;16,",","")</f>
        <v>0x7E,</v>
      </c>
      <c r="F167" s="36" t="str">
        <f>"0x"&amp;MID(DEC2HEX(INDEX('Tables LIN'!$O$4:'Tables LIN'!$O$259,COLUMN(F167)-2+16*(ROW(F151)-ROW($C$136))),4),3,2)&amp;IF(COLUMN(F167)-2&lt;16,",","")</f>
        <v>0x7E,</v>
      </c>
      <c r="G167" s="36" t="str">
        <f>"0x"&amp;MID(DEC2HEX(INDEX('Tables LIN'!$O$4:'Tables LIN'!$O$259,COLUMN(G167)-2+16*(ROW(G151)-ROW($C$136))),4),3,2)&amp;IF(COLUMN(G167)-2&lt;16,",","")</f>
        <v>0x7D,</v>
      </c>
      <c r="H167" s="36" t="str">
        <f>"0x"&amp;MID(DEC2HEX(INDEX('Tables LIN'!$O$4:'Tables LIN'!$O$259,COLUMN(H167)-2+16*(ROW(H151)-ROW($C$136))),4),3,2)&amp;IF(COLUMN(H167)-2&lt;16,",","")</f>
        <v>0x7D,</v>
      </c>
      <c r="I167" s="36" t="str">
        <f>"0x"&amp;MID(DEC2HEX(INDEX('Tables LIN'!$O$4:'Tables LIN'!$O$259,COLUMN(I167)-2+16*(ROW(I151)-ROW($C$136))),4),3,2)&amp;IF(COLUMN(I167)-2&lt;16,",","")</f>
        <v>0x7C,</v>
      </c>
      <c r="J167" s="36" t="str">
        <f>"0x"&amp;MID(DEC2HEX(INDEX('Tables LIN'!$O$4:'Tables LIN'!$O$259,COLUMN(J167)-2+16*(ROW(J151)-ROW($C$136))),4),3,2)&amp;IF(COLUMN(J167)-2&lt;16,",","")</f>
        <v>0x7C,</v>
      </c>
      <c r="K167" s="36" t="str">
        <f>"0x"&amp;MID(DEC2HEX(INDEX('Tables LIN'!$O$4:'Tables LIN'!$O$259,COLUMN(K167)-2+16*(ROW(K151)-ROW($C$136))),4),3,2)&amp;IF(COLUMN(K167)-2&lt;16,",","")</f>
        <v>0x7B,</v>
      </c>
      <c r="L167" s="36" t="str">
        <f>"0x"&amp;MID(DEC2HEX(INDEX('Tables LIN'!$O$4:'Tables LIN'!$O$259,COLUMN(L167)-2+16*(ROW(L151)-ROW($C$136))),4),3,2)&amp;IF(COLUMN(L167)-2&lt;16,",","")</f>
        <v>0x7B,</v>
      </c>
      <c r="M167" s="36" t="str">
        <f>"0x"&amp;MID(DEC2HEX(INDEX('Tables LIN'!$O$4:'Tables LIN'!$O$259,COLUMN(M167)-2+16*(ROW(M151)-ROW($C$136))),4),3,2)&amp;IF(COLUMN(M167)-2&lt;16,",","")</f>
        <v>0x7A,</v>
      </c>
      <c r="N167" s="36" t="str">
        <f>"0x"&amp;MID(DEC2HEX(INDEX('Tables LIN'!$O$4:'Tables LIN'!$O$259,COLUMN(N167)-2+16*(ROW(N151)-ROW($C$136))),4),3,2)&amp;IF(COLUMN(N167)-2&lt;16,",","")</f>
        <v>0x7A,</v>
      </c>
      <c r="O167" s="36" t="str">
        <f>"0x"&amp;MID(DEC2HEX(INDEX('Tables LIN'!$O$4:'Tables LIN'!$O$259,COLUMN(O167)-2+16*(ROW(O151)-ROW($C$136))),4),3,2)&amp;IF(COLUMN(O167)-2&lt;16,",","")</f>
        <v>0x79,</v>
      </c>
      <c r="P167" s="36" t="str">
        <f>"0x"&amp;MID(DEC2HEX(INDEX('Tables LIN'!$O$4:'Tables LIN'!$O$259,COLUMN(P167)-2+16*(ROW(P151)-ROW($C$136))),4),3,2)&amp;IF(COLUMN(P167)-2&lt;16,",","")</f>
        <v>0x79,</v>
      </c>
      <c r="Q167" s="36" t="str">
        <f>"0x"&amp;MID(DEC2HEX(INDEX('Tables LIN'!$O$4:'Tables LIN'!$O$259,COLUMN(Q167)-2+16*(ROW(Q151)-ROW($C$136))),4),3,2)&amp;IF(COLUMN(Q167)-2&lt;16,",","")</f>
        <v>0x78,</v>
      </c>
      <c r="R167" s="36" t="str">
        <f>"0x"&amp;MID(DEC2HEX(INDEX('Tables LIN'!$O$4:'Tables LIN'!$O$259,COLUMN(R167)-2+16*(ROW(R151)-ROW($C$136))),4),3,2)&amp;IF(COLUMN(R167)-2&lt;16,",","")</f>
        <v>0x78</v>
      </c>
    </row>
  </sheetData>
  <mergeCells count="6">
    <mergeCell ref="A135:R135"/>
    <mergeCell ref="A1:C1"/>
    <mergeCell ref="A3:R3"/>
    <mergeCell ref="A36:R36"/>
    <mergeCell ref="A69:R69"/>
    <mergeCell ref="A102:R102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9"/>
  <sheetViews>
    <sheetView workbookViewId="0"/>
  </sheetViews>
  <sheetFormatPr baseColWidth="10" defaultRowHeight="15"/>
  <cols>
    <col min="1" max="1" width="6.28515625" style="4" bestFit="1" customWidth="1"/>
    <col min="2" max="2" width="8.5703125" style="36" customWidth="1"/>
    <col min="3" max="3" width="6" style="36" bestFit="1" customWidth="1"/>
    <col min="4" max="5" width="8.5703125" style="36" bestFit="1" customWidth="1"/>
    <col min="6" max="6" width="6" style="36" bestFit="1" customWidth="1"/>
    <col min="7" max="8" width="8.5703125" style="36" bestFit="1" customWidth="1"/>
    <col min="9" max="9" width="6" style="36" bestFit="1" customWidth="1"/>
    <col min="10" max="11" width="8.5703125" style="36" bestFit="1" customWidth="1"/>
    <col min="12" max="12" width="6" style="36" bestFit="1" customWidth="1"/>
    <col min="13" max="13" width="8.5703125" style="36" bestFit="1" customWidth="1"/>
    <col min="14" max="14" width="8.5703125" bestFit="1" customWidth="1"/>
    <col min="15" max="15" width="6" bestFit="1" customWidth="1"/>
    <col min="16" max="16" width="8.5703125" bestFit="1" customWidth="1"/>
  </cols>
  <sheetData>
    <row r="1" spans="1:16" s="36" customFormat="1" ht="21.75" thickBot="1">
      <c r="A1" s="4"/>
      <c r="B1" s="118" t="s">
        <v>73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s="36" customFormat="1" ht="16.5" thickBot="1">
      <c r="A2" s="121" t="s">
        <v>74</v>
      </c>
      <c r="B2" s="123">
        <v>10000</v>
      </c>
      <c r="C2" s="124"/>
      <c r="D2" s="125"/>
      <c r="E2" s="123">
        <v>20000</v>
      </c>
      <c r="F2" s="124"/>
      <c r="G2" s="125"/>
      <c r="H2" s="123">
        <v>30000</v>
      </c>
      <c r="I2" s="124"/>
      <c r="J2" s="125"/>
      <c r="K2" s="123">
        <v>40000</v>
      </c>
      <c r="L2" s="124"/>
      <c r="M2" s="125"/>
      <c r="N2" s="123">
        <v>50000</v>
      </c>
      <c r="O2" s="124"/>
      <c r="P2" s="125"/>
    </row>
    <row r="3" spans="1:16" ht="16.5" thickBot="1">
      <c r="A3" s="122"/>
      <c r="B3" s="43" t="s">
        <v>71</v>
      </c>
      <c r="C3" s="57" t="s">
        <v>72</v>
      </c>
      <c r="D3" s="44" t="s">
        <v>70</v>
      </c>
      <c r="E3" s="43" t="s">
        <v>71</v>
      </c>
      <c r="F3" s="57" t="s">
        <v>72</v>
      </c>
      <c r="G3" s="44" t="s">
        <v>70</v>
      </c>
      <c r="H3" s="43" t="s">
        <v>71</v>
      </c>
      <c r="I3" s="57" t="s">
        <v>72</v>
      </c>
      <c r="J3" s="44" t="s">
        <v>70</v>
      </c>
      <c r="K3" s="43" t="s">
        <v>71</v>
      </c>
      <c r="L3" s="57" t="s">
        <v>72</v>
      </c>
      <c r="M3" s="44" t="s">
        <v>70</v>
      </c>
      <c r="N3" s="43" t="s">
        <v>71</v>
      </c>
      <c r="O3" s="57" t="s">
        <v>72</v>
      </c>
      <c r="P3" s="44" t="s">
        <v>70</v>
      </c>
    </row>
    <row r="4" spans="1:16">
      <c r="A4" s="61">
        <v>0</v>
      </c>
      <c r="B4" s="37">
        <f>6000000/65535</f>
        <v>91.554131380178532</v>
      </c>
      <c r="C4" s="58">
        <f t="shared" ref="C4:C67" si="0">ROUND(6000000/B4,0)</f>
        <v>65535</v>
      </c>
      <c r="D4" s="38">
        <f>6000000/C4</f>
        <v>91.554131380178532</v>
      </c>
      <c r="E4" s="37">
        <f>6000000/65535</f>
        <v>91.554131380178532</v>
      </c>
      <c r="F4" s="58">
        <f t="shared" ref="F4:F67" si="1">ROUND(6000000/E4,0)</f>
        <v>65535</v>
      </c>
      <c r="G4" s="38">
        <f>6000000/F4</f>
        <v>91.554131380178532</v>
      </c>
      <c r="H4" s="37">
        <f>6000000/65535</f>
        <v>91.554131380178532</v>
      </c>
      <c r="I4" s="58">
        <f t="shared" ref="I4:I67" si="2">ROUND(6000000/H4,0)</f>
        <v>65535</v>
      </c>
      <c r="J4" s="38">
        <f>6000000/I4</f>
        <v>91.554131380178532</v>
      </c>
      <c r="K4" s="37">
        <f>6000000/65535</f>
        <v>91.554131380178532</v>
      </c>
      <c r="L4" s="58">
        <f t="shared" ref="L4:L67" si="3">ROUND(6000000/K4,0)</f>
        <v>65535</v>
      </c>
      <c r="M4" s="38">
        <f>6000000/L4</f>
        <v>91.554131380178532</v>
      </c>
      <c r="N4" s="37">
        <f>6000000/65535</f>
        <v>91.554131380178532</v>
      </c>
      <c r="O4" s="58">
        <f t="shared" ref="O4:O67" si="4">ROUND(6000000/N4,0)</f>
        <v>65535</v>
      </c>
      <c r="P4" s="38">
        <f>6000000/O4</f>
        <v>91.554131380178532</v>
      </c>
    </row>
    <row r="5" spans="1:16">
      <c r="A5" s="62">
        <v>1</v>
      </c>
      <c r="B5" s="39">
        <f t="shared" ref="B5:B68" si="5">B4+(B$2/256)/SQRT($A5/69.2)</f>
        <v>416.50154299088825</v>
      </c>
      <c r="C5" s="59">
        <f t="shared" si="0"/>
        <v>14406</v>
      </c>
      <c r="D5" s="40">
        <f t="shared" ref="D5:D68" si="6">6000000/C5</f>
        <v>416.49312786339027</v>
      </c>
      <c r="E5" s="39">
        <f t="shared" ref="E5:E68" si="7">E4+(E$2/256)/SQRT($A5/69.8)</f>
        <v>744.26033682409798</v>
      </c>
      <c r="F5" s="59">
        <f t="shared" si="1"/>
        <v>8062</v>
      </c>
      <c r="G5" s="40">
        <f t="shared" ref="G5:G68" si="8">6000000/F5</f>
        <v>744.23220044653931</v>
      </c>
      <c r="H5" s="39">
        <f t="shared" ref="H5:H68" si="9">H4+(H$2/256)/SQRT($A5/70)</f>
        <v>1072.0150999747982</v>
      </c>
      <c r="I5" s="59">
        <f t="shared" si="2"/>
        <v>5597</v>
      </c>
      <c r="J5" s="40">
        <f t="shared" ref="J5:J68" si="10">6000000/I5</f>
        <v>1072.0028586742899</v>
      </c>
      <c r="K5" s="39">
        <f t="shared" ref="K5:K68" si="11">K4+(K$2/256)/SQRT($A5/69.9)</f>
        <v>1397.9013167600835</v>
      </c>
      <c r="L5" s="59">
        <f t="shared" si="3"/>
        <v>4292</v>
      </c>
      <c r="M5" s="40">
        <f t="shared" ref="M5:M68" si="12">6000000/L5</f>
        <v>1397.9496738117427</v>
      </c>
      <c r="N5" s="39">
        <f>N4+(N$2/256)/SQRT($A5/69.8)</f>
        <v>1723.319644989977</v>
      </c>
      <c r="O5" s="59">
        <f t="shared" si="4"/>
        <v>3482</v>
      </c>
      <c r="P5" s="40">
        <f t="shared" ref="P5:P68" si="13">6000000/O5</f>
        <v>1723.1476163124642</v>
      </c>
    </row>
    <row r="6" spans="1:16">
      <c r="A6" s="62">
        <v>2</v>
      </c>
      <c r="B6" s="39">
        <f t="shared" si="5"/>
        <v>646.27406126983738</v>
      </c>
      <c r="C6" s="59">
        <f t="shared" si="0"/>
        <v>9284</v>
      </c>
      <c r="D6" s="40">
        <f t="shared" si="6"/>
        <v>646.27315812149936</v>
      </c>
      <c r="E6" s="39">
        <f t="shared" si="7"/>
        <v>1205.7933208160332</v>
      </c>
      <c r="F6" s="59">
        <f t="shared" si="1"/>
        <v>4976</v>
      </c>
      <c r="G6" s="40">
        <f t="shared" si="8"/>
        <v>1205.7877813504824</v>
      </c>
      <c r="H6" s="39">
        <f t="shared" si="9"/>
        <v>1765.3056995567845</v>
      </c>
      <c r="I6" s="59">
        <f t="shared" si="2"/>
        <v>3399</v>
      </c>
      <c r="J6" s="40">
        <f t="shared" si="10"/>
        <v>1765.2250661959399</v>
      </c>
      <c r="K6" s="39">
        <f t="shared" si="11"/>
        <v>2321.6282701261744</v>
      </c>
      <c r="L6" s="59">
        <f t="shared" si="3"/>
        <v>2584</v>
      </c>
      <c r="M6" s="40">
        <f t="shared" si="12"/>
        <v>2321.9814241486069</v>
      </c>
      <c r="N6" s="39">
        <f t="shared" ref="N6:N69" si="14">N5+(N$2/256)/SQRT($A6/69.8)</f>
        <v>2877.1521049698149</v>
      </c>
      <c r="O6" s="59">
        <f t="shared" si="4"/>
        <v>2085</v>
      </c>
      <c r="P6" s="40">
        <f t="shared" si="13"/>
        <v>2877.6978417266187</v>
      </c>
    </row>
    <row r="7" spans="1:16">
      <c r="A7" s="62">
        <v>3</v>
      </c>
      <c r="B7" s="39">
        <f t="shared" si="5"/>
        <v>833.88253683575272</v>
      </c>
      <c r="C7" s="59">
        <f t="shared" si="0"/>
        <v>7195</v>
      </c>
      <c r="D7" s="40">
        <f t="shared" si="6"/>
        <v>833.91243919388467</v>
      </c>
      <c r="E7" s="39">
        <f t="shared" si="7"/>
        <v>1582.6334242308192</v>
      </c>
      <c r="F7" s="59">
        <f t="shared" si="1"/>
        <v>3791</v>
      </c>
      <c r="G7" s="40">
        <f t="shared" si="8"/>
        <v>1582.6958586125033</v>
      </c>
      <c r="H7" s="39">
        <f t="shared" si="9"/>
        <v>2331.3751037048096</v>
      </c>
      <c r="I7" s="59">
        <f t="shared" si="2"/>
        <v>2574</v>
      </c>
      <c r="J7" s="40">
        <f t="shared" si="10"/>
        <v>2331.0023310023312</v>
      </c>
      <c r="K7" s="39">
        <f t="shared" si="11"/>
        <v>3075.8481692603723</v>
      </c>
      <c r="L7" s="59">
        <f t="shared" si="3"/>
        <v>1951</v>
      </c>
      <c r="M7" s="40">
        <f t="shared" si="12"/>
        <v>3075.3459764223476</v>
      </c>
      <c r="N7" s="39">
        <f t="shared" si="14"/>
        <v>3819.2523635067801</v>
      </c>
      <c r="O7" s="59">
        <f t="shared" si="4"/>
        <v>1571</v>
      </c>
      <c r="P7" s="40">
        <f t="shared" si="13"/>
        <v>3819.2234245703376</v>
      </c>
    </row>
    <row r="8" spans="1:16">
      <c r="A8" s="62">
        <v>4</v>
      </c>
      <c r="B8" s="39">
        <f t="shared" si="5"/>
        <v>996.35624264110754</v>
      </c>
      <c r="C8" s="59">
        <f t="shared" si="0"/>
        <v>6022</v>
      </c>
      <c r="D8" s="40">
        <f t="shared" si="6"/>
        <v>996.34672866157428</v>
      </c>
      <c r="E8" s="39">
        <f t="shared" si="7"/>
        <v>1908.9865269527788</v>
      </c>
      <c r="F8" s="59">
        <f t="shared" si="1"/>
        <v>3143</v>
      </c>
      <c r="G8" s="40">
        <f t="shared" si="8"/>
        <v>1909.0041361756284</v>
      </c>
      <c r="H8" s="39">
        <f t="shared" si="9"/>
        <v>2821.6055880021195</v>
      </c>
      <c r="I8" s="59">
        <f t="shared" si="2"/>
        <v>2126</v>
      </c>
      <c r="J8" s="40">
        <f t="shared" si="10"/>
        <v>2822.2013170272812</v>
      </c>
      <c r="K8" s="39">
        <f t="shared" si="11"/>
        <v>3729.0217619503246</v>
      </c>
      <c r="L8" s="59">
        <f t="shared" si="3"/>
        <v>1609</v>
      </c>
      <c r="M8" s="40">
        <f t="shared" si="12"/>
        <v>3729.0242386575515</v>
      </c>
      <c r="N8" s="39">
        <f t="shared" si="14"/>
        <v>4635.1351203116792</v>
      </c>
      <c r="O8" s="59">
        <f t="shared" si="4"/>
        <v>1294</v>
      </c>
      <c r="P8" s="40">
        <f t="shared" si="13"/>
        <v>4636.7851622874805</v>
      </c>
    </row>
    <row r="9" spans="1:16">
      <c r="A9" s="62">
        <v>5</v>
      </c>
      <c r="B9" s="39">
        <f t="shared" si="5"/>
        <v>1141.6771429359378</v>
      </c>
      <c r="C9" s="59">
        <f t="shared" si="0"/>
        <v>5255</v>
      </c>
      <c r="D9" s="40">
        <f t="shared" si="6"/>
        <v>1141.7697431018078</v>
      </c>
      <c r="E9" s="39">
        <f t="shared" si="7"/>
        <v>2200.8856158944882</v>
      </c>
      <c r="F9" s="59">
        <f t="shared" si="1"/>
        <v>2726</v>
      </c>
      <c r="G9" s="40">
        <f t="shared" si="8"/>
        <v>2201.0271460014674</v>
      </c>
      <c r="H9" s="39">
        <f t="shared" si="9"/>
        <v>3260.0810630146907</v>
      </c>
      <c r="I9" s="59">
        <f t="shared" si="2"/>
        <v>1840</v>
      </c>
      <c r="J9" s="40">
        <f t="shared" si="10"/>
        <v>3260.8695652173915</v>
      </c>
      <c r="K9" s="39">
        <f t="shared" si="11"/>
        <v>4313.2379836953223</v>
      </c>
      <c r="L9" s="59">
        <f t="shared" si="3"/>
        <v>1391</v>
      </c>
      <c r="M9" s="40">
        <f t="shared" si="12"/>
        <v>4313.4435657800141</v>
      </c>
      <c r="N9" s="39">
        <f t="shared" si="14"/>
        <v>5364.8828426659529</v>
      </c>
      <c r="O9" s="59">
        <f t="shared" si="4"/>
        <v>1118</v>
      </c>
      <c r="P9" s="40">
        <f t="shared" si="13"/>
        <v>5366.7262969588555</v>
      </c>
    </row>
    <row r="10" spans="1:16">
      <c r="A10" s="62">
        <v>6</v>
      </c>
      <c r="B10" s="39">
        <f t="shared" si="5"/>
        <v>1274.3363682166673</v>
      </c>
      <c r="C10" s="59">
        <f t="shared" si="0"/>
        <v>4708</v>
      </c>
      <c r="D10" s="40">
        <f t="shared" si="6"/>
        <v>1274.4265080713678</v>
      </c>
      <c r="E10" s="39">
        <f t="shared" si="7"/>
        <v>2467.351808442123</v>
      </c>
      <c r="F10" s="59">
        <f t="shared" si="1"/>
        <v>2432</v>
      </c>
      <c r="G10" s="40">
        <f t="shared" si="8"/>
        <v>2467.1052631578946</v>
      </c>
      <c r="H10" s="39">
        <f t="shared" si="9"/>
        <v>3660.3525773099873</v>
      </c>
      <c r="I10" s="59">
        <f t="shared" si="2"/>
        <v>1639</v>
      </c>
      <c r="J10" s="40">
        <f t="shared" si="10"/>
        <v>3660.7687614399024</v>
      </c>
      <c r="K10" s="39">
        <f t="shared" si="11"/>
        <v>4846.5519888789477</v>
      </c>
      <c r="L10" s="59">
        <f t="shared" si="3"/>
        <v>1238</v>
      </c>
      <c r="M10" s="40">
        <f t="shared" si="12"/>
        <v>4846.5266558966077</v>
      </c>
      <c r="N10" s="39">
        <f t="shared" si="14"/>
        <v>6031.0483240350404</v>
      </c>
      <c r="O10" s="59">
        <f t="shared" si="4"/>
        <v>995</v>
      </c>
      <c r="P10" s="40">
        <f t="shared" si="13"/>
        <v>6030.150753768844</v>
      </c>
    </row>
    <row r="11" spans="1:16">
      <c r="A11" s="62">
        <v>7</v>
      </c>
      <c r="B11" s="39">
        <f t="shared" si="5"/>
        <v>1397.1549454018216</v>
      </c>
      <c r="C11" s="59">
        <f t="shared" si="0"/>
        <v>4294</v>
      </c>
      <c r="D11" s="40">
        <f t="shared" si="6"/>
        <v>1397.2985561248254</v>
      </c>
      <c r="E11" s="39">
        <f t="shared" si="7"/>
        <v>2714.0515654125866</v>
      </c>
      <c r="F11" s="59">
        <f t="shared" si="1"/>
        <v>2211</v>
      </c>
      <c r="G11" s="40">
        <f t="shared" si="8"/>
        <v>2713.7042062415198</v>
      </c>
      <c r="H11" s="39">
        <f t="shared" si="9"/>
        <v>4030.9319906109695</v>
      </c>
      <c r="I11" s="59">
        <f t="shared" si="2"/>
        <v>1488</v>
      </c>
      <c r="J11" s="40">
        <f t="shared" si="10"/>
        <v>4032.2580645161293</v>
      </c>
      <c r="K11" s="39">
        <f t="shared" si="11"/>
        <v>5340.3048143681508</v>
      </c>
      <c r="L11" s="59">
        <f t="shared" si="3"/>
        <v>1124</v>
      </c>
      <c r="M11" s="40">
        <f t="shared" si="12"/>
        <v>5338.0782918149462</v>
      </c>
      <c r="N11" s="39">
        <f t="shared" si="14"/>
        <v>6647.7977164611984</v>
      </c>
      <c r="O11" s="59">
        <f t="shared" si="4"/>
        <v>903</v>
      </c>
      <c r="P11" s="40">
        <f t="shared" si="13"/>
        <v>6644.5182724252491</v>
      </c>
    </row>
    <row r="12" spans="1:16">
      <c r="A12" s="62">
        <v>8</v>
      </c>
      <c r="B12" s="39">
        <f t="shared" si="5"/>
        <v>1512.0412045412961</v>
      </c>
      <c r="C12" s="59">
        <f t="shared" si="0"/>
        <v>3968</v>
      </c>
      <c r="D12" s="40">
        <f t="shared" si="6"/>
        <v>1512.0967741935483</v>
      </c>
      <c r="E12" s="39">
        <f t="shared" si="7"/>
        <v>2944.8180574085541</v>
      </c>
      <c r="F12" s="59">
        <f t="shared" si="1"/>
        <v>2037</v>
      </c>
      <c r="G12" s="40">
        <f t="shared" si="8"/>
        <v>2945.5081001472754</v>
      </c>
      <c r="H12" s="39">
        <f t="shared" si="9"/>
        <v>4377.5772904019623</v>
      </c>
      <c r="I12" s="59">
        <f t="shared" si="2"/>
        <v>1371</v>
      </c>
      <c r="J12" s="40">
        <f t="shared" si="10"/>
        <v>4376.3676148796503</v>
      </c>
      <c r="K12" s="39">
        <f t="shared" si="11"/>
        <v>5802.1682910511963</v>
      </c>
      <c r="L12" s="59">
        <f t="shared" si="3"/>
        <v>1034</v>
      </c>
      <c r="M12" s="40">
        <f t="shared" si="12"/>
        <v>5802.7079303675046</v>
      </c>
      <c r="N12" s="39">
        <f t="shared" si="14"/>
        <v>7224.7139464511174</v>
      </c>
      <c r="O12" s="59">
        <f t="shared" si="4"/>
        <v>830</v>
      </c>
      <c r="P12" s="40">
        <f t="shared" si="13"/>
        <v>7228.9156626506028</v>
      </c>
    </row>
    <row r="13" spans="1:16">
      <c r="A13" s="62">
        <v>9</v>
      </c>
      <c r="B13" s="39">
        <f t="shared" si="5"/>
        <v>1620.3570084115327</v>
      </c>
      <c r="C13" s="59">
        <f t="shared" si="0"/>
        <v>3703</v>
      </c>
      <c r="D13" s="40">
        <f t="shared" si="6"/>
        <v>1620.3078584931136</v>
      </c>
      <c r="E13" s="39">
        <f t="shared" si="7"/>
        <v>3162.3867925565273</v>
      </c>
      <c r="F13" s="59">
        <f t="shared" si="1"/>
        <v>1897</v>
      </c>
      <c r="G13" s="40">
        <f t="shared" si="8"/>
        <v>3162.8887717448602</v>
      </c>
      <c r="H13" s="39">
        <f t="shared" si="9"/>
        <v>4704.3976132668358</v>
      </c>
      <c r="I13" s="59">
        <f t="shared" si="2"/>
        <v>1275</v>
      </c>
      <c r="J13" s="40">
        <f t="shared" si="10"/>
        <v>4705.8823529411766</v>
      </c>
      <c r="K13" s="39">
        <f t="shared" si="11"/>
        <v>6237.6173528444979</v>
      </c>
      <c r="L13" s="59">
        <f t="shared" si="3"/>
        <v>962</v>
      </c>
      <c r="M13" s="40">
        <f t="shared" si="12"/>
        <v>6237.0062370062369</v>
      </c>
      <c r="N13" s="39">
        <f t="shared" si="14"/>
        <v>7768.6357843210499</v>
      </c>
      <c r="O13" s="59">
        <f t="shared" si="4"/>
        <v>772</v>
      </c>
      <c r="P13" s="40">
        <f t="shared" si="13"/>
        <v>7772.020725388601</v>
      </c>
    </row>
    <row r="14" spans="1:16">
      <c r="A14" s="62">
        <v>10</v>
      </c>
      <c r="B14" s="39">
        <f t="shared" si="5"/>
        <v>1723.1144024581413</v>
      </c>
      <c r="C14" s="59">
        <f t="shared" si="0"/>
        <v>3482</v>
      </c>
      <c r="D14" s="40">
        <f t="shared" si="6"/>
        <v>1723.1476163124642</v>
      </c>
      <c r="E14" s="39">
        <f t="shared" si="7"/>
        <v>3368.7906177693853</v>
      </c>
      <c r="F14" s="59">
        <f t="shared" si="1"/>
        <v>1781</v>
      </c>
      <c r="G14" s="40">
        <f t="shared" si="8"/>
        <v>3368.8938798427848</v>
      </c>
      <c r="H14" s="39">
        <f t="shared" si="9"/>
        <v>5014.4465950322174</v>
      </c>
      <c r="I14" s="59">
        <f t="shared" si="2"/>
        <v>1197</v>
      </c>
      <c r="J14" s="40">
        <f t="shared" si="10"/>
        <v>5012.5313283208025</v>
      </c>
      <c r="K14" s="39">
        <f t="shared" si="11"/>
        <v>6650.7206049195693</v>
      </c>
      <c r="L14" s="59">
        <f t="shared" si="3"/>
        <v>902</v>
      </c>
      <c r="M14" s="40">
        <f t="shared" si="12"/>
        <v>6651.8847006651886</v>
      </c>
      <c r="N14" s="39">
        <f t="shared" si="14"/>
        <v>8284.6453473531947</v>
      </c>
      <c r="O14" s="59">
        <f t="shared" si="4"/>
        <v>724</v>
      </c>
      <c r="P14" s="40">
        <f t="shared" si="13"/>
        <v>8287.2928176795576</v>
      </c>
    </row>
    <row r="15" spans="1:16">
      <c r="A15" s="62">
        <v>11</v>
      </c>
      <c r="B15" s="39">
        <f t="shared" si="5"/>
        <v>1821.0897334499505</v>
      </c>
      <c r="C15" s="59">
        <f t="shared" si="0"/>
        <v>3295</v>
      </c>
      <c r="D15" s="40">
        <f t="shared" si="6"/>
        <v>1820.9408194233688</v>
      </c>
      <c r="E15" s="39">
        <f t="shared" si="7"/>
        <v>3565.5889433870316</v>
      </c>
      <c r="F15" s="59">
        <f t="shared" si="1"/>
        <v>1683</v>
      </c>
      <c r="G15" s="40">
        <f t="shared" si="8"/>
        <v>3565.0623885918003</v>
      </c>
      <c r="H15" s="39">
        <f t="shared" si="9"/>
        <v>5310.0666999791974</v>
      </c>
      <c r="I15" s="59">
        <f t="shared" si="2"/>
        <v>1130</v>
      </c>
      <c r="J15" s="40">
        <f t="shared" si="10"/>
        <v>5309.7345132743367</v>
      </c>
      <c r="K15" s="39">
        <f t="shared" si="11"/>
        <v>7044.5991012688419</v>
      </c>
      <c r="L15" s="59">
        <f t="shared" si="3"/>
        <v>852</v>
      </c>
      <c r="M15" s="40">
        <f t="shared" si="12"/>
        <v>7042.2535211267605</v>
      </c>
      <c r="N15" s="39">
        <f t="shared" si="14"/>
        <v>8776.6411613973105</v>
      </c>
      <c r="O15" s="59">
        <f t="shared" si="4"/>
        <v>684</v>
      </c>
      <c r="P15" s="40">
        <f t="shared" si="13"/>
        <v>8771.9298245614027</v>
      </c>
    </row>
    <row r="16" spans="1:16">
      <c r="A16" s="62">
        <v>12</v>
      </c>
      <c r="B16" s="39">
        <f t="shared" si="5"/>
        <v>1914.8939712329081</v>
      </c>
      <c r="C16" s="59">
        <f t="shared" si="0"/>
        <v>3133</v>
      </c>
      <c r="D16" s="40">
        <f t="shared" si="6"/>
        <v>1915.0973507819981</v>
      </c>
      <c r="E16" s="39">
        <f t="shared" si="7"/>
        <v>3754.0089950944248</v>
      </c>
      <c r="F16" s="59">
        <f t="shared" si="1"/>
        <v>1598</v>
      </c>
      <c r="G16" s="40">
        <f t="shared" si="8"/>
        <v>3754.6933667083854</v>
      </c>
      <c r="H16" s="39">
        <f t="shared" si="9"/>
        <v>5593.1014020532102</v>
      </c>
      <c r="I16" s="59">
        <f t="shared" si="2"/>
        <v>1073</v>
      </c>
      <c r="J16" s="40">
        <f t="shared" si="10"/>
        <v>5591.798695246971</v>
      </c>
      <c r="K16" s="39">
        <f t="shared" si="11"/>
        <v>7421.7090508359406</v>
      </c>
      <c r="L16" s="59">
        <f t="shared" si="3"/>
        <v>808</v>
      </c>
      <c r="M16" s="40">
        <f t="shared" si="12"/>
        <v>7425.742574257426</v>
      </c>
      <c r="N16" s="39">
        <f t="shared" si="14"/>
        <v>9247.6912906657926</v>
      </c>
      <c r="O16" s="59">
        <f t="shared" si="4"/>
        <v>649</v>
      </c>
      <c r="P16" s="40">
        <f t="shared" si="13"/>
        <v>9244.9922958397528</v>
      </c>
    </row>
    <row r="17" spans="1:16">
      <c r="A17" s="62">
        <v>13</v>
      </c>
      <c r="B17" s="39">
        <f t="shared" si="5"/>
        <v>2005.0181677245787</v>
      </c>
      <c r="C17" s="59">
        <f t="shared" si="0"/>
        <v>2992</v>
      </c>
      <c r="D17" s="40">
        <f t="shared" si="6"/>
        <v>2005.3475935828876</v>
      </c>
      <c r="E17" s="39">
        <f t="shared" si="7"/>
        <v>3935.037125213008</v>
      </c>
      <c r="F17" s="59">
        <f t="shared" si="1"/>
        <v>1525</v>
      </c>
      <c r="G17" s="40">
        <f t="shared" si="8"/>
        <v>3934.4262295081967</v>
      </c>
      <c r="H17" s="39">
        <f t="shared" si="9"/>
        <v>5865.0323478885175</v>
      </c>
      <c r="I17" s="59">
        <f t="shared" si="2"/>
        <v>1023</v>
      </c>
      <c r="J17" s="40">
        <f t="shared" si="10"/>
        <v>5865.1026392961876</v>
      </c>
      <c r="K17" s="39">
        <f t="shared" si="11"/>
        <v>7784.024570870195</v>
      </c>
      <c r="L17" s="59">
        <f t="shared" si="3"/>
        <v>771</v>
      </c>
      <c r="M17" s="40">
        <f t="shared" si="12"/>
        <v>7782.1011673151752</v>
      </c>
      <c r="N17" s="39">
        <f t="shared" si="14"/>
        <v>9700.2616159622521</v>
      </c>
      <c r="O17" s="59">
        <f t="shared" si="4"/>
        <v>619</v>
      </c>
      <c r="P17" s="40">
        <f t="shared" si="13"/>
        <v>9693.0533117932155</v>
      </c>
    </row>
    <row r="18" spans="1:16">
      <c r="A18" s="62">
        <v>14</v>
      </c>
      <c r="B18" s="39">
        <f t="shared" si="5"/>
        <v>2091.8640165078846</v>
      </c>
      <c r="C18" s="59">
        <f t="shared" si="0"/>
        <v>2868</v>
      </c>
      <c r="D18" s="40">
        <f t="shared" si="6"/>
        <v>2092.050209205021</v>
      </c>
      <c r="E18" s="39">
        <f t="shared" si="7"/>
        <v>4109.4801962838956</v>
      </c>
      <c r="F18" s="59">
        <f t="shared" si="1"/>
        <v>1460</v>
      </c>
      <c r="G18" s="40">
        <f t="shared" si="8"/>
        <v>4109.58904109589</v>
      </c>
      <c r="H18" s="39">
        <f t="shared" si="9"/>
        <v>6127.0715640017743</v>
      </c>
      <c r="I18" s="59">
        <f t="shared" si="2"/>
        <v>979</v>
      </c>
      <c r="J18" s="40">
        <f t="shared" si="10"/>
        <v>6128.7027579162414</v>
      </c>
      <c r="K18" s="39">
        <f t="shared" si="11"/>
        <v>8133.1605420036285</v>
      </c>
      <c r="L18" s="59">
        <f t="shared" si="3"/>
        <v>738</v>
      </c>
      <c r="M18" s="40">
        <f t="shared" si="12"/>
        <v>8130.0813008130081</v>
      </c>
      <c r="N18" s="39">
        <f t="shared" si="14"/>
        <v>10136.369293639473</v>
      </c>
      <c r="O18" s="59">
        <f t="shared" si="4"/>
        <v>592</v>
      </c>
      <c r="P18" s="40">
        <f t="shared" si="13"/>
        <v>10135.135135135135</v>
      </c>
    </row>
    <row r="19" spans="1:16">
      <c r="A19" s="62">
        <v>15</v>
      </c>
      <c r="B19" s="39">
        <f t="shared" si="5"/>
        <v>2175.7650774119834</v>
      </c>
      <c r="C19" s="59">
        <f t="shared" si="0"/>
        <v>2758</v>
      </c>
      <c r="D19" s="40">
        <f t="shared" si="6"/>
        <v>2175.4894851341551</v>
      </c>
      <c r="E19" s="39">
        <f t="shared" si="7"/>
        <v>4278.0082138605976</v>
      </c>
      <c r="F19" s="59">
        <f t="shared" si="1"/>
        <v>1403</v>
      </c>
      <c r="G19" s="40">
        <f t="shared" si="8"/>
        <v>4276.5502494654311</v>
      </c>
      <c r="H19" s="39">
        <f t="shared" si="9"/>
        <v>6380.2254975333317</v>
      </c>
      <c r="I19" s="59">
        <f t="shared" si="2"/>
        <v>940</v>
      </c>
      <c r="J19" s="40">
        <f t="shared" si="10"/>
        <v>6382.9787234042551</v>
      </c>
      <c r="K19" s="39">
        <f t="shared" si="11"/>
        <v>8470.4579348930492</v>
      </c>
      <c r="L19" s="59">
        <f t="shared" si="3"/>
        <v>708</v>
      </c>
      <c r="M19" s="40">
        <f t="shared" si="12"/>
        <v>8474.5762711864409</v>
      </c>
      <c r="N19" s="39">
        <f t="shared" si="14"/>
        <v>10557.689337581229</v>
      </c>
      <c r="O19" s="59">
        <f t="shared" si="4"/>
        <v>568</v>
      </c>
      <c r="P19" s="40">
        <f t="shared" si="13"/>
        <v>10563.380281690141</v>
      </c>
    </row>
    <row r="20" spans="1:16">
      <c r="A20" s="62">
        <v>16</v>
      </c>
      <c r="B20" s="39">
        <f t="shared" si="5"/>
        <v>2257.001930314661</v>
      </c>
      <c r="C20" s="59">
        <f t="shared" si="0"/>
        <v>2658</v>
      </c>
      <c r="D20" s="40">
        <f t="shared" si="6"/>
        <v>2257.3363431151242</v>
      </c>
      <c r="E20" s="39">
        <f t="shared" si="7"/>
        <v>4441.1847652215774</v>
      </c>
      <c r="F20" s="59">
        <f t="shared" si="1"/>
        <v>1351</v>
      </c>
      <c r="G20" s="40">
        <f t="shared" si="8"/>
        <v>4441.1547002220577</v>
      </c>
      <c r="H20" s="39">
        <f t="shared" si="9"/>
        <v>6625.3407396819866</v>
      </c>
      <c r="I20" s="59">
        <f t="shared" si="2"/>
        <v>906</v>
      </c>
      <c r="J20" s="40">
        <f t="shared" si="10"/>
        <v>6622.5165562913908</v>
      </c>
      <c r="K20" s="39">
        <f t="shared" si="11"/>
        <v>8797.0447312380256</v>
      </c>
      <c r="L20" s="59">
        <f t="shared" si="3"/>
        <v>682</v>
      </c>
      <c r="M20" s="40">
        <f t="shared" si="12"/>
        <v>8797.6539589442818</v>
      </c>
      <c r="N20" s="39">
        <f t="shared" si="14"/>
        <v>10965.630715983678</v>
      </c>
      <c r="O20" s="59">
        <f t="shared" si="4"/>
        <v>547</v>
      </c>
      <c r="P20" s="40">
        <f t="shared" si="13"/>
        <v>10968.92138939671</v>
      </c>
    </row>
    <row r="21" spans="1:16">
      <c r="A21" s="62">
        <v>17</v>
      </c>
      <c r="B21" s="39">
        <f t="shared" si="5"/>
        <v>2335.8132538936029</v>
      </c>
      <c r="C21" s="59">
        <f t="shared" si="0"/>
        <v>2569</v>
      </c>
      <c r="D21" s="40">
        <f t="shared" si="6"/>
        <v>2335.5391202802648</v>
      </c>
      <c r="E21" s="39">
        <f t="shared" si="7"/>
        <v>4599.4892727240112</v>
      </c>
      <c r="F21" s="59">
        <f t="shared" si="1"/>
        <v>1304</v>
      </c>
      <c r="G21" s="40">
        <f t="shared" si="8"/>
        <v>4601.2269938650306</v>
      </c>
      <c r="H21" s="39">
        <f t="shared" si="9"/>
        <v>6863.137453523811</v>
      </c>
      <c r="I21" s="59">
        <f t="shared" si="2"/>
        <v>874</v>
      </c>
      <c r="J21" s="40">
        <f t="shared" si="10"/>
        <v>6864.9885583524028</v>
      </c>
      <c r="K21" s="39">
        <f t="shared" si="11"/>
        <v>9113.8804623585947</v>
      </c>
      <c r="L21" s="59">
        <f t="shared" si="3"/>
        <v>658</v>
      </c>
      <c r="M21" s="40">
        <f t="shared" si="12"/>
        <v>9118.5410334346507</v>
      </c>
      <c r="N21" s="39">
        <f t="shared" si="14"/>
        <v>11361.391984739763</v>
      </c>
      <c r="O21" s="59">
        <f t="shared" si="4"/>
        <v>528</v>
      </c>
      <c r="P21" s="40">
        <f t="shared" si="13"/>
        <v>11363.636363636364</v>
      </c>
    </row>
    <row r="22" spans="1:16">
      <c r="A22" s="62">
        <v>18</v>
      </c>
      <c r="B22" s="39">
        <f t="shared" si="5"/>
        <v>2412.4040933199194</v>
      </c>
      <c r="C22" s="59">
        <f t="shared" si="0"/>
        <v>2487</v>
      </c>
      <c r="D22" s="40">
        <f t="shared" si="6"/>
        <v>2412.5452352231605</v>
      </c>
      <c r="E22" s="39">
        <f t="shared" si="7"/>
        <v>4753.3336007213229</v>
      </c>
      <c r="F22" s="59">
        <f t="shared" si="1"/>
        <v>1262</v>
      </c>
      <c r="G22" s="40">
        <f t="shared" si="8"/>
        <v>4754.3581616481779</v>
      </c>
      <c r="H22" s="39">
        <f t="shared" si="9"/>
        <v>7094.2343200511395</v>
      </c>
      <c r="I22" s="59">
        <f t="shared" si="2"/>
        <v>846</v>
      </c>
      <c r="J22" s="40">
        <f t="shared" si="10"/>
        <v>7092.1985815602839</v>
      </c>
      <c r="K22" s="39">
        <f t="shared" si="11"/>
        <v>9421.7894468139584</v>
      </c>
      <c r="L22" s="59">
        <f t="shared" si="3"/>
        <v>637</v>
      </c>
      <c r="M22" s="40">
        <f t="shared" si="12"/>
        <v>9419.1522762951336</v>
      </c>
      <c r="N22" s="39">
        <f t="shared" si="14"/>
        <v>11746.002804733042</v>
      </c>
      <c r="O22" s="59">
        <f t="shared" si="4"/>
        <v>511</v>
      </c>
      <c r="P22" s="40">
        <f t="shared" si="13"/>
        <v>11741.682974559686</v>
      </c>
    </row>
    <row r="23" spans="1:16">
      <c r="A23" s="62">
        <v>19</v>
      </c>
      <c r="B23" s="39">
        <f t="shared" si="5"/>
        <v>2486.95214222393</v>
      </c>
      <c r="C23" s="59">
        <f t="shared" si="0"/>
        <v>2413</v>
      </c>
      <c r="D23" s="40">
        <f t="shared" si="6"/>
        <v>2486.5312888520516</v>
      </c>
      <c r="E23" s="39">
        <f t="shared" si="7"/>
        <v>4903.0746738451089</v>
      </c>
      <c r="F23" s="59">
        <f t="shared" si="1"/>
        <v>1224</v>
      </c>
      <c r="G23" s="40">
        <f t="shared" si="8"/>
        <v>4901.9607843137255</v>
      </c>
      <c r="H23" s="39">
        <f t="shared" si="9"/>
        <v>7319.1674926927162</v>
      </c>
      <c r="I23" s="59">
        <f t="shared" si="2"/>
        <v>820</v>
      </c>
      <c r="J23" s="40">
        <f t="shared" si="10"/>
        <v>7317.0731707317073</v>
      </c>
      <c r="K23" s="39">
        <f t="shared" si="11"/>
        <v>9721.4860450376327</v>
      </c>
      <c r="L23" s="59">
        <f t="shared" si="3"/>
        <v>617</v>
      </c>
      <c r="M23" s="40">
        <f t="shared" si="12"/>
        <v>9724.4732576985407</v>
      </c>
      <c r="N23" s="39">
        <f t="shared" si="14"/>
        <v>12120.355487542507</v>
      </c>
      <c r="O23" s="59">
        <f t="shared" si="4"/>
        <v>495</v>
      </c>
      <c r="P23" s="40">
        <f t="shared" si="13"/>
        <v>12121.212121212122</v>
      </c>
    </row>
    <row r="24" spans="1:16">
      <c r="A24" s="62">
        <v>20</v>
      </c>
      <c r="B24" s="39">
        <f t="shared" si="5"/>
        <v>2559.6125923713453</v>
      </c>
      <c r="C24" s="59">
        <f t="shared" si="0"/>
        <v>2344</v>
      </c>
      <c r="D24" s="40">
        <f t="shared" si="6"/>
        <v>2559.7269624573378</v>
      </c>
      <c r="E24" s="39">
        <f t="shared" si="7"/>
        <v>5049.0242183159635</v>
      </c>
      <c r="F24" s="59">
        <f t="shared" si="1"/>
        <v>1188</v>
      </c>
      <c r="G24" s="40">
        <f t="shared" si="8"/>
        <v>5050.5050505050503</v>
      </c>
      <c r="H24" s="39">
        <f t="shared" si="9"/>
        <v>7538.4052301990014</v>
      </c>
      <c r="I24" s="59">
        <f t="shared" si="2"/>
        <v>796</v>
      </c>
      <c r="J24" s="40">
        <f t="shared" si="10"/>
        <v>7537.6884422110552</v>
      </c>
      <c r="K24" s="39">
        <f t="shared" si="11"/>
        <v>10013.594155910132</v>
      </c>
      <c r="L24" s="59">
        <f t="shared" si="3"/>
        <v>599</v>
      </c>
      <c r="M24" s="40">
        <f t="shared" si="12"/>
        <v>10016.69449081803</v>
      </c>
      <c r="N24" s="39">
        <f t="shared" si="14"/>
        <v>12485.229348719644</v>
      </c>
      <c r="O24" s="59">
        <f t="shared" si="4"/>
        <v>481</v>
      </c>
      <c r="P24" s="40">
        <f t="shared" si="13"/>
        <v>12474.012474012474</v>
      </c>
    </row>
    <row r="25" spans="1:16">
      <c r="A25" s="62">
        <v>21</v>
      </c>
      <c r="B25" s="39">
        <f t="shared" si="5"/>
        <v>2630.5219309706808</v>
      </c>
      <c r="C25" s="59">
        <f t="shared" si="0"/>
        <v>2281</v>
      </c>
      <c r="D25" s="40">
        <f t="shared" si="6"/>
        <v>2630.4252520824198</v>
      </c>
      <c r="E25" s="39">
        <f t="shared" si="7"/>
        <v>5191.4563894118755</v>
      </c>
      <c r="F25" s="59">
        <f t="shared" si="1"/>
        <v>1156</v>
      </c>
      <c r="G25" s="40">
        <f t="shared" si="8"/>
        <v>5190.3114186851208</v>
      </c>
      <c r="H25" s="39">
        <f t="shared" si="9"/>
        <v>7752.3593542244571</v>
      </c>
      <c r="I25" s="59">
        <f t="shared" si="2"/>
        <v>774</v>
      </c>
      <c r="J25" s="40">
        <f t="shared" si="10"/>
        <v>7751.937984496124</v>
      </c>
      <c r="K25" s="39">
        <f t="shared" si="11"/>
        <v>10298.662482619462</v>
      </c>
      <c r="L25" s="59">
        <f t="shared" si="3"/>
        <v>583</v>
      </c>
      <c r="M25" s="40">
        <f t="shared" si="12"/>
        <v>10291.595197255574</v>
      </c>
      <c r="N25" s="39">
        <f t="shared" si="14"/>
        <v>12841.309776459424</v>
      </c>
      <c r="O25" s="59">
        <f t="shared" si="4"/>
        <v>467</v>
      </c>
      <c r="P25" s="40">
        <f t="shared" si="13"/>
        <v>12847.96573875803</v>
      </c>
    </row>
    <row r="26" spans="1:16">
      <c r="A26" s="62">
        <v>22</v>
      </c>
      <c r="B26" s="39">
        <f t="shared" si="5"/>
        <v>2699.8009519039856</v>
      </c>
      <c r="C26" s="59">
        <f t="shared" si="0"/>
        <v>2222</v>
      </c>
      <c r="D26" s="40">
        <f t="shared" si="6"/>
        <v>2700.2700270027003</v>
      </c>
      <c r="E26" s="39">
        <f t="shared" si="7"/>
        <v>5330.6138199822717</v>
      </c>
      <c r="F26" s="59">
        <f t="shared" si="1"/>
        <v>1126</v>
      </c>
      <c r="G26" s="40">
        <f t="shared" si="8"/>
        <v>5328.5968028419184</v>
      </c>
      <c r="H26" s="39">
        <f t="shared" si="9"/>
        <v>7961.3943350875461</v>
      </c>
      <c r="I26" s="59">
        <f t="shared" si="2"/>
        <v>754</v>
      </c>
      <c r="J26" s="40">
        <f t="shared" si="10"/>
        <v>7957.5596816976131</v>
      </c>
      <c r="K26" s="39">
        <f t="shared" si="11"/>
        <v>10577.176638351593</v>
      </c>
      <c r="L26" s="59">
        <f t="shared" si="3"/>
        <v>567</v>
      </c>
      <c r="M26" s="40">
        <f t="shared" si="12"/>
        <v>10582.010582010582</v>
      </c>
      <c r="N26" s="39">
        <f t="shared" si="14"/>
        <v>13189.203352885414</v>
      </c>
      <c r="O26" s="59">
        <f t="shared" si="4"/>
        <v>455</v>
      </c>
      <c r="P26" s="40">
        <f t="shared" si="13"/>
        <v>13186.813186813188</v>
      </c>
    </row>
    <row r="27" spans="1:16">
      <c r="A27" s="62">
        <v>23</v>
      </c>
      <c r="B27" s="39">
        <f t="shared" si="5"/>
        <v>2767.5571710353556</v>
      </c>
      <c r="C27" s="59">
        <f t="shared" si="0"/>
        <v>2168</v>
      </c>
      <c r="D27" s="40">
        <f t="shared" si="6"/>
        <v>2767.5276752767527</v>
      </c>
      <c r="E27" s="39">
        <f t="shared" si="7"/>
        <v>5466.7124719618269</v>
      </c>
      <c r="F27" s="59">
        <f t="shared" si="1"/>
        <v>1098</v>
      </c>
      <c r="G27" s="40">
        <f t="shared" si="8"/>
        <v>5464.4808743169397</v>
      </c>
      <c r="H27" s="39">
        <f t="shared" si="9"/>
        <v>8165.8345794598854</v>
      </c>
      <c r="I27" s="59">
        <f t="shared" si="2"/>
        <v>735</v>
      </c>
      <c r="J27" s="40">
        <f t="shared" si="10"/>
        <v>8163.2653061224491</v>
      </c>
      <c r="K27" s="39">
        <f t="shared" si="11"/>
        <v>10849.568856266193</v>
      </c>
      <c r="L27" s="59">
        <f t="shared" si="3"/>
        <v>553</v>
      </c>
      <c r="M27" s="40">
        <f t="shared" si="12"/>
        <v>10849.909584086799</v>
      </c>
      <c r="N27" s="39">
        <f t="shared" si="14"/>
        <v>13529.449982834303</v>
      </c>
      <c r="O27" s="59">
        <f t="shared" si="4"/>
        <v>443</v>
      </c>
      <c r="P27" s="40">
        <f t="shared" si="13"/>
        <v>13544.018058690745</v>
      </c>
    </row>
    <row r="28" spans="1:16">
      <c r="A28" s="62">
        <v>24</v>
      </c>
      <c r="B28" s="39">
        <f t="shared" si="5"/>
        <v>2833.8867836757204</v>
      </c>
      <c r="C28" s="59">
        <f t="shared" si="0"/>
        <v>2117</v>
      </c>
      <c r="D28" s="40">
        <f t="shared" si="6"/>
        <v>2834.1993386868212</v>
      </c>
      <c r="E28" s="39">
        <f t="shared" si="7"/>
        <v>5599.9455682356447</v>
      </c>
      <c r="F28" s="59">
        <f t="shared" si="1"/>
        <v>1071</v>
      </c>
      <c r="G28" s="40">
        <f t="shared" si="8"/>
        <v>5602.2408963585431</v>
      </c>
      <c r="H28" s="39">
        <f t="shared" si="9"/>
        <v>8365.9703366075337</v>
      </c>
      <c r="I28" s="59">
        <f t="shared" si="2"/>
        <v>717</v>
      </c>
      <c r="J28" s="40">
        <f t="shared" si="10"/>
        <v>8368.2008368200841</v>
      </c>
      <c r="K28" s="39">
        <f t="shared" si="11"/>
        <v>11116.225858858004</v>
      </c>
      <c r="L28" s="59">
        <f t="shared" si="3"/>
        <v>540</v>
      </c>
      <c r="M28" s="40">
        <f t="shared" si="12"/>
        <v>11111.111111111111</v>
      </c>
      <c r="N28" s="39">
        <f t="shared" si="14"/>
        <v>13862.532723518847</v>
      </c>
      <c r="O28" s="59">
        <f t="shared" si="4"/>
        <v>433</v>
      </c>
      <c r="P28" s="40">
        <f t="shared" si="13"/>
        <v>13856.812933025403</v>
      </c>
    </row>
    <row r="29" spans="1:16">
      <c r="A29" s="62">
        <v>25</v>
      </c>
      <c r="B29" s="39">
        <f t="shared" si="5"/>
        <v>2898.8762659978624</v>
      </c>
      <c r="C29" s="59">
        <f t="shared" si="0"/>
        <v>2070</v>
      </c>
      <c r="D29" s="40">
        <f t="shared" si="6"/>
        <v>2898.550724637681</v>
      </c>
      <c r="E29" s="39">
        <f t="shared" si="7"/>
        <v>5730.4868093244286</v>
      </c>
      <c r="F29" s="59">
        <f t="shared" si="1"/>
        <v>1047</v>
      </c>
      <c r="G29" s="40">
        <f t="shared" si="8"/>
        <v>5730.6590257879652</v>
      </c>
      <c r="H29" s="39">
        <f t="shared" si="9"/>
        <v>8562.0625303264569</v>
      </c>
      <c r="I29" s="59">
        <f t="shared" si="2"/>
        <v>701</v>
      </c>
      <c r="J29" s="40">
        <f t="shared" si="10"/>
        <v>8559.2011412268184</v>
      </c>
      <c r="K29" s="39">
        <f t="shared" si="11"/>
        <v>11377.495295933986</v>
      </c>
      <c r="L29" s="59">
        <f t="shared" si="3"/>
        <v>527</v>
      </c>
      <c r="M29" s="40">
        <f t="shared" si="12"/>
        <v>11385.199240986718</v>
      </c>
      <c r="N29" s="39">
        <f t="shared" si="14"/>
        <v>14188.885826240807</v>
      </c>
      <c r="O29" s="59">
        <f t="shared" si="4"/>
        <v>423</v>
      </c>
      <c r="P29" s="40">
        <f t="shared" si="13"/>
        <v>14184.397163120568</v>
      </c>
    </row>
    <row r="30" spans="1:16">
      <c r="A30" s="62">
        <v>26</v>
      </c>
      <c r="B30" s="39">
        <f t="shared" si="5"/>
        <v>2962.6036964861114</v>
      </c>
      <c r="C30" s="59">
        <f t="shared" si="0"/>
        <v>2025</v>
      </c>
      <c r="D30" s="40">
        <f t="shared" si="6"/>
        <v>2962.962962962963</v>
      </c>
      <c r="E30" s="39">
        <f t="shared" si="7"/>
        <v>5858.4930277167996</v>
      </c>
      <c r="F30" s="59">
        <f t="shared" si="1"/>
        <v>1024</v>
      </c>
      <c r="G30" s="40">
        <f t="shared" si="8"/>
        <v>5859.375</v>
      </c>
      <c r="H30" s="39">
        <f t="shared" si="9"/>
        <v>8754.3467461410746</v>
      </c>
      <c r="I30" s="59">
        <f t="shared" si="2"/>
        <v>685</v>
      </c>
      <c r="J30" s="40">
        <f t="shared" si="10"/>
        <v>8759.1240875912408</v>
      </c>
      <c r="K30" s="39">
        <f t="shared" si="11"/>
        <v>11633.691057079339</v>
      </c>
      <c r="L30" s="59">
        <f t="shared" si="3"/>
        <v>516</v>
      </c>
      <c r="M30" s="40">
        <f t="shared" si="12"/>
        <v>11627.906976744185</v>
      </c>
      <c r="N30" s="39">
        <f t="shared" si="14"/>
        <v>14508.901372221735</v>
      </c>
      <c r="O30" s="59">
        <f t="shared" si="4"/>
        <v>414</v>
      </c>
      <c r="P30" s="40">
        <f t="shared" si="13"/>
        <v>14492.753623188406</v>
      </c>
    </row>
    <row r="31" spans="1:16">
      <c r="A31" s="62">
        <v>27</v>
      </c>
      <c r="B31" s="39">
        <f t="shared" si="5"/>
        <v>3025.139855008083</v>
      </c>
      <c r="C31" s="59">
        <f t="shared" si="0"/>
        <v>1983</v>
      </c>
      <c r="D31" s="40">
        <f t="shared" si="6"/>
        <v>3025.7186081694404</v>
      </c>
      <c r="E31" s="39">
        <f t="shared" si="7"/>
        <v>5984.1063955217287</v>
      </c>
      <c r="F31" s="59">
        <f t="shared" si="1"/>
        <v>1003</v>
      </c>
      <c r="G31" s="40">
        <f t="shared" si="8"/>
        <v>5982.0538384845468</v>
      </c>
      <c r="H31" s="39">
        <f t="shared" si="9"/>
        <v>8943.0365475237504</v>
      </c>
      <c r="I31" s="59">
        <f t="shared" si="2"/>
        <v>671</v>
      </c>
      <c r="J31" s="40">
        <f t="shared" si="10"/>
        <v>8941.8777943368113</v>
      </c>
      <c r="K31" s="39">
        <f t="shared" si="11"/>
        <v>11885.097690124072</v>
      </c>
      <c r="L31" s="59">
        <f t="shared" si="3"/>
        <v>505</v>
      </c>
      <c r="M31" s="40">
        <f t="shared" si="12"/>
        <v>11881.18811881188</v>
      </c>
      <c r="N31" s="39">
        <f t="shared" si="14"/>
        <v>14822.934791734056</v>
      </c>
      <c r="O31" s="59">
        <f t="shared" si="4"/>
        <v>405</v>
      </c>
      <c r="P31" s="40">
        <f t="shared" si="13"/>
        <v>14814.814814814816</v>
      </c>
    </row>
    <row r="32" spans="1:16">
      <c r="A32" s="62">
        <v>28</v>
      </c>
      <c r="B32" s="39">
        <f t="shared" si="5"/>
        <v>3086.54914360066</v>
      </c>
      <c r="C32" s="59">
        <f t="shared" si="0"/>
        <v>1944</v>
      </c>
      <c r="D32" s="40">
        <f t="shared" si="6"/>
        <v>3086.4197530864199</v>
      </c>
      <c r="E32" s="39">
        <f t="shared" si="7"/>
        <v>6107.4562740069605</v>
      </c>
      <c r="F32" s="59">
        <f t="shared" si="1"/>
        <v>982</v>
      </c>
      <c r="G32" s="40">
        <f t="shared" si="8"/>
        <v>6109.9796334012217</v>
      </c>
      <c r="H32" s="39">
        <f t="shared" si="9"/>
        <v>9128.3262541742406</v>
      </c>
      <c r="I32" s="59">
        <f t="shared" si="2"/>
        <v>657</v>
      </c>
      <c r="J32" s="40">
        <f t="shared" si="10"/>
        <v>9132.4200913242003</v>
      </c>
      <c r="K32" s="39">
        <f t="shared" si="11"/>
        <v>12131.974102868673</v>
      </c>
      <c r="L32" s="59">
        <f t="shared" si="3"/>
        <v>495</v>
      </c>
      <c r="M32" s="40">
        <f t="shared" si="12"/>
        <v>12121.212121212122</v>
      </c>
      <c r="N32" s="39">
        <f t="shared" si="14"/>
        <v>15131.309487947135</v>
      </c>
      <c r="O32" s="59">
        <f t="shared" si="4"/>
        <v>397</v>
      </c>
      <c r="P32" s="40">
        <f t="shared" si="13"/>
        <v>15113.350125944584</v>
      </c>
    </row>
    <row r="33" spans="1:16">
      <c r="A33" s="62">
        <v>29</v>
      </c>
      <c r="B33" s="39">
        <f t="shared" si="5"/>
        <v>3146.8903630894683</v>
      </c>
      <c r="C33" s="59">
        <f t="shared" si="0"/>
        <v>1907</v>
      </c>
      <c r="D33" s="40">
        <f t="shared" si="6"/>
        <v>3146.3030938647089</v>
      </c>
      <c r="E33" s="39">
        <f t="shared" si="7"/>
        <v>6228.6607735571297</v>
      </c>
      <c r="F33" s="59">
        <f t="shared" si="1"/>
        <v>963</v>
      </c>
      <c r="G33" s="40">
        <f t="shared" si="8"/>
        <v>6230.529595015576</v>
      </c>
      <c r="H33" s="39">
        <f t="shared" si="9"/>
        <v>9310.3932853068181</v>
      </c>
      <c r="I33" s="59">
        <f t="shared" si="2"/>
        <v>644</v>
      </c>
      <c r="J33" s="40">
        <f t="shared" si="10"/>
        <v>9316.7701863354032</v>
      </c>
      <c r="K33" s="39">
        <f t="shared" si="11"/>
        <v>12374.556685234435</v>
      </c>
      <c r="L33" s="59">
        <f t="shared" si="3"/>
        <v>485</v>
      </c>
      <c r="M33" s="40">
        <f t="shared" si="12"/>
        <v>12371.134020618556</v>
      </c>
      <c r="N33" s="39">
        <f t="shared" si="14"/>
        <v>15434.320736822558</v>
      </c>
      <c r="O33" s="59">
        <f t="shared" si="4"/>
        <v>389</v>
      </c>
      <c r="P33" s="40">
        <f t="shared" si="13"/>
        <v>15424.164524421594</v>
      </c>
    </row>
    <row r="34" spans="1:16">
      <c r="A34" s="62">
        <v>30</v>
      </c>
      <c r="B34" s="39">
        <f t="shared" si="5"/>
        <v>3206.2173722035022</v>
      </c>
      <c r="C34" s="59">
        <f t="shared" si="0"/>
        <v>1871</v>
      </c>
      <c r="D34" s="40">
        <f t="shared" si="6"/>
        <v>3206.8412613575629</v>
      </c>
      <c r="E34" s="39">
        <f t="shared" si="7"/>
        <v>6347.8280776055417</v>
      </c>
      <c r="F34" s="59">
        <f t="shared" si="1"/>
        <v>945</v>
      </c>
      <c r="G34" s="40">
        <f t="shared" si="8"/>
        <v>6349.2063492063489</v>
      </c>
      <c r="H34" s="39">
        <f t="shared" si="9"/>
        <v>9489.4001483910306</v>
      </c>
      <c r="I34" s="59">
        <f t="shared" si="2"/>
        <v>632</v>
      </c>
      <c r="J34" s="40">
        <f t="shared" si="10"/>
        <v>9493.67088607595</v>
      </c>
      <c r="K34" s="39">
        <f t="shared" si="11"/>
        <v>12613.061959023087</v>
      </c>
      <c r="L34" s="59">
        <f t="shared" si="3"/>
        <v>476</v>
      </c>
      <c r="M34" s="40">
        <f t="shared" si="12"/>
        <v>12605.042016806723</v>
      </c>
      <c r="N34" s="39">
        <f t="shared" si="14"/>
        <v>15732.238996943588</v>
      </c>
      <c r="O34" s="59">
        <f t="shared" si="4"/>
        <v>381</v>
      </c>
      <c r="P34" s="40">
        <f t="shared" si="13"/>
        <v>15748.031496062993</v>
      </c>
    </row>
    <row r="35" spans="1:16">
      <c r="A35" s="62">
        <v>31</v>
      </c>
      <c r="B35" s="39">
        <f t="shared" si="5"/>
        <v>3264.5796502086623</v>
      </c>
      <c r="C35" s="59">
        <f t="shared" si="0"/>
        <v>1838</v>
      </c>
      <c r="D35" s="40">
        <f t="shared" si="6"/>
        <v>3264.4178454842222</v>
      </c>
      <c r="E35" s="39">
        <f t="shared" si="7"/>
        <v>6465.0575727690466</v>
      </c>
      <c r="F35" s="59">
        <f t="shared" si="1"/>
        <v>928</v>
      </c>
      <c r="G35" s="40">
        <f t="shared" si="8"/>
        <v>6465.5172413793107</v>
      </c>
      <c r="H35" s="39">
        <f t="shared" si="9"/>
        <v>9665.4961367809319</v>
      </c>
      <c r="I35" s="59">
        <f t="shared" si="2"/>
        <v>621</v>
      </c>
      <c r="J35" s="40">
        <f t="shared" si="10"/>
        <v>9661.8357487922713</v>
      </c>
      <c r="K35" s="39">
        <f t="shared" si="11"/>
        <v>12847.688839805072</v>
      </c>
      <c r="L35" s="59">
        <f t="shared" si="3"/>
        <v>467</v>
      </c>
      <c r="M35" s="40">
        <f t="shared" si="12"/>
        <v>12847.96573875803</v>
      </c>
      <c r="N35" s="39">
        <f t="shared" si="14"/>
        <v>16025.312734852352</v>
      </c>
      <c r="O35" s="59">
        <f t="shared" si="4"/>
        <v>374</v>
      </c>
      <c r="P35" s="40">
        <f t="shared" si="13"/>
        <v>16042.780748663101</v>
      </c>
    </row>
    <row r="36" spans="1:16">
      <c r="A36" s="62">
        <v>32</v>
      </c>
      <c r="B36" s="39">
        <f t="shared" si="5"/>
        <v>3322.0227797783996</v>
      </c>
      <c r="C36" s="59">
        <f t="shared" si="0"/>
        <v>1806</v>
      </c>
      <c r="D36" s="40">
        <f t="shared" si="6"/>
        <v>3322.2591362126245</v>
      </c>
      <c r="E36" s="39">
        <f t="shared" si="7"/>
        <v>6580.4408187670306</v>
      </c>
      <c r="F36" s="59">
        <f t="shared" si="1"/>
        <v>912</v>
      </c>
      <c r="G36" s="40">
        <f t="shared" si="8"/>
        <v>6578.9473684210525</v>
      </c>
      <c r="H36" s="39">
        <f t="shared" si="9"/>
        <v>9838.8187866764292</v>
      </c>
      <c r="I36" s="59">
        <f t="shared" si="2"/>
        <v>610</v>
      </c>
      <c r="J36" s="40">
        <f t="shared" si="10"/>
        <v>9836.065573770491</v>
      </c>
      <c r="K36" s="39">
        <f t="shared" si="11"/>
        <v>13078.620578146594</v>
      </c>
      <c r="L36" s="59">
        <f t="shared" si="3"/>
        <v>459</v>
      </c>
      <c r="M36" s="40">
        <f t="shared" si="12"/>
        <v>13071.895424836601</v>
      </c>
      <c r="N36" s="39">
        <f t="shared" si="14"/>
        <v>16313.770849847311</v>
      </c>
      <c r="O36" s="59">
        <f t="shared" si="4"/>
        <v>368</v>
      </c>
      <c r="P36" s="40">
        <f t="shared" si="13"/>
        <v>16304.347826086956</v>
      </c>
    </row>
    <row r="37" spans="1:16">
      <c r="A37" s="62">
        <v>33</v>
      </c>
      <c r="B37" s="39">
        <f t="shared" si="5"/>
        <v>3378.588863500463</v>
      </c>
      <c r="C37" s="59">
        <f t="shared" si="0"/>
        <v>1776</v>
      </c>
      <c r="D37" s="40">
        <f t="shared" si="6"/>
        <v>3378.3783783783783</v>
      </c>
      <c r="E37" s="39">
        <f t="shared" si="7"/>
        <v>6694.0623850384463</v>
      </c>
      <c r="F37" s="59">
        <f t="shared" si="1"/>
        <v>896</v>
      </c>
      <c r="G37" s="40">
        <f t="shared" si="8"/>
        <v>6696.4285714285716</v>
      </c>
      <c r="H37" s="39">
        <f t="shared" si="9"/>
        <v>10009.495133845434</v>
      </c>
      <c r="I37" s="59">
        <f t="shared" si="2"/>
        <v>599</v>
      </c>
      <c r="J37" s="40">
        <f t="shared" si="10"/>
        <v>10016.69449081803</v>
      </c>
      <c r="K37" s="39">
        <f t="shared" si="11"/>
        <v>13306.026434041851</v>
      </c>
      <c r="L37" s="59">
        <f t="shared" si="3"/>
        <v>451</v>
      </c>
      <c r="M37" s="40">
        <f t="shared" si="12"/>
        <v>13303.769401330377</v>
      </c>
      <c r="N37" s="39">
        <f t="shared" si="14"/>
        <v>16597.824765525849</v>
      </c>
      <c r="O37" s="59">
        <f t="shared" si="4"/>
        <v>361</v>
      </c>
      <c r="P37" s="40">
        <f t="shared" si="13"/>
        <v>16620.498614958447</v>
      </c>
    </row>
    <row r="38" spans="1:16">
      <c r="A38" s="62">
        <v>34</v>
      </c>
      <c r="B38" s="39">
        <f t="shared" si="5"/>
        <v>3434.3168848374203</v>
      </c>
      <c r="C38" s="59">
        <f t="shared" si="0"/>
        <v>1747</v>
      </c>
      <c r="D38" s="40">
        <f t="shared" si="6"/>
        <v>3434.4590726960505</v>
      </c>
      <c r="E38" s="39">
        <f t="shared" si="7"/>
        <v>6806.0005757858144</v>
      </c>
      <c r="F38" s="59">
        <f t="shared" si="1"/>
        <v>882</v>
      </c>
      <c r="G38" s="40">
        <f t="shared" si="8"/>
        <v>6802.7210884353744</v>
      </c>
      <c r="H38" s="39">
        <f t="shared" si="9"/>
        <v>10177.642802746865</v>
      </c>
      <c r="I38" s="59">
        <f t="shared" si="2"/>
        <v>590</v>
      </c>
      <c r="J38" s="40">
        <f t="shared" si="10"/>
        <v>10169.491525423729</v>
      </c>
      <c r="K38" s="39">
        <f t="shared" si="11"/>
        <v>13530.063128039403</v>
      </c>
      <c r="L38" s="59">
        <f t="shared" si="3"/>
        <v>443</v>
      </c>
      <c r="M38" s="40">
        <f t="shared" si="12"/>
        <v>13544.018058690745</v>
      </c>
      <c r="N38" s="39">
        <f t="shared" si="14"/>
        <v>16877.67024239427</v>
      </c>
      <c r="O38" s="59">
        <f t="shared" si="4"/>
        <v>355</v>
      </c>
      <c r="P38" s="40">
        <f t="shared" si="13"/>
        <v>16901.408450704224</v>
      </c>
    </row>
    <row r="39" spans="1:16">
      <c r="A39" s="62">
        <v>35</v>
      </c>
      <c r="B39" s="39">
        <f t="shared" si="5"/>
        <v>3489.2430223345823</v>
      </c>
      <c r="C39" s="59">
        <f t="shared" si="0"/>
        <v>1720</v>
      </c>
      <c r="D39" s="40">
        <f t="shared" si="6"/>
        <v>3488.3720930232557</v>
      </c>
      <c r="E39" s="39">
        <f t="shared" si="7"/>
        <v>6916.3280611095415</v>
      </c>
      <c r="F39" s="59">
        <f t="shared" si="1"/>
        <v>868</v>
      </c>
      <c r="G39" s="40">
        <f t="shared" si="8"/>
        <v>6912.442396313364</v>
      </c>
      <c r="H39" s="39">
        <f t="shared" si="9"/>
        <v>10343.370954587461</v>
      </c>
      <c r="I39" s="59">
        <f t="shared" si="2"/>
        <v>580</v>
      </c>
      <c r="J39" s="40">
        <f t="shared" si="10"/>
        <v>10344.827586206897</v>
      </c>
      <c r="K39" s="39">
        <f t="shared" si="11"/>
        <v>13750.876104414692</v>
      </c>
      <c r="L39" s="59">
        <f t="shared" si="3"/>
        <v>436</v>
      </c>
      <c r="M39" s="40">
        <f t="shared" si="12"/>
        <v>13761.467889908257</v>
      </c>
      <c r="N39" s="39">
        <f t="shared" si="14"/>
        <v>17153.488955703586</v>
      </c>
      <c r="O39" s="59">
        <f t="shared" si="4"/>
        <v>350</v>
      </c>
      <c r="P39" s="40">
        <f t="shared" si="13"/>
        <v>17142.857142857141</v>
      </c>
    </row>
    <row r="40" spans="1:16">
      <c r="A40" s="62">
        <v>36</v>
      </c>
      <c r="B40" s="39">
        <f t="shared" si="5"/>
        <v>3543.4009242697007</v>
      </c>
      <c r="C40" s="59">
        <f t="shared" si="0"/>
        <v>1693</v>
      </c>
      <c r="D40" s="40">
        <f t="shared" si="6"/>
        <v>3544.0047253396338</v>
      </c>
      <c r="E40" s="39">
        <f t="shared" si="7"/>
        <v>7025.1124286835284</v>
      </c>
      <c r="F40" s="59">
        <f t="shared" si="1"/>
        <v>854</v>
      </c>
      <c r="G40" s="40">
        <f t="shared" si="8"/>
        <v>7025.7611241217801</v>
      </c>
      <c r="H40" s="39">
        <f t="shared" si="9"/>
        <v>10506.781116019898</v>
      </c>
      <c r="I40" s="59">
        <f t="shared" si="2"/>
        <v>571</v>
      </c>
      <c r="J40" s="40">
        <f t="shared" si="10"/>
        <v>10507.880910683012</v>
      </c>
      <c r="K40" s="39">
        <f t="shared" si="11"/>
        <v>13968.600635311343</v>
      </c>
      <c r="L40" s="59">
        <f t="shared" si="3"/>
        <v>430</v>
      </c>
      <c r="M40" s="40">
        <f t="shared" si="12"/>
        <v>13953.488372093023</v>
      </c>
      <c r="N40" s="39">
        <f t="shared" si="14"/>
        <v>17425.449874638551</v>
      </c>
      <c r="O40" s="59">
        <f t="shared" si="4"/>
        <v>344</v>
      </c>
      <c r="P40" s="40">
        <f t="shared" si="13"/>
        <v>17441.860465116279</v>
      </c>
    </row>
    <row r="41" spans="1:16">
      <c r="A41" s="62">
        <v>37</v>
      </c>
      <c r="B41" s="39">
        <f t="shared" si="5"/>
        <v>3596.8219496659985</v>
      </c>
      <c r="C41" s="59">
        <f t="shared" si="0"/>
        <v>1668</v>
      </c>
      <c r="D41" s="40">
        <f t="shared" si="6"/>
        <v>3597.1223021582732</v>
      </c>
      <c r="E41" s="39">
        <f t="shared" si="7"/>
        <v>7132.4166678664315</v>
      </c>
      <c r="F41" s="59">
        <f t="shared" si="1"/>
        <v>841</v>
      </c>
      <c r="G41" s="40">
        <f t="shared" si="8"/>
        <v>7134.3638525564802</v>
      </c>
      <c r="H41" s="39">
        <f t="shared" si="9"/>
        <v>10667.967906349284</v>
      </c>
      <c r="I41" s="59">
        <f t="shared" si="2"/>
        <v>562</v>
      </c>
      <c r="J41" s="40">
        <f t="shared" si="10"/>
        <v>10676.156583629892</v>
      </c>
      <c r="K41" s="39">
        <f t="shared" si="11"/>
        <v>14183.362789657003</v>
      </c>
      <c r="L41" s="59">
        <f t="shared" si="3"/>
        <v>423</v>
      </c>
      <c r="M41" s="40">
        <f t="shared" si="12"/>
        <v>14184.397163120568</v>
      </c>
      <c r="N41" s="39">
        <f t="shared" si="14"/>
        <v>17693.710472595809</v>
      </c>
      <c r="O41" s="59">
        <f t="shared" si="4"/>
        <v>339</v>
      </c>
      <c r="P41" s="40">
        <f t="shared" si="13"/>
        <v>17699.115044247788</v>
      </c>
    </row>
    <row r="42" spans="1:16">
      <c r="A42" s="62">
        <v>38</v>
      </c>
      <c r="B42" s="39">
        <f t="shared" si="5"/>
        <v>3649.5353805702507</v>
      </c>
      <c r="C42" s="59">
        <f t="shared" si="0"/>
        <v>1644</v>
      </c>
      <c r="D42" s="40">
        <f t="shared" si="6"/>
        <v>3649.6350364963505</v>
      </c>
      <c r="E42" s="39">
        <f t="shared" si="7"/>
        <v>7238.2995960944118</v>
      </c>
      <c r="F42" s="59">
        <f t="shared" si="1"/>
        <v>829</v>
      </c>
      <c r="G42" s="40">
        <f t="shared" si="8"/>
        <v>7237.6357056694815</v>
      </c>
      <c r="H42" s="39">
        <f t="shared" si="9"/>
        <v>10827.019678037947</v>
      </c>
      <c r="I42" s="59">
        <f t="shared" si="2"/>
        <v>554</v>
      </c>
      <c r="J42" s="40">
        <f t="shared" si="10"/>
        <v>10830.324909747293</v>
      </c>
      <c r="K42" s="39">
        <f t="shared" si="11"/>
        <v>14395.280286559504</v>
      </c>
      <c r="L42" s="59">
        <f t="shared" si="3"/>
        <v>417</v>
      </c>
      <c r="M42" s="40">
        <f t="shared" si="12"/>
        <v>14388.489208633093</v>
      </c>
      <c r="N42" s="39">
        <f t="shared" si="14"/>
        <v>17958.417793165758</v>
      </c>
      <c r="O42" s="59">
        <f t="shared" si="4"/>
        <v>334</v>
      </c>
      <c r="P42" s="40">
        <f t="shared" si="13"/>
        <v>17964.071856287424</v>
      </c>
    </row>
    <row r="43" spans="1:16">
      <c r="A43" s="62">
        <v>39</v>
      </c>
      <c r="B43" s="39">
        <f t="shared" si="5"/>
        <v>3701.5686096752152</v>
      </c>
      <c r="C43" s="59">
        <f t="shared" si="0"/>
        <v>1621</v>
      </c>
      <c r="D43" s="40">
        <f t="shared" si="6"/>
        <v>3701.4188772362741</v>
      </c>
      <c r="E43" s="39">
        <f t="shared" si="7"/>
        <v>7342.8162357492702</v>
      </c>
      <c r="F43" s="59">
        <f t="shared" si="1"/>
        <v>817</v>
      </c>
      <c r="G43" s="40">
        <f t="shared" si="8"/>
        <v>7343.9412484700124</v>
      </c>
      <c r="H43" s="39">
        <f t="shared" si="9"/>
        <v>10984.019082816951</v>
      </c>
      <c r="I43" s="59">
        <f t="shared" si="2"/>
        <v>546</v>
      </c>
      <c r="J43" s="40">
        <f t="shared" si="10"/>
        <v>10989.010989010989</v>
      </c>
      <c r="K43" s="39">
        <f t="shared" si="11"/>
        <v>14604.463249582861</v>
      </c>
      <c r="L43" s="59">
        <f t="shared" si="3"/>
        <v>411</v>
      </c>
      <c r="M43" s="40">
        <f t="shared" si="12"/>
        <v>14598.540145985402</v>
      </c>
      <c r="N43" s="39">
        <f t="shared" si="14"/>
        <v>18219.709392302906</v>
      </c>
      <c r="O43" s="59">
        <f t="shared" si="4"/>
        <v>329</v>
      </c>
      <c r="P43" s="40">
        <f t="shared" si="13"/>
        <v>18237.082066869301</v>
      </c>
    </row>
    <row r="44" spans="1:16">
      <c r="A44" s="62">
        <v>40</v>
      </c>
      <c r="B44" s="39">
        <f t="shared" si="5"/>
        <v>3752.9473066985197</v>
      </c>
      <c r="C44" s="59">
        <f t="shared" si="0"/>
        <v>1599</v>
      </c>
      <c r="D44" s="40">
        <f t="shared" si="6"/>
        <v>3752.3452157598499</v>
      </c>
      <c r="E44" s="39">
        <f t="shared" si="7"/>
        <v>7446.0181483556989</v>
      </c>
      <c r="F44" s="59">
        <f t="shared" si="1"/>
        <v>806</v>
      </c>
      <c r="G44" s="40">
        <f t="shared" si="8"/>
        <v>7444.1687344913153</v>
      </c>
      <c r="H44" s="39">
        <f t="shared" si="9"/>
        <v>11139.043573699642</v>
      </c>
      <c r="I44" s="59">
        <f t="shared" si="2"/>
        <v>539</v>
      </c>
      <c r="J44" s="40">
        <f t="shared" si="10"/>
        <v>11131.725417439704</v>
      </c>
      <c r="K44" s="39">
        <f t="shared" si="11"/>
        <v>14811.014875620396</v>
      </c>
      <c r="L44" s="59">
        <f t="shared" si="3"/>
        <v>405</v>
      </c>
      <c r="M44" s="40">
        <f t="shared" si="12"/>
        <v>14814.814814814816</v>
      </c>
      <c r="N44" s="39">
        <f t="shared" si="14"/>
        <v>18477.714173818978</v>
      </c>
      <c r="O44" s="59">
        <f t="shared" si="4"/>
        <v>325</v>
      </c>
      <c r="P44" s="40">
        <f t="shared" si="13"/>
        <v>18461.538461538461</v>
      </c>
    </row>
    <row r="45" spans="1:16">
      <c r="A45" s="62">
        <v>41</v>
      </c>
      <c r="B45" s="39">
        <f t="shared" si="5"/>
        <v>3803.6955663857298</v>
      </c>
      <c r="C45" s="59">
        <f t="shared" si="0"/>
        <v>1577</v>
      </c>
      <c r="D45" s="40">
        <f t="shared" si="6"/>
        <v>3804.6924540266327</v>
      </c>
      <c r="E45" s="39">
        <f t="shared" si="7"/>
        <v>7547.9537318679131</v>
      </c>
      <c r="F45" s="59">
        <f t="shared" si="1"/>
        <v>795</v>
      </c>
      <c r="G45" s="40">
        <f t="shared" si="8"/>
        <v>7547.1698113207549</v>
      </c>
      <c r="H45" s="39">
        <f t="shared" si="9"/>
        <v>11292.165851550011</v>
      </c>
      <c r="I45" s="59">
        <f t="shared" si="2"/>
        <v>531</v>
      </c>
      <c r="J45" s="40">
        <f t="shared" si="10"/>
        <v>11299.435028248588</v>
      </c>
      <c r="K45" s="39">
        <f t="shared" si="11"/>
        <v>15015.032029893768</v>
      </c>
      <c r="L45" s="59">
        <f t="shared" si="3"/>
        <v>400</v>
      </c>
      <c r="M45" s="40">
        <f t="shared" si="12"/>
        <v>15000</v>
      </c>
      <c r="N45" s="39">
        <f t="shared" si="14"/>
        <v>18732.553132599514</v>
      </c>
      <c r="O45" s="59">
        <f t="shared" si="4"/>
        <v>320</v>
      </c>
      <c r="P45" s="40">
        <f t="shared" si="13"/>
        <v>18750</v>
      </c>
    </row>
    <row r="46" spans="1:16">
      <c r="A46" s="62">
        <v>42</v>
      </c>
      <c r="B46" s="39">
        <f t="shared" si="5"/>
        <v>3853.8360405587732</v>
      </c>
      <c r="C46" s="59">
        <f t="shared" si="0"/>
        <v>1557</v>
      </c>
      <c r="D46" s="40">
        <f t="shared" si="6"/>
        <v>3853.5645472061656</v>
      </c>
      <c r="E46" s="39">
        <f t="shared" si="7"/>
        <v>7648.6684859089555</v>
      </c>
      <c r="F46" s="59">
        <f t="shared" si="1"/>
        <v>784</v>
      </c>
      <c r="G46" s="40">
        <f t="shared" si="8"/>
        <v>7653.0612244897957</v>
      </c>
      <c r="H46" s="39">
        <f t="shared" si="9"/>
        <v>11443.454263511238</v>
      </c>
      <c r="I46" s="59">
        <f t="shared" si="2"/>
        <v>524</v>
      </c>
      <c r="J46" s="40">
        <f t="shared" si="10"/>
        <v>11450.381679389313</v>
      </c>
      <c r="K46" s="39">
        <f t="shared" si="11"/>
        <v>15216.605776811437</v>
      </c>
      <c r="L46" s="59">
        <f t="shared" si="3"/>
        <v>394</v>
      </c>
      <c r="M46" s="40">
        <f t="shared" si="12"/>
        <v>15228.426395939086</v>
      </c>
      <c r="N46" s="39">
        <f t="shared" si="14"/>
        <v>18984.340017702121</v>
      </c>
      <c r="O46" s="59">
        <f t="shared" si="4"/>
        <v>316</v>
      </c>
      <c r="P46" s="40">
        <f t="shared" si="13"/>
        <v>18987.3417721519</v>
      </c>
    </row>
    <row r="47" spans="1:16">
      <c r="A47" s="62">
        <v>43</v>
      </c>
      <c r="B47" s="39">
        <f t="shared" si="5"/>
        <v>3903.3900562626868</v>
      </c>
      <c r="C47" s="59">
        <f t="shared" si="0"/>
        <v>1537</v>
      </c>
      <c r="D47" s="40">
        <f t="shared" si="6"/>
        <v>3903.7085230969419</v>
      </c>
      <c r="E47" s="39">
        <f t="shared" si="7"/>
        <v>7748.2052490863725</v>
      </c>
      <c r="F47" s="59">
        <f t="shared" si="1"/>
        <v>774</v>
      </c>
      <c r="G47" s="40">
        <f t="shared" si="8"/>
        <v>7751.937984496124</v>
      </c>
      <c r="H47" s="39">
        <f t="shared" si="9"/>
        <v>11592.973159488838</v>
      </c>
      <c r="I47" s="59">
        <f t="shared" si="2"/>
        <v>518</v>
      </c>
      <c r="J47" s="40">
        <f t="shared" si="10"/>
        <v>11583.011583011583</v>
      </c>
      <c r="K47" s="39">
        <f t="shared" si="11"/>
        <v>15415.821854939895</v>
      </c>
      <c r="L47" s="59">
        <f t="shared" si="3"/>
        <v>389</v>
      </c>
      <c r="M47" s="40">
        <f t="shared" si="12"/>
        <v>15424.164524421594</v>
      </c>
      <c r="N47" s="39">
        <f t="shared" si="14"/>
        <v>19233.181925645666</v>
      </c>
      <c r="O47" s="59">
        <f t="shared" si="4"/>
        <v>312</v>
      </c>
      <c r="P47" s="40">
        <f t="shared" si="13"/>
        <v>19230.76923076923</v>
      </c>
    </row>
    <row r="48" spans="1:16">
      <c r="A48" s="62">
        <v>44</v>
      </c>
      <c r="B48" s="39">
        <f t="shared" si="5"/>
        <v>3952.3777217585912</v>
      </c>
      <c r="C48" s="59">
        <f t="shared" si="0"/>
        <v>1518</v>
      </c>
      <c r="D48" s="40">
        <f t="shared" si="6"/>
        <v>3952.5691699604745</v>
      </c>
      <c r="E48" s="39">
        <f t="shared" si="7"/>
        <v>7846.6044118951959</v>
      </c>
      <c r="F48" s="59">
        <f t="shared" si="1"/>
        <v>765</v>
      </c>
      <c r="G48" s="40">
        <f t="shared" si="8"/>
        <v>7843.1372549019607</v>
      </c>
      <c r="H48" s="39">
        <f t="shared" si="9"/>
        <v>11740.783211962329</v>
      </c>
      <c r="I48" s="59">
        <f t="shared" si="2"/>
        <v>511</v>
      </c>
      <c r="J48" s="40">
        <f t="shared" si="10"/>
        <v>11741.682974559686</v>
      </c>
      <c r="K48" s="39">
        <f t="shared" si="11"/>
        <v>15612.761103114532</v>
      </c>
      <c r="L48" s="59">
        <f t="shared" si="3"/>
        <v>384</v>
      </c>
      <c r="M48" s="40">
        <f t="shared" si="12"/>
        <v>15625</v>
      </c>
      <c r="N48" s="39">
        <f t="shared" si="14"/>
        <v>19479.179832667724</v>
      </c>
      <c r="O48" s="59">
        <f t="shared" si="4"/>
        <v>308</v>
      </c>
      <c r="P48" s="40">
        <f t="shared" si="13"/>
        <v>19480.519480519481</v>
      </c>
    </row>
    <row r="49" spans="1:16">
      <c r="A49" s="62">
        <v>45</v>
      </c>
      <c r="B49" s="39">
        <f t="shared" si="5"/>
        <v>4000.8180218568677</v>
      </c>
      <c r="C49" s="59">
        <f t="shared" si="0"/>
        <v>1500</v>
      </c>
      <c r="D49" s="40">
        <f t="shared" si="6"/>
        <v>4000</v>
      </c>
      <c r="E49" s="39">
        <f t="shared" si="7"/>
        <v>7943.9041082090989</v>
      </c>
      <c r="F49" s="59">
        <f t="shared" si="1"/>
        <v>755</v>
      </c>
      <c r="G49" s="40">
        <f t="shared" si="8"/>
        <v>7947.0198675496686</v>
      </c>
      <c r="H49" s="39">
        <f t="shared" si="9"/>
        <v>11886.941703633187</v>
      </c>
      <c r="I49" s="59">
        <f t="shared" si="2"/>
        <v>505</v>
      </c>
      <c r="J49" s="40">
        <f t="shared" si="10"/>
        <v>11881.18811881188</v>
      </c>
      <c r="K49" s="39">
        <f t="shared" si="11"/>
        <v>15807.499843696198</v>
      </c>
      <c r="L49" s="59">
        <f t="shared" si="3"/>
        <v>380</v>
      </c>
      <c r="M49" s="40">
        <f t="shared" si="12"/>
        <v>15789.473684210527</v>
      </c>
      <c r="N49" s="39">
        <f t="shared" si="14"/>
        <v>19722.42907345248</v>
      </c>
      <c r="O49" s="59">
        <f t="shared" si="4"/>
        <v>304</v>
      </c>
      <c r="P49" s="40">
        <f t="shared" si="13"/>
        <v>19736.842105263157</v>
      </c>
    </row>
    <row r="50" spans="1:16">
      <c r="A50" s="62">
        <v>46</v>
      </c>
      <c r="B50" s="39">
        <f t="shared" si="5"/>
        <v>4048.7289038722215</v>
      </c>
      <c r="C50" s="59">
        <f t="shared" si="0"/>
        <v>1482</v>
      </c>
      <c r="D50" s="40">
        <f t="shared" si="6"/>
        <v>4048.5829959514172</v>
      </c>
      <c r="E50" s="39">
        <f t="shared" si="7"/>
        <v>8040.1403879341906</v>
      </c>
      <c r="F50" s="59">
        <f t="shared" si="1"/>
        <v>746</v>
      </c>
      <c r="G50" s="40">
        <f t="shared" si="8"/>
        <v>8042.8954423592495</v>
      </c>
      <c r="H50" s="39">
        <f t="shared" si="9"/>
        <v>12031.502786776304</v>
      </c>
      <c r="I50" s="59">
        <f t="shared" si="2"/>
        <v>499</v>
      </c>
      <c r="J50" s="40">
        <f t="shared" si="10"/>
        <v>12024.048096192384</v>
      </c>
      <c r="K50" s="39">
        <f t="shared" si="11"/>
        <v>16000.110228126056</v>
      </c>
      <c r="L50" s="59">
        <f t="shared" si="3"/>
        <v>375</v>
      </c>
      <c r="M50" s="40">
        <f t="shared" si="12"/>
        <v>16000</v>
      </c>
      <c r="N50" s="39">
        <f t="shared" si="14"/>
        <v>19963.019772765208</v>
      </c>
      <c r="O50" s="59">
        <f t="shared" si="4"/>
        <v>301</v>
      </c>
      <c r="P50" s="40">
        <f t="shared" si="13"/>
        <v>19933.554817275748</v>
      </c>
    </row>
    <row r="51" spans="1:16">
      <c r="A51" s="62">
        <v>47</v>
      </c>
      <c r="B51" s="39">
        <f t="shared" si="5"/>
        <v>4096.1273553040801</v>
      </c>
      <c r="C51" s="59">
        <f t="shared" si="0"/>
        <v>1465</v>
      </c>
      <c r="D51" s="40">
        <f t="shared" si="6"/>
        <v>4095.5631399317408</v>
      </c>
      <c r="E51" s="39">
        <f t="shared" si="7"/>
        <v>8135.3473730418909</v>
      </c>
      <c r="F51" s="59">
        <f t="shared" si="1"/>
        <v>738</v>
      </c>
      <c r="G51" s="40">
        <f t="shared" si="8"/>
        <v>8130.0813008130081</v>
      </c>
      <c r="H51" s="39">
        <f t="shared" si="9"/>
        <v>12174.517717624376</v>
      </c>
      <c r="I51" s="59">
        <f t="shared" si="2"/>
        <v>493</v>
      </c>
      <c r="J51" s="40">
        <f t="shared" si="10"/>
        <v>12170.385395537525</v>
      </c>
      <c r="K51" s="39">
        <f t="shared" si="11"/>
        <v>16190.660549214794</v>
      </c>
      <c r="L51" s="59">
        <f t="shared" si="3"/>
        <v>371</v>
      </c>
      <c r="M51" s="40">
        <f t="shared" si="12"/>
        <v>16172.506738544475</v>
      </c>
      <c r="N51" s="39">
        <f t="shared" si="14"/>
        <v>20201.037235534459</v>
      </c>
      <c r="O51" s="59">
        <f t="shared" si="4"/>
        <v>297</v>
      </c>
      <c r="P51" s="40">
        <f t="shared" si="13"/>
        <v>20202.020202020201</v>
      </c>
    </row>
    <row r="52" spans="1:16">
      <c r="A52" s="62">
        <v>48</v>
      </c>
      <c r="B52" s="39">
        <f t="shared" si="5"/>
        <v>4143.0294741955586</v>
      </c>
      <c r="C52" s="59">
        <f t="shared" si="0"/>
        <v>1448</v>
      </c>
      <c r="D52" s="40">
        <f t="shared" si="6"/>
        <v>4143.6464088397788</v>
      </c>
      <c r="E52" s="39">
        <f t="shared" si="7"/>
        <v>8229.5573988955875</v>
      </c>
      <c r="F52" s="59">
        <f t="shared" si="1"/>
        <v>729</v>
      </c>
      <c r="G52" s="40">
        <f t="shared" si="8"/>
        <v>8230.4526748971202</v>
      </c>
      <c r="H52" s="39">
        <f t="shared" si="9"/>
        <v>12316.035068661382</v>
      </c>
      <c r="I52" s="59">
        <f t="shared" si="2"/>
        <v>487</v>
      </c>
      <c r="J52" s="40">
        <f t="shared" si="10"/>
        <v>12320.328542094456</v>
      </c>
      <c r="K52" s="39">
        <f t="shared" si="11"/>
        <v>16379.215523998344</v>
      </c>
      <c r="L52" s="59">
        <f t="shared" si="3"/>
        <v>366</v>
      </c>
      <c r="M52" s="40">
        <f t="shared" si="12"/>
        <v>16393.442622950821</v>
      </c>
      <c r="N52" s="39">
        <f t="shared" si="14"/>
        <v>20436.562300168702</v>
      </c>
      <c r="O52" s="59">
        <f t="shared" si="4"/>
        <v>294</v>
      </c>
      <c r="P52" s="40">
        <f t="shared" si="13"/>
        <v>20408.163265306124</v>
      </c>
    </row>
    <row r="53" spans="1:16">
      <c r="A53" s="62">
        <v>49</v>
      </c>
      <c r="B53" s="39">
        <f t="shared" si="5"/>
        <v>4189.4505329970889</v>
      </c>
      <c r="C53" s="59">
        <f t="shared" si="0"/>
        <v>1432</v>
      </c>
      <c r="D53" s="40">
        <f t="shared" si="6"/>
        <v>4189.9441340782123</v>
      </c>
      <c r="E53" s="39">
        <f t="shared" si="7"/>
        <v>8322.8011425304339</v>
      </c>
      <c r="F53" s="59">
        <f t="shared" si="1"/>
        <v>721</v>
      </c>
      <c r="G53" s="40">
        <f t="shared" si="8"/>
        <v>8321.7753120665748</v>
      </c>
      <c r="H53" s="39">
        <f t="shared" si="9"/>
        <v>12456.100921317757</v>
      </c>
      <c r="I53" s="59">
        <f t="shared" si="2"/>
        <v>482</v>
      </c>
      <c r="J53" s="40">
        <f t="shared" si="10"/>
        <v>12448.132780082988</v>
      </c>
      <c r="K53" s="39">
        <f t="shared" si="11"/>
        <v>16565.836550481188</v>
      </c>
      <c r="L53" s="59">
        <f t="shared" si="3"/>
        <v>362</v>
      </c>
      <c r="M53" s="40">
        <f t="shared" si="12"/>
        <v>16574.585635359115</v>
      </c>
      <c r="N53" s="39">
        <f t="shared" si="14"/>
        <v>20669.671659255815</v>
      </c>
      <c r="O53" s="59">
        <f t="shared" si="4"/>
        <v>290</v>
      </c>
      <c r="P53" s="40">
        <f t="shared" si="13"/>
        <v>20689.655172413793</v>
      </c>
    </row>
    <row r="54" spans="1:16">
      <c r="A54" s="62">
        <v>50</v>
      </c>
      <c r="B54" s="39">
        <f t="shared" si="5"/>
        <v>4235.4050366528791</v>
      </c>
      <c r="C54" s="59">
        <f t="shared" si="0"/>
        <v>1417</v>
      </c>
      <c r="D54" s="40">
        <f t="shared" si="6"/>
        <v>4234.2978122794639</v>
      </c>
      <c r="E54" s="39">
        <f t="shared" si="7"/>
        <v>8415.1077393288215</v>
      </c>
      <c r="F54" s="59">
        <f t="shared" si="1"/>
        <v>713</v>
      </c>
      <c r="G54" s="40">
        <f t="shared" si="8"/>
        <v>8415.1472650771393</v>
      </c>
      <c r="H54" s="39">
        <f t="shared" si="9"/>
        <v>12594.759041234154</v>
      </c>
      <c r="I54" s="59">
        <f t="shared" si="2"/>
        <v>476</v>
      </c>
      <c r="J54" s="40">
        <f t="shared" si="10"/>
        <v>12605.042016806723</v>
      </c>
      <c r="K54" s="39">
        <f t="shared" si="11"/>
        <v>16750.581941154407</v>
      </c>
      <c r="L54" s="59">
        <f t="shared" si="3"/>
        <v>358</v>
      </c>
      <c r="M54" s="40">
        <f t="shared" si="12"/>
        <v>16759.776536312849</v>
      </c>
      <c r="N54" s="39">
        <f t="shared" si="14"/>
        <v>20900.438151251783</v>
      </c>
      <c r="O54" s="59">
        <f t="shared" si="4"/>
        <v>287</v>
      </c>
      <c r="P54" s="40">
        <f t="shared" si="13"/>
        <v>20905.923344947736</v>
      </c>
    </row>
    <row r="55" spans="1:16">
      <c r="A55" s="62">
        <v>51</v>
      </c>
      <c r="B55" s="39">
        <f t="shared" si="5"/>
        <v>4280.9067755363722</v>
      </c>
      <c r="C55" s="59">
        <f t="shared" si="0"/>
        <v>1402</v>
      </c>
      <c r="D55" s="40">
        <f t="shared" si="6"/>
        <v>4279.6005706134092</v>
      </c>
      <c r="E55" s="39">
        <f t="shared" si="7"/>
        <v>8506.5048893492822</v>
      </c>
      <c r="F55" s="59">
        <f t="shared" si="1"/>
        <v>705</v>
      </c>
      <c r="G55" s="40">
        <f t="shared" si="8"/>
        <v>8510.6382978723395</v>
      </c>
      <c r="H55" s="39">
        <f t="shared" si="9"/>
        <v>12732.051037983139</v>
      </c>
      <c r="I55" s="59">
        <f t="shared" si="2"/>
        <v>471</v>
      </c>
      <c r="J55" s="40">
        <f t="shared" si="10"/>
        <v>12738.853503184713</v>
      </c>
      <c r="K55" s="39">
        <f t="shared" si="11"/>
        <v>16933.507135805761</v>
      </c>
      <c r="L55" s="59">
        <f t="shared" si="3"/>
        <v>354</v>
      </c>
      <c r="M55" s="40">
        <f t="shared" si="12"/>
        <v>16949.152542372882</v>
      </c>
      <c r="N55" s="39">
        <f t="shared" si="14"/>
        <v>21128.931026302937</v>
      </c>
      <c r="O55" s="59">
        <f t="shared" si="4"/>
        <v>284</v>
      </c>
      <c r="P55" s="40">
        <f t="shared" si="13"/>
        <v>21126.760563380281</v>
      </c>
    </row>
    <row r="56" spans="1:16">
      <c r="A56" s="62">
        <v>52</v>
      </c>
      <c r="B56" s="39">
        <f t="shared" si="5"/>
        <v>4325.9688737822071</v>
      </c>
      <c r="C56" s="59">
        <f t="shared" si="0"/>
        <v>1387</v>
      </c>
      <c r="D56" s="40">
        <f t="shared" si="6"/>
        <v>4325.8832011535687</v>
      </c>
      <c r="E56" s="39">
        <f t="shared" si="7"/>
        <v>8597.0189544085733</v>
      </c>
      <c r="F56" s="59">
        <f t="shared" si="1"/>
        <v>698</v>
      </c>
      <c r="G56" s="40">
        <f t="shared" si="8"/>
        <v>8595.9885386819478</v>
      </c>
      <c r="H56" s="39">
        <f t="shared" si="9"/>
        <v>12868.016510900792</v>
      </c>
      <c r="I56" s="59">
        <f t="shared" si="2"/>
        <v>466</v>
      </c>
      <c r="J56" s="40">
        <f t="shared" si="10"/>
        <v>12875.536480686695</v>
      </c>
      <c r="K56" s="39">
        <f t="shared" si="11"/>
        <v>17114.664895822887</v>
      </c>
      <c r="L56" s="59">
        <f t="shared" si="3"/>
        <v>351</v>
      </c>
      <c r="M56" s="40">
        <f t="shared" si="12"/>
        <v>17094.017094017094</v>
      </c>
      <c r="N56" s="39">
        <f t="shared" si="14"/>
        <v>21355.216188951166</v>
      </c>
      <c r="O56" s="59">
        <f t="shared" si="4"/>
        <v>281</v>
      </c>
      <c r="P56" s="40">
        <f t="shared" si="13"/>
        <v>21352.313167259785</v>
      </c>
    </row>
    <row r="57" spans="1:16">
      <c r="A57" s="62">
        <v>53</v>
      </c>
      <c r="B57" s="39">
        <f t="shared" si="5"/>
        <v>4370.6038334947207</v>
      </c>
      <c r="C57" s="59">
        <f t="shared" si="0"/>
        <v>1373</v>
      </c>
      <c r="D57" s="40">
        <f t="shared" si="6"/>
        <v>4369.9927166788057</v>
      </c>
      <c r="E57" s="39">
        <f t="shared" si="7"/>
        <v>8686.6750468811588</v>
      </c>
      <c r="F57" s="59">
        <f t="shared" si="1"/>
        <v>691</v>
      </c>
      <c r="G57" s="40">
        <f t="shared" si="8"/>
        <v>8683.0680173661367</v>
      </c>
      <c r="H57" s="39">
        <f t="shared" si="9"/>
        <v>13002.693182476627</v>
      </c>
      <c r="I57" s="59">
        <f t="shared" si="2"/>
        <v>461</v>
      </c>
      <c r="J57" s="40">
        <f t="shared" si="10"/>
        <v>13015.184381778741</v>
      </c>
      <c r="K57" s="39">
        <f t="shared" si="11"/>
        <v>17294.105481919454</v>
      </c>
      <c r="L57" s="59">
        <f t="shared" si="3"/>
        <v>347</v>
      </c>
      <c r="M57" s="40">
        <f t="shared" si="12"/>
        <v>17291.06628242075</v>
      </c>
      <c r="N57" s="39">
        <f t="shared" si="14"/>
        <v>21579.35642013263</v>
      </c>
      <c r="O57" s="59">
        <f t="shared" si="4"/>
        <v>278</v>
      </c>
      <c r="P57" s="40">
        <f t="shared" si="13"/>
        <v>21582.733812949642</v>
      </c>
    </row>
    <row r="58" spans="1:16">
      <c r="A58" s="62">
        <v>54</v>
      </c>
      <c r="B58" s="39">
        <f t="shared" si="5"/>
        <v>4414.8235752549635</v>
      </c>
      <c r="C58" s="59">
        <f t="shared" si="0"/>
        <v>1359</v>
      </c>
      <c r="D58" s="40">
        <f t="shared" si="6"/>
        <v>4415.0110375275935</v>
      </c>
      <c r="E58" s="39">
        <f t="shared" si="7"/>
        <v>8775.4971110637034</v>
      </c>
      <c r="F58" s="59">
        <f t="shared" si="1"/>
        <v>684</v>
      </c>
      <c r="G58" s="40">
        <f t="shared" si="8"/>
        <v>8771.9298245614027</v>
      </c>
      <c r="H58" s="39">
        <f t="shared" si="9"/>
        <v>13136.117020575059</v>
      </c>
      <c r="I58" s="59">
        <f t="shared" si="2"/>
        <v>457</v>
      </c>
      <c r="J58" s="40">
        <f t="shared" si="10"/>
        <v>13129.10284463895</v>
      </c>
      <c r="K58" s="39">
        <f t="shared" si="11"/>
        <v>17471.876816980664</v>
      </c>
      <c r="L58" s="59">
        <f t="shared" si="3"/>
        <v>343</v>
      </c>
      <c r="M58" s="40">
        <f t="shared" si="12"/>
        <v>17492.71137026239</v>
      </c>
      <c r="N58" s="39">
        <f t="shared" si="14"/>
        <v>21801.411580588992</v>
      </c>
      <c r="O58" s="59">
        <f t="shared" si="4"/>
        <v>275</v>
      </c>
      <c r="P58" s="40">
        <f t="shared" si="13"/>
        <v>21818.18181818182</v>
      </c>
    </row>
    <row r="59" spans="1:16">
      <c r="A59" s="62">
        <v>55</v>
      </c>
      <c r="B59" s="39">
        <f t="shared" si="5"/>
        <v>4458.6394752981087</v>
      </c>
      <c r="C59" s="59">
        <f t="shared" si="0"/>
        <v>1346</v>
      </c>
      <c r="D59" s="40">
        <f t="shared" si="6"/>
        <v>4457.6523031203569</v>
      </c>
      <c r="E59" s="39">
        <f t="shared" si="7"/>
        <v>8863.5079978515423</v>
      </c>
      <c r="F59" s="59">
        <f t="shared" si="1"/>
        <v>677</v>
      </c>
      <c r="G59" s="40">
        <f t="shared" si="8"/>
        <v>8862.6292466765135</v>
      </c>
      <c r="H59" s="39">
        <f t="shared" si="9"/>
        <v>13268.322350610473</v>
      </c>
      <c r="I59" s="59">
        <f t="shared" si="2"/>
        <v>452</v>
      </c>
      <c r="J59" s="40">
        <f t="shared" si="10"/>
        <v>13274.336283185841</v>
      </c>
      <c r="K59" s="39">
        <f t="shared" si="11"/>
        <v>17648.024635523139</v>
      </c>
      <c r="L59" s="59">
        <f t="shared" si="3"/>
        <v>340</v>
      </c>
      <c r="M59" s="40">
        <f t="shared" si="12"/>
        <v>17647.058823529413</v>
      </c>
      <c r="N59" s="39">
        <f t="shared" si="14"/>
        <v>22021.438797558589</v>
      </c>
      <c r="O59" s="59">
        <f t="shared" si="4"/>
        <v>272</v>
      </c>
      <c r="P59" s="40">
        <f t="shared" si="13"/>
        <v>22058.823529411766</v>
      </c>
    </row>
    <row r="60" spans="1:16">
      <c r="A60" s="62">
        <v>56</v>
      </c>
      <c r="B60" s="39">
        <f t="shared" si="5"/>
        <v>4502.0623996897621</v>
      </c>
      <c r="C60" s="59">
        <f t="shared" si="0"/>
        <v>1333</v>
      </c>
      <c r="D60" s="40">
        <f t="shared" si="6"/>
        <v>4501.12528132033</v>
      </c>
      <c r="E60" s="39">
        <f t="shared" si="7"/>
        <v>8950.7295333869861</v>
      </c>
      <c r="F60" s="59">
        <f t="shared" si="1"/>
        <v>670</v>
      </c>
      <c r="G60" s="40">
        <f t="shared" si="8"/>
        <v>8955.2238805970155</v>
      </c>
      <c r="H60" s="39">
        <f t="shared" si="9"/>
        <v>13399.341958667101</v>
      </c>
      <c r="I60" s="59">
        <f t="shared" si="2"/>
        <v>448</v>
      </c>
      <c r="J60" s="40">
        <f t="shared" si="10"/>
        <v>13392.857142857143</v>
      </c>
      <c r="K60" s="39">
        <f t="shared" si="11"/>
        <v>17822.592621089854</v>
      </c>
      <c r="L60" s="59">
        <f t="shared" si="3"/>
        <v>337</v>
      </c>
      <c r="M60" s="40">
        <f t="shared" si="12"/>
        <v>17804.154302670624</v>
      </c>
      <c r="N60" s="39">
        <f t="shared" si="14"/>
        <v>22239.492636397197</v>
      </c>
      <c r="O60" s="59">
        <f t="shared" si="4"/>
        <v>270</v>
      </c>
      <c r="P60" s="40">
        <f t="shared" si="13"/>
        <v>22222.222222222223</v>
      </c>
    </row>
    <row r="61" spans="1:16">
      <c r="A61" s="62">
        <v>57</v>
      </c>
      <c r="B61" s="39">
        <f t="shared" si="5"/>
        <v>4545.1027357920539</v>
      </c>
      <c r="C61" s="59">
        <f t="shared" si="0"/>
        <v>1320</v>
      </c>
      <c r="D61" s="40">
        <f t="shared" si="6"/>
        <v>4545.454545454545</v>
      </c>
      <c r="E61" s="39">
        <f t="shared" si="7"/>
        <v>9037.1825822637475</v>
      </c>
      <c r="F61" s="59">
        <f t="shared" si="1"/>
        <v>664</v>
      </c>
      <c r="G61" s="40">
        <f t="shared" si="8"/>
        <v>9036.1445783132531</v>
      </c>
      <c r="H61" s="39">
        <f t="shared" si="9"/>
        <v>13529.207186441392</v>
      </c>
      <c r="I61" s="59">
        <f t="shared" si="2"/>
        <v>443</v>
      </c>
      <c r="J61" s="40">
        <f t="shared" si="10"/>
        <v>13544.018058690745</v>
      </c>
      <c r="K61" s="39">
        <f t="shared" si="11"/>
        <v>17995.622532749509</v>
      </c>
      <c r="L61" s="59">
        <f t="shared" si="3"/>
        <v>333</v>
      </c>
      <c r="M61" s="40">
        <f t="shared" si="12"/>
        <v>18018.018018018018</v>
      </c>
      <c r="N61" s="39">
        <f t="shared" si="14"/>
        <v>22455.625258589102</v>
      </c>
      <c r="O61" s="59">
        <f t="shared" si="4"/>
        <v>267</v>
      </c>
      <c r="P61" s="40">
        <f t="shared" si="13"/>
        <v>22471.91011235955</v>
      </c>
    </row>
    <row r="62" spans="1:16">
      <c r="A62" s="62">
        <v>58</v>
      </c>
      <c r="B62" s="39">
        <f t="shared" si="5"/>
        <v>4587.7704212776562</v>
      </c>
      <c r="C62" s="59">
        <f t="shared" si="0"/>
        <v>1308</v>
      </c>
      <c r="D62" s="40">
        <f t="shared" si="6"/>
        <v>4587.1559633027518</v>
      </c>
      <c r="E62" s="39">
        <f t="shared" si="7"/>
        <v>9122.887105805994</v>
      </c>
      <c r="F62" s="59">
        <f t="shared" si="1"/>
        <v>658</v>
      </c>
      <c r="G62" s="40">
        <f t="shared" si="8"/>
        <v>9118.5410334346507</v>
      </c>
      <c r="H62" s="39">
        <f t="shared" si="9"/>
        <v>13657.948018785741</v>
      </c>
      <c r="I62" s="59">
        <f t="shared" si="2"/>
        <v>439</v>
      </c>
      <c r="J62" s="40">
        <f t="shared" si="10"/>
        <v>13667.425968109339</v>
      </c>
      <c r="K62" s="39">
        <f t="shared" si="11"/>
        <v>18167.154321738082</v>
      </c>
      <c r="L62" s="59">
        <f t="shared" si="3"/>
        <v>330</v>
      </c>
      <c r="M62" s="40">
        <f t="shared" si="12"/>
        <v>18181.81818181818</v>
      </c>
      <c r="N62" s="39">
        <f t="shared" si="14"/>
        <v>22669.886567444719</v>
      </c>
      <c r="O62" s="59">
        <f t="shared" si="4"/>
        <v>265</v>
      </c>
      <c r="P62" s="40">
        <f t="shared" si="13"/>
        <v>22641.509433962263</v>
      </c>
    </row>
    <row r="63" spans="1:16">
      <c r="A63" s="62">
        <v>59</v>
      </c>
      <c r="B63" s="39">
        <f t="shared" si="5"/>
        <v>4630.0749709212923</v>
      </c>
      <c r="C63" s="59">
        <f t="shared" si="0"/>
        <v>1296</v>
      </c>
      <c r="D63" s="40">
        <f t="shared" si="6"/>
        <v>4629.6296296296296</v>
      </c>
      <c r="E63" s="39">
        <f t="shared" si="7"/>
        <v>9207.862215883164</v>
      </c>
      <c r="F63" s="59">
        <f t="shared" si="1"/>
        <v>652</v>
      </c>
      <c r="G63" s="40">
        <f t="shared" si="8"/>
        <v>9202.4539877300613</v>
      </c>
      <c r="H63" s="39">
        <f t="shared" si="9"/>
        <v>13785.593164546279</v>
      </c>
      <c r="I63" s="59">
        <f t="shared" si="2"/>
        <v>435</v>
      </c>
      <c r="J63" s="40">
        <f t="shared" si="10"/>
        <v>13793.103448275862</v>
      </c>
      <c r="K63" s="39">
        <f t="shared" si="11"/>
        <v>18337.226239165557</v>
      </c>
      <c r="L63" s="59">
        <f t="shared" si="3"/>
        <v>327</v>
      </c>
      <c r="M63" s="40">
        <f t="shared" si="12"/>
        <v>18348.623853211007</v>
      </c>
      <c r="N63" s="39">
        <f t="shared" si="14"/>
        <v>22882.324342637643</v>
      </c>
      <c r="O63" s="59">
        <f t="shared" si="4"/>
        <v>262</v>
      </c>
      <c r="P63" s="40">
        <f t="shared" si="13"/>
        <v>22900.763358778626</v>
      </c>
    </row>
    <row r="64" spans="1:16">
      <c r="A64" s="62">
        <v>60</v>
      </c>
      <c r="B64" s="39">
        <f t="shared" si="5"/>
        <v>4672.0255013733422</v>
      </c>
      <c r="C64" s="59">
        <f t="shared" si="0"/>
        <v>1284</v>
      </c>
      <c r="D64" s="40">
        <f t="shared" si="6"/>
        <v>4672.8971962616824</v>
      </c>
      <c r="E64" s="39">
        <f t="shared" si="7"/>
        <v>9292.126224671516</v>
      </c>
      <c r="F64" s="59">
        <f t="shared" si="1"/>
        <v>646</v>
      </c>
      <c r="G64" s="40">
        <f t="shared" si="8"/>
        <v>9287.9256965944278</v>
      </c>
      <c r="H64" s="39">
        <f t="shared" si="9"/>
        <v>13912.170131312057</v>
      </c>
      <c r="I64" s="59">
        <f t="shared" si="2"/>
        <v>431</v>
      </c>
      <c r="J64" s="40">
        <f t="shared" si="10"/>
        <v>13921.113689095127</v>
      </c>
      <c r="K64" s="39">
        <f t="shared" si="11"/>
        <v>18505.874935610267</v>
      </c>
      <c r="L64" s="59">
        <f t="shared" si="3"/>
        <v>324</v>
      </c>
      <c r="M64" s="40">
        <f t="shared" si="12"/>
        <v>18518.518518518518</v>
      </c>
      <c r="N64" s="39">
        <f t="shared" si="14"/>
        <v>23092.984364608521</v>
      </c>
      <c r="O64" s="59">
        <f t="shared" si="4"/>
        <v>260</v>
      </c>
      <c r="P64" s="40">
        <f t="shared" si="13"/>
        <v>23076.923076923078</v>
      </c>
    </row>
    <row r="65" spans="1:16">
      <c r="A65" s="62">
        <v>61</v>
      </c>
      <c r="B65" s="39">
        <f t="shared" si="5"/>
        <v>4713.630754098248</v>
      </c>
      <c r="C65" s="59">
        <f t="shared" si="0"/>
        <v>1273</v>
      </c>
      <c r="D65" s="40">
        <f t="shared" si="6"/>
        <v>4713.2757266300077</v>
      </c>
      <c r="E65" s="39">
        <f t="shared" si="7"/>
        <v>9375.6966907293954</v>
      </c>
      <c r="F65" s="59">
        <f t="shared" si="1"/>
        <v>640</v>
      </c>
      <c r="G65" s="40">
        <f t="shared" si="8"/>
        <v>9375</v>
      </c>
      <c r="H65" s="39">
        <f t="shared" si="9"/>
        <v>14037.705294626898</v>
      </c>
      <c r="I65" s="59">
        <f t="shared" si="2"/>
        <v>427</v>
      </c>
      <c r="J65" s="40">
        <f t="shared" si="10"/>
        <v>14051.52224824356</v>
      </c>
      <c r="K65" s="39">
        <f t="shared" si="11"/>
        <v>18673.135553335429</v>
      </c>
      <c r="L65" s="59">
        <f t="shared" si="3"/>
        <v>321</v>
      </c>
      <c r="M65" s="40">
        <f t="shared" si="12"/>
        <v>18691.58878504673</v>
      </c>
      <c r="N65" s="39">
        <f t="shared" si="14"/>
        <v>23301.910529753219</v>
      </c>
      <c r="O65" s="59">
        <f t="shared" si="4"/>
        <v>257</v>
      </c>
      <c r="P65" s="40">
        <f t="shared" si="13"/>
        <v>23346.303501945524</v>
      </c>
    </row>
    <row r="66" spans="1:16">
      <c r="A66" s="62">
        <v>62</v>
      </c>
      <c r="B66" s="39">
        <f t="shared" si="5"/>
        <v>4754.8991166411915</v>
      </c>
      <c r="C66" s="59">
        <f t="shared" si="0"/>
        <v>1262</v>
      </c>
      <c r="D66" s="40">
        <f t="shared" si="6"/>
        <v>4754.3581616481779</v>
      </c>
      <c r="E66" s="39">
        <f t="shared" si="7"/>
        <v>9458.5904617145861</v>
      </c>
      <c r="F66" s="59">
        <f t="shared" si="1"/>
        <v>634</v>
      </c>
      <c r="G66" s="40">
        <f t="shared" si="8"/>
        <v>9463.7223974763401</v>
      </c>
      <c r="H66" s="39">
        <f t="shared" si="9"/>
        <v>14162.223962157144</v>
      </c>
      <c r="I66" s="59">
        <f t="shared" si="2"/>
        <v>424</v>
      </c>
      <c r="J66" s="40">
        <f t="shared" si="10"/>
        <v>14150.943396226416</v>
      </c>
      <c r="K66" s="39">
        <f t="shared" si="11"/>
        <v>18839.041811785017</v>
      </c>
      <c r="L66" s="59">
        <f t="shared" si="3"/>
        <v>318</v>
      </c>
      <c r="M66" s="40">
        <f t="shared" si="12"/>
        <v>18867.924528301886</v>
      </c>
      <c r="N66" s="39">
        <f t="shared" si="14"/>
        <v>23509.144957216195</v>
      </c>
      <c r="O66" s="59">
        <f t="shared" si="4"/>
        <v>255</v>
      </c>
      <c r="P66" s="40">
        <f t="shared" si="13"/>
        <v>23529.411764705881</v>
      </c>
    </row>
    <row r="67" spans="1:16">
      <c r="A67" s="62">
        <v>63</v>
      </c>
      <c r="B67" s="39">
        <f t="shared" si="5"/>
        <v>4795.8386423695765</v>
      </c>
      <c r="C67" s="59">
        <f t="shared" si="0"/>
        <v>1251</v>
      </c>
      <c r="D67" s="40">
        <f t="shared" si="6"/>
        <v>4796.1630695443646</v>
      </c>
      <c r="E67" s="39">
        <f t="shared" si="7"/>
        <v>9540.8237140380734</v>
      </c>
      <c r="F67" s="59">
        <f t="shared" si="1"/>
        <v>629</v>
      </c>
      <c r="G67" s="40">
        <f t="shared" si="8"/>
        <v>9538.9507154213043</v>
      </c>
      <c r="H67" s="39">
        <f t="shared" si="9"/>
        <v>14285.750433257472</v>
      </c>
      <c r="I67" s="59">
        <f t="shared" si="2"/>
        <v>420</v>
      </c>
      <c r="J67" s="40">
        <f t="shared" si="10"/>
        <v>14285.714285714286</v>
      </c>
      <c r="K67" s="39">
        <f t="shared" si="11"/>
        <v>19003.626086948083</v>
      </c>
      <c r="L67" s="59">
        <f t="shared" si="3"/>
        <v>316</v>
      </c>
      <c r="M67" s="40">
        <f t="shared" si="12"/>
        <v>18987.3417721519</v>
      </c>
      <c r="N67" s="39">
        <f t="shared" si="14"/>
        <v>23714.728088024913</v>
      </c>
      <c r="O67" s="59">
        <f t="shared" si="4"/>
        <v>253</v>
      </c>
      <c r="P67" s="40">
        <f t="shared" si="13"/>
        <v>23715.415019762844</v>
      </c>
    </row>
    <row r="68" spans="1:16">
      <c r="A68" s="62">
        <v>64</v>
      </c>
      <c r="B68" s="39">
        <f t="shared" si="5"/>
        <v>4836.4570688209151</v>
      </c>
      <c r="C68" s="59">
        <f t="shared" ref="C68:C131" si="15">ROUND(6000000/B68,0)</f>
        <v>1241</v>
      </c>
      <c r="D68" s="40">
        <f t="shared" si="6"/>
        <v>4834.8106365834001</v>
      </c>
      <c r="E68" s="39">
        <f t="shared" si="7"/>
        <v>9622.4119897185628</v>
      </c>
      <c r="F68" s="59">
        <f t="shared" ref="F68:F131" si="16">ROUND(6000000/E68,0)</f>
        <v>624</v>
      </c>
      <c r="G68" s="40">
        <f t="shared" si="8"/>
        <v>9615.3846153846152</v>
      </c>
      <c r="H68" s="39">
        <f t="shared" si="9"/>
        <v>14408.308054331799</v>
      </c>
      <c r="I68" s="59">
        <f t="shared" ref="I68:I131" si="17">ROUND(6000000/H68,0)</f>
        <v>416</v>
      </c>
      <c r="J68" s="40">
        <f t="shared" si="10"/>
        <v>14423.076923076924</v>
      </c>
      <c r="K68" s="39">
        <f t="shared" si="11"/>
        <v>19166.919485120572</v>
      </c>
      <c r="L68" s="59">
        <f t="shared" ref="L68:L131" si="18">ROUND(6000000/K68,0)</f>
        <v>313</v>
      </c>
      <c r="M68" s="40">
        <f t="shared" si="12"/>
        <v>19169.32907348243</v>
      </c>
      <c r="N68" s="39">
        <f t="shared" si="14"/>
        <v>23918.698777226138</v>
      </c>
      <c r="O68" s="59">
        <f t="shared" ref="O68:O131" si="19">ROUND(6000000/N68,0)</f>
        <v>251</v>
      </c>
      <c r="P68" s="40">
        <f t="shared" si="13"/>
        <v>23904.382470119523</v>
      </c>
    </row>
    <row r="69" spans="1:16">
      <c r="A69" s="62">
        <v>65</v>
      </c>
      <c r="B69" s="39">
        <f t="shared" ref="B69:B132" si="20">B68+(B$2/256)/SQRT($A69/69.2)</f>
        <v>4876.7618347754997</v>
      </c>
      <c r="C69" s="59">
        <f t="shared" si="15"/>
        <v>1230</v>
      </c>
      <c r="D69" s="40">
        <f t="shared" ref="D69:D132" si="21">6000000/C69</f>
        <v>4878.0487804878048</v>
      </c>
      <c r="E69" s="39">
        <f t="shared" ref="E69:E132" si="22">E68+(E$2/256)/SQRT($A69/69.8)</f>
        <v>9703.3702306755295</v>
      </c>
      <c r="F69" s="59">
        <f t="shared" si="16"/>
        <v>618</v>
      </c>
      <c r="G69" s="40">
        <f t="shared" ref="G69:G132" si="23">6000000/F69</f>
        <v>9708.7378640776697</v>
      </c>
      <c r="H69" s="39">
        <f t="shared" ref="H69:H132" si="24">H68+(H$2/256)/SQRT($A69/70)</f>
        <v>14529.919270346511</v>
      </c>
      <c r="I69" s="59">
        <f t="shared" si="17"/>
        <v>413</v>
      </c>
      <c r="J69" s="40">
        <f t="shared" ref="J69:J132" si="25">6000000/I69</f>
        <v>14527.845036319613</v>
      </c>
      <c r="K69" s="39">
        <f t="shared" ref="K69:K132" si="26">K68+(K$2/256)/SQRT($A69/69.9)</f>
        <v>19328.951911540527</v>
      </c>
      <c r="L69" s="59">
        <f t="shared" si="18"/>
        <v>310</v>
      </c>
      <c r="M69" s="40">
        <f t="shared" ref="M69:M132" si="27">6000000/L69</f>
        <v>19354.83870967742</v>
      </c>
      <c r="N69" s="39">
        <f t="shared" si="14"/>
        <v>24121.094379618553</v>
      </c>
      <c r="O69" s="59">
        <f t="shared" si="19"/>
        <v>249</v>
      </c>
      <c r="P69" s="40">
        <f t="shared" ref="P69:P132" si="28">6000000/O69</f>
        <v>24096.385542168675</v>
      </c>
    </row>
    <row r="70" spans="1:16">
      <c r="A70" s="62">
        <v>66</v>
      </c>
      <c r="B70" s="39">
        <f t="shared" si="20"/>
        <v>4916.7600961605367</v>
      </c>
      <c r="C70" s="59">
        <f t="shared" si="15"/>
        <v>1220</v>
      </c>
      <c r="D70" s="40">
        <f t="shared" si="21"/>
        <v>4918.0327868852455</v>
      </c>
      <c r="E70" s="39">
        <f t="shared" si="22"/>
        <v>9783.7128106750843</v>
      </c>
      <c r="F70" s="59">
        <f t="shared" si="16"/>
        <v>613</v>
      </c>
      <c r="G70" s="40">
        <f t="shared" si="23"/>
        <v>9787.9282218597073</v>
      </c>
      <c r="H70" s="39">
        <f t="shared" si="24"/>
        <v>14650.605672817863</v>
      </c>
      <c r="I70" s="59">
        <f t="shared" si="17"/>
        <v>410</v>
      </c>
      <c r="J70" s="40">
        <f t="shared" si="25"/>
        <v>14634.146341463415</v>
      </c>
      <c r="K70" s="39">
        <f t="shared" si="26"/>
        <v>19489.752134325594</v>
      </c>
      <c r="L70" s="59">
        <f t="shared" si="18"/>
        <v>308</v>
      </c>
      <c r="M70" s="40">
        <f t="shared" si="27"/>
        <v>19480.519480519481</v>
      </c>
      <c r="N70" s="39">
        <f t="shared" ref="N70:N133" si="29">N69+(N$2/256)/SQRT($A70/69.8)</f>
        <v>24321.950829617439</v>
      </c>
      <c r="O70" s="59">
        <f t="shared" si="19"/>
        <v>247</v>
      </c>
      <c r="P70" s="40">
        <f t="shared" si="28"/>
        <v>24291.497975708502</v>
      </c>
    </row>
    <row r="71" spans="1:16">
      <c r="A71" s="62">
        <v>67</v>
      </c>
      <c r="B71" s="39">
        <f t="shared" si="20"/>
        <v>4956.4587408820371</v>
      </c>
      <c r="C71" s="59">
        <f t="shared" si="15"/>
        <v>1211</v>
      </c>
      <c r="D71" s="40">
        <f t="shared" si="21"/>
        <v>4954.58298926507</v>
      </c>
      <c r="E71" s="39">
        <f t="shared" si="22"/>
        <v>9863.4535651220795</v>
      </c>
      <c r="F71" s="59">
        <f t="shared" si="16"/>
        <v>608</v>
      </c>
      <c r="G71" s="40">
        <f t="shared" si="23"/>
        <v>9868.4210526315783</v>
      </c>
      <c r="H71" s="39">
        <f t="shared" si="24"/>
        <v>14770.388044564112</v>
      </c>
      <c r="I71" s="59">
        <f t="shared" si="17"/>
        <v>406</v>
      </c>
      <c r="J71" s="40">
        <f t="shared" si="25"/>
        <v>14778.32512315271</v>
      </c>
      <c r="K71" s="39">
        <f t="shared" si="26"/>
        <v>19649.347844099881</v>
      </c>
      <c r="L71" s="59">
        <f t="shared" si="18"/>
        <v>305</v>
      </c>
      <c r="M71" s="40">
        <f t="shared" si="27"/>
        <v>19672.131147540982</v>
      </c>
      <c r="N71" s="39">
        <f t="shared" si="29"/>
        <v>24521.302715734928</v>
      </c>
      <c r="O71" s="59">
        <f t="shared" si="19"/>
        <v>245</v>
      </c>
      <c r="P71" s="40">
        <f t="shared" si="28"/>
        <v>24489.795918367348</v>
      </c>
    </row>
    <row r="72" spans="1:16">
      <c r="A72" s="62">
        <v>68</v>
      </c>
      <c r="B72" s="39">
        <f t="shared" si="20"/>
        <v>4995.8644026715083</v>
      </c>
      <c r="C72" s="59">
        <f t="shared" si="15"/>
        <v>1201</v>
      </c>
      <c r="D72" s="40">
        <f t="shared" si="21"/>
        <v>4995.8368026644466</v>
      </c>
      <c r="E72" s="39">
        <f t="shared" si="22"/>
        <v>9942.6058188732968</v>
      </c>
      <c r="F72" s="59">
        <f t="shared" si="16"/>
        <v>603</v>
      </c>
      <c r="G72" s="40">
        <f t="shared" si="23"/>
        <v>9950.2487562189053</v>
      </c>
      <c r="H72" s="39">
        <f t="shared" si="24"/>
        <v>14889.286401485024</v>
      </c>
      <c r="I72" s="59">
        <f t="shared" si="17"/>
        <v>403</v>
      </c>
      <c r="J72" s="40">
        <f t="shared" si="25"/>
        <v>14888.337468982631</v>
      </c>
      <c r="K72" s="39">
        <f t="shared" si="26"/>
        <v>19807.765709660165</v>
      </c>
      <c r="L72" s="59">
        <f t="shared" si="18"/>
        <v>303</v>
      </c>
      <c r="M72" s="40">
        <f t="shared" si="27"/>
        <v>19801.980198019803</v>
      </c>
      <c r="N72" s="39">
        <f t="shared" si="29"/>
        <v>24719.183350112969</v>
      </c>
      <c r="O72" s="59">
        <f t="shared" si="19"/>
        <v>243</v>
      </c>
      <c r="P72" s="40">
        <f t="shared" si="28"/>
        <v>24691.358024691359</v>
      </c>
    </row>
    <row r="73" spans="1:16">
      <c r="A73" s="62">
        <v>69</v>
      </c>
      <c r="B73" s="39">
        <f t="shared" si="20"/>
        <v>5034.9834740262759</v>
      </c>
      <c r="C73" s="59">
        <f t="shared" si="15"/>
        <v>1192</v>
      </c>
      <c r="D73" s="40">
        <f t="shared" si="21"/>
        <v>5033.5570469798658</v>
      </c>
      <c r="E73" s="39">
        <f t="shared" si="22"/>
        <v>10021.182412230039</v>
      </c>
      <c r="F73" s="59">
        <f t="shared" si="16"/>
        <v>599</v>
      </c>
      <c r="G73" s="40">
        <f t="shared" si="23"/>
        <v>10016.69449081803</v>
      </c>
      <c r="H73" s="39">
        <f t="shared" si="24"/>
        <v>15007.320031606587</v>
      </c>
      <c r="I73" s="59">
        <f t="shared" si="17"/>
        <v>400</v>
      </c>
      <c r="J73" s="40">
        <f t="shared" si="25"/>
        <v>15000</v>
      </c>
      <c r="K73" s="39">
        <f t="shared" si="26"/>
        <v>19965.031429998318</v>
      </c>
      <c r="L73" s="59">
        <f t="shared" si="18"/>
        <v>301</v>
      </c>
      <c r="M73" s="40">
        <f t="shared" si="27"/>
        <v>19933.554817275748</v>
      </c>
      <c r="N73" s="39">
        <f t="shared" si="29"/>
        <v>24915.624833504822</v>
      </c>
      <c r="O73" s="59">
        <f t="shared" si="19"/>
        <v>241</v>
      </c>
      <c r="P73" s="40">
        <f t="shared" si="28"/>
        <v>24896.265560165975</v>
      </c>
    </row>
    <row r="74" spans="1:16">
      <c r="A74" s="62">
        <v>70</v>
      </c>
      <c r="B74" s="39">
        <f t="shared" si="20"/>
        <v>5073.8221183149035</v>
      </c>
      <c r="C74" s="59">
        <f t="shared" si="15"/>
        <v>1183</v>
      </c>
      <c r="D74" s="40">
        <f t="shared" si="21"/>
        <v>5071.85122569738</v>
      </c>
      <c r="E74" s="39">
        <f t="shared" si="22"/>
        <v>10099.195725253705</v>
      </c>
      <c r="F74" s="59">
        <f t="shared" si="16"/>
        <v>594</v>
      </c>
      <c r="G74" s="40">
        <f t="shared" si="23"/>
        <v>10101.010101010101</v>
      </c>
      <c r="H74" s="39">
        <f t="shared" si="24"/>
        <v>15124.507531606587</v>
      </c>
      <c r="I74" s="59">
        <f t="shared" si="17"/>
        <v>397</v>
      </c>
      <c r="J74" s="40">
        <f t="shared" si="25"/>
        <v>15113.350125944584</v>
      </c>
      <c r="K74" s="39">
        <f t="shared" si="26"/>
        <v>20121.16978296727</v>
      </c>
      <c r="L74" s="59">
        <f t="shared" si="18"/>
        <v>298</v>
      </c>
      <c r="M74" s="40">
        <f t="shared" si="27"/>
        <v>20134.228187919463</v>
      </c>
      <c r="N74" s="39">
        <f t="shared" si="29"/>
        <v>25110.658116063987</v>
      </c>
      <c r="O74" s="59">
        <f t="shared" si="19"/>
        <v>239</v>
      </c>
      <c r="P74" s="40">
        <f t="shared" si="28"/>
        <v>25104.602510460252</v>
      </c>
    </row>
    <row r="75" spans="1:16">
      <c r="A75" s="62">
        <v>71</v>
      </c>
      <c r="B75" s="39">
        <f t="shared" si="20"/>
        <v>5112.3862811126191</v>
      </c>
      <c r="C75" s="59">
        <f t="shared" si="15"/>
        <v>1174</v>
      </c>
      <c r="D75" s="40">
        <f t="shared" si="21"/>
        <v>5110.7325383304942</v>
      </c>
      <c r="E75" s="39">
        <f t="shared" si="22"/>
        <v>10176.657700534721</v>
      </c>
      <c r="F75" s="59">
        <f t="shared" si="16"/>
        <v>590</v>
      </c>
      <c r="G75" s="40">
        <f t="shared" si="23"/>
        <v>10169.491525423729</v>
      </c>
      <c r="H75" s="39">
        <f t="shared" si="24"/>
        <v>15240.866841016894</v>
      </c>
      <c r="I75" s="59">
        <f t="shared" si="17"/>
        <v>394</v>
      </c>
      <c r="J75" s="40">
        <f t="shared" si="25"/>
        <v>15228.426395939086</v>
      </c>
      <c r="K75" s="39">
        <f t="shared" si="26"/>
        <v>20276.204670851475</v>
      </c>
      <c r="L75" s="59">
        <f t="shared" si="18"/>
        <v>296</v>
      </c>
      <c r="M75" s="40">
        <f t="shared" si="27"/>
        <v>20270.27027027027</v>
      </c>
      <c r="N75" s="39">
        <f t="shared" si="29"/>
        <v>25304.313054266524</v>
      </c>
      <c r="O75" s="59">
        <f t="shared" si="19"/>
        <v>237</v>
      </c>
      <c r="P75" s="40">
        <f t="shared" si="28"/>
        <v>25316.455696202531</v>
      </c>
    </row>
    <row r="76" spans="1:16">
      <c r="A76" s="62">
        <v>72</v>
      </c>
      <c r="B76" s="39">
        <f t="shared" si="20"/>
        <v>5150.6817008257776</v>
      </c>
      <c r="C76" s="59">
        <f t="shared" si="15"/>
        <v>1165</v>
      </c>
      <c r="D76" s="40">
        <f t="shared" si="21"/>
        <v>5150.2145922746777</v>
      </c>
      <c r="E76" s="39">
        <f t="shared" si="22"/>
        <v>10253.579864533376</v>
      </c>
      <c r="F76" s="59">
        <f t="shared" si="16"/>
        <v>585</v>
      </c>
      <c r="G76" s="40">
        <f t="shared" si="23"/>
        <v>10256.410256410256</v>
      </c>
      <c r="H76" s="39">
        <f t="shared" si="24"/>
        <v>15356.415274280558</v>
      </c>
      <c r="I76" s="59">
        <f t="shared" si="17"/>
        <v>391</v>
      </c>
      <c r="J76" s="40">
        <f t="shared" si="25"/>
        <v>15345.268542199488</v>
      </c>
      <c r="K76" s="39">
        <f t="shared" si="26"/>
        <v>20430.159163079155</v>
      </c>
      <c r="L76" s="59">
        <f t="shared" si="18"/>
        <v>294</v>
      </c>
      <c r="M76" s="40">
        <f t="shared" si="27"/>
        <v>20408.163265306124</v>
      </c>
      <c r="N76" s="39">
        <f t="shared" si="29"/>
        <v>25496.618464263163</v>
      </c>
      <c r="O76" s="59">
        <f t="shared" si="19"/>
        <v>235</v>
      </c>
      <c r="P76" s="40">
        <f t="shared" si="28"/>
        <v>25531.91489361702</v>
      </c>
    </row>
    <row r="77" spans="1:16">
      <c r="A77" s="62">
        <v>73</v>
      </c>
      <c r="B77" s="39">
        <f t="shared" si="20"/>
        <v>5188.7139186591085</v>
      </c>
      <c r="C77" s="59">
        <f t="shared" si="15"/>
        <v>1156</v>
      </c>
      <c r="D77" s="40">
        <f t="shared" si="21"/>
        <v>5190.3114186851208</v>
      </c>
      <c r="E77" s="39">
        <f t="shared" si="22"/>
        <v>10329.973347600566</v>
      </c>
      <c r="F77" s="59">
        <f t="shared" si="16"/>
        <v>581</v>
      </c>
      <c r="G77" s="40">
        <f t="shared" si="23"/>
        <v>10327.022375215147</v>
      </c>
      <c r="H77" s="39">
        <f t="shared" si="24"/>
        <v>15471.169550825902</v>
      </c>
      <c r="I77" s="59">
        <f t="shared" si="17"/>
        <v>388</v>
      </c>
      <c r="J77" s="40">
        <f t="shared" si="25"/>
        <v>15463.917525773197</v>
      </c>
      <c r="K77" s="39">
        <f t="shared" si="26"/>
        <v>20583.055536292457</v>
      </c>
      <c r="L77" s="59">
        <f t="shared" si="18"/>
        <v>292</v>
      </c>
      <c r="M77" s="40">
        <f t="shared" si="27"/>
        <v>20547.945205479453</v>
      </c>
      <c r="N77" s="39">
        <f t="shared" si="29"/>
        <v>25687.602171931136</v>
      </c>
      <c r="O77" s="59">
        <f t="shared" si="19"/>
        <v>234</v>
      </c>
      <c r="P77" s="40">
        <f t="shared" si="28"/>
        <v>25641.025641025641</v>
      </c>
    </row>
    <row r="78" spans="1:16">
      <c r="A78" s="62">
        <v>74</v>
      </c>
      <c r="B78" s="39">
        <f t="shared" si="20"/>
        <v>5226.4882879747693</v>
      </c>
      <c r="C78" s="59">
        <f t="shared" si="15"/>
        <v>1148</v>
      </c>
      <c r="D78" s="40">
        <f t="shared" si="21"/>
        <v>5226.480836236934</v>
      </c>
      <c r="E78" s="39">
        <f t="shared" si="22"/>
        <v>10405.848902776859</v>
      </c>
      <c r="F78" s="59">
        <f t="shared" si="16"/>
        <v>577</v>
      </c>
      <c r="G78" s="40">
        <f t="shared" si="23"/>
        <v>10398.613518197573</v>
      </c>
      <c r="H78" s="39">
        <f t="shared" si="24"/>
        <v>15585.145823305504</v>
      </c>
      <c r="I78" s="59">
        <f t="shared" si="17"/>
        <v>385</v>
      </c>
      <c r="J78" s="40">
        <f t="shared" si="25"/>
        <v>15584.415584415585</v>
      </c>
      <c r="K78" s="39">
        <f t="shared" si="26"/>
        <v>20734.915311972505</v>
      </c>
      <c r="L78" s="59">
        <f t="shared" si="18"/>
        <v>289</v>
      </c>
      <c r="M78" s="40">
        <f t="shared" si="27"/>
        <v>20761.245674740483</v>
      </c>
      <c r="N78" s="39">
        <f t="shared" si="29"/>
        <v>25877.29105987187</v>
      </c>
      <c r="O78" s="59">
        <f t="shared" si="19"/>
        <v>232</v>
      </c>
      <c r="P78" s="40">
        <f t="shared" si="28"/>
        <v>25862.068965517243</v>
      </c>
    </row>
    <row r="79" spans="1:16">
      <c r="A79" s="62">
        <v>75</v>
      </c>
      <c r="B79" s="39">
        <f t="shared" si="20"/>
        <v>5264.0099830879526</v>
      </c>
      <c r="C79" s="59">
        <f t="shared" si="15"/>
        <v>1140</v>
      </c>
      <c r="D79" s="40">
        <f t="shared" si="21"/>
        <v>5263.1578947368425</v>
      </c>
      <c r="E79" s="39">
        <f t="shared" si="22"/>
        <v>10481.216923459817</v>
      </c>
      <c r="F79" s="59">
        <f t="shared" si="16"/>
        <v>572</v>
      </c>
      <c r="G79" s="40">
        <f t="shared" si="23"/>
        <v>10489.510489510489</v>
      </c>
      <c r="H79" s="39">
        <f t="shared" si="24"/>
        <v>15698.359704135109</v>
      </c>
      <c r="I79" s="59">
        <f t="shared" si="17"/>
        <v>382</v>
      </c>
      <c r="J79" s="40">
        <f t="shared" si="25"/>
        <v>15706.806282722513</v>
      </c>
      <c r="K79" s="39">
        <f t="shared" si="26"/>
        <v>20885.759291799346</v>
      </c>
      <c r="L79" s="59">
        <f t="shared" si="18"/>
        <v>287</v>
      </c>
      <c r="M79" s="40">
        <f t="shared" si="27"/>
        <v>20905.923344947736</v>
      </c>
      <c r="N79" s="39">
        <f t="shared" si="29"/>
        <v>26065.711111579261</v>
      </c>
      <c r="O79" s="59">
        <f t="shared" si="19"/>
        <v>230</v>
      </c>
      <c r="P79" s="40">
        <f t="shared" si="28"/>
        <v>26086.956521739132</v>
      </c>
    </row>
    <row r="80" spans="1:16">
      <c r="A80" s="62">
        <v>76</v>
      </c>
      <c r="B80" s="39">
        <f t="shared" si="20"/>
        <v>5301.2840075399581</v>
      </c>
      <c r="C80" s="59">
        <f t="shared" si="15"/>
        <v>1132</v>
      </c>
      <c r="D80" s="40">
        <f t="shared" si="21"/>
        <v>5300.3533568904595</v>
      </c>
      <c r="E80" s="39">
        <f t="shared" si="22"/>
        <v>10556.08746002171</v>
      </c>
      <c r="F80" s="59">
        <f t="shared" si="16"/>
        <v>568</v>
      </c>
      <c r="G80" s="40">
        <f t="shared" si="23"/>
        <v>10563.380281690141</v>
      </c>
      <c r="H80" s="39">
        <f t="shared" si="24"/>
        <v>15810.826290455898</v>
      </c>
      <c r="I80" s="59">
        <f t="shared" si="17"/>
        <v>379</v>
      </c>
      <c r="J80" s="40">
        <f t="shared" si="25"/>
        <v>15831.1345646438</v>
      </c>
      <c r="K80" s="39">
        <f t="shared" si="26"/>
        <v>21035.607590911182</v>
      </c>
      <c r="L80" s="59">
        <f t="shared" si="18"/>
        <v>285</v>
      </c>
      <c r="M80" s="40">
        <f t="shared" si="27"/>
        <v>21052.63157894737</v>
      </c>
      <c r="N80" s="39">
        <f t="shared" si="29"/>
        <v>26252.887452983996</v>
      </c>
      <c r="O80" s="59">
        <f t="shared" si="19"/>
        <v>229</v>
      </c>
      <c r="P80" s="40">
        <f t="shared" si="28"/>
        <v>26200.873362445414</v>
      </c>
    </row>
    <row r="81" spans="1:16">
      <c r="A81" s="62">
        <v>77</v>
      </c>
      <c r="B81" s="39">
        <f t="shared" si="20"/>
        <v>5338.315201886182</v>
      </c>
      <c r="C81" s="59">
        <f t="shared" si="15"/>
        <v>1124</v>
      </c>
      <c r="D81" s="40">
        <f t="shared" si="21"/>
        <v>5338.0782918149462</v>
      </c>
      <c r="E81" s="39">
        <f t="shared" si="22"/>
        <v>10630.470235452882</v>
      </c>
      <c r="F81" s="59">
        <f t="shared" si="16"/>
        <v>564</v>
      </c>
      <c r="G81" s="40">
        <f t="shared" si="23"/>
        <v>10638.297872340425</v>
      </c>
      <c r="H81" s="39">
        <f t="shared" si="24"/>
        <v>15922.560187633117</v>
      </c>
      <c r="I81" s="59">
        <f t="shared" si="17"/>
        <v>377</v>
      </c>
      <c r="J81" s="40">
        <f t="shared" si="25"/>
        <v>15915.119363395226</v>
      </c>
      <c r="K81" s="39">
        <f t="shared" si="26"/>
        <v>21184.479669213502</v>
      </c>
      <c r="L81" s="59">
        <f t="shared" si="18"/>
        <v>283</v>
      </c>
      <c r="M81" s="40">
        <f t="shared" si="27"/>
        <v>21201.413427561838</v>
      </c>
      <c r="N81" s="39">
        <f t="shared" si="29"/>
        <v>26438.844391561925</v>
      </c>
      <c r="O81" s="59">
        <f t="shared" si="19"/>
        <v>227</v>
      </c>
      <c r="P81" s="40">
        <f t="shared" si="28"/>
        <v>26431.718061674008</v>
      </c>
    </row>
    <row r="82" spans="1:16">
      <c r="A82" s="62">
        <v>78</v>
      </c>
      <c r="B82" s="39">
        <f t="shared" si="20"/>
        <v>5375.1082510333354</v>
      </c>
      <c r="C82" s="59">
        <f t="shared" si="15"/>
        <v>1116</v>
      </c>
      <c r="D82" s="40">
        <f t="shared" si="21"/>
        <v>5376.3440860215051</v>
      </c>
      <c r="E82" s="39">
        <f t="shared" si="22"/>
        <v>10704.374660099664</v>
      </c>
      <c r="F82" s="59">
        <f t="shared" si="16"/>
        <v>561</v>
      </c>
      <c r="G82" s="40">
        <f t="shared" si="23"/>
        <v>10695.187165775402</v>
      </c>
      <c r="H82" s="39">
        <f t="shared" si="24"/>
        <v>16033.575531394601</v>
      </c>
      <c r="I82" s="59">
        <f t="shared" si="17"/>
        <v>374</v>
      </c>
      <c r="J82" s="40">
        <f t="shared" si="25"/>
        <v>16042.780748663101</v>
      </c>
      <c r="K82" s="39">
        <f t="shared" si="26"/>
        <v>21332.394360876013</v>
      </c>
      <c r="L82" s="59">
        <f t="shared" si="18"/>
        <v>281</v>
      </c>
      <c r="M82" s="40">
        <f t="shared" si="27"/>
        <v>21352.313167259785</v>
      </c>
      <c r="N82" s="39">
        <f t="shared" si="29"/>
        <v>26623.60545317888</v>
      </c>
      <c r="O82" s="59">
        <f t="shared" si="19"/>
        <v>225</v>
      </c>
      <c r="P82" s="40">
        <f t="shared" si="28"/>
        <v>26666.666666666668</v>
      </c>
    </row>
    <row r="83" spans="1:16">
      <c r="A83" s="62">
        <v>79</v>
      </c>
      <c r="B83" s="39">
        <f t="shared" si="20"/>
        <v>5411.6676911573795</v>
      </c>
      <c r="C83" s="59">
        <f t="shared" si="15"/>
        <v>1109</v>
      </c>
      <c r="D83" s="40">
        <f t="shared" si="21"/>
        <v>5410.2795311091077</v>
      </c>
      <c r="E83" s="39">
        <f t="shared" si="22"/>
        <v>10777.809845560092</v>
      </c>
      <c r="F83" s="59">
        <f t="shared" si="16"/>
        <v>557</v>
      </c>
      <c r="G83" s="40">
        <f t="shared" si="23"/>
        <v>10771.992818671455</v>
      </c>
      <c r="H83" s="39">
        <f t="shared" si="24"/>
        <v>16143.886008704203</v>
      </c>
      <c r="I83" s="59">
        <f t="shared" si="17"/>
        <v>372</v>
      </c>
      <c r="J83" s="40">
        <f t="shared" si="25"/>
        <v>16129.032258064517</v>
      </c>
      <c r="K83" s="39">
        <f t="shared" si="26"/>
        <v>21479.369902143982</v>
      </c>
      <c r="L83" s="59">
        <f t="shared" si="18"/>
        <v>279</v>
      </c>
      <c r="M83" s="40">
        <f t="shared" si="27"/>
        <v>21505.37634408602</v>
      </c>
      <c r="N83" s="39">
        <f t="shared" si="29"/>
        <v>26807.193416829952</v>
      </c>
      <c r="O83" s="59">
        <f t="shared" si="19"/>
        <v>224</v>
      </c>
      <c r="P83" s="40">
        <f t="shared" si="28"/>
        <v>26785.714285714286</v>
      </c>
    </row>
    <row r="84" spans="1:16">
      <c r="A84" s="62">
        <v>80</v>
      </c>
      <c r="B84" s="39">
        <f t="shared" si="20"/>
        <v>5447.9979162310874</v>
      </c>
      <c r="C84" s="59">
        <f t="shared" si="15"/>
        <v>1101</v>
      </c>
      <c r="D84" s="40">
        <f t="shared" si="21"/>
        <v>5449.5912806539509</v>
      </c>
      <c r="E84" s="39">
        <f t="shared" si="22"/>
        <v>10850.78461779552</v>
      </c>
      <c r="F84" s="59">
        <f t="shared" si="16"/>
        <v>553</v>
      </c>
      <c r="G84" s="40">
        <f t="shared" si="23"/>
        <v>10849.909584086799</v>
      </c>
      <c r="H84" s="39">
        <f t="shared" si="24"/>
        <v>16253.504877457346</v>
      </c>
      <c r="I84" s="59">
        <f t="shared" si="17"/>
        <v>369</v>
      </c>
      <c r="J84" s="40">
        <f t="shared" si="25"/>
        <v>16260.162601626016</v>
      </c>
      <c r="K84" s="39">
        <f t="shared" si="26"/>
        <v>21625.423957580231</v>
      </c>
      <c r="L84" s="59">
        <f t="shared" si="18"/>
        <v>277</v>
      </c>
      <c r="M84" s="40">
        <f t="shared" si="27"/>
        <v>21660.649819494585</v>
      </c>
      <c r="N84" s="39">
        <f t="shared" si="29"/>
        <v>26989.630347418519</v>
      </c>
      <c r="O84" s="59">
        <f t="shared" si="19"/>
        <v>222</v>
      </c>
      <c r="P84" s="40">
        <f t="shared" si="28"/>
        <v>27027.027027027027</v>
      </c>
    </row>
    <row r="85" spans="1:16">
      <c r="A85" s="62">
        <v>81</v>
      </c>
      <c r="B85" s="39">
        <f t="shared" si="20"/>
        <v>5484.103184187833</v>
      </c>
      <c r="C85" s="59">
        <f t="shared" si="15"/>
        <v>1094</v>
      </c>
      <c r="D85" s="40">
        <f t="shared" si="21"/>
        <v>5484.4606946983549</v>
      </c>
      <c r="E85" s="39">
        <f t="shared" si="22"/>
        <v>10923.30752951151</v>
      </c>
      <c r="F85" s="59">
        <f t="shared" si="16"/>
        <v>549</v>
      </c>
      <c r="G85" s="40">
        <f t="shared" si="23"/>
        <v>10928.961748633879</v>
      </c>
      <c r="H85" s="39">
        <f t="shared" si="24"/>
        <v>16362.44498507897</v>
      </c>
      <c r="I85" s="59">
        <f t="shared" si="17"/>
        <v>367</v>
      </c>
      <c r="J85" s="40">
        <f t="shared" si="25"/>
        <v>16348.773841961853</v>
      </c>
      <c r="K85" s="39">
        <f t="shared" si="26"/>
        <v>21770.573644844666</v>
      </c>
      <c r="L85" s="59">
        <f t="shared" si="18"/>
        <v>276</v>
      </c>
      <c r="M85" s="40">
        <f t="shared" si="27"/>
        <v>21739.130434782608</v>
      </c>
      <c r="N85" s="39">
        <f t="shared" si="29"/>
        <v>27170.937626708495</v>
      </c>
      <c r="O85" s="59">
        <f t="shared" si="19"/>
        <v>221</v>
      </c>
      <c r="P85" s="40">
        <f t="shared" si="28"/>
        <v>27149.321266968327</v>
      </c>
    </row>
    <row r="86" spans="1:16">
      <c r="A86" s="62">
        <v>82</v>
      </c>
      <c r="B86" s="39">
        <f t="shared" si="20"/>
        <v>5519.9876227460754</v>
      </c>
      <c r="C86" s="59">
        <f t="shared" si="15"/>
        <v>1087</v>
      </c>
      <c r="D86" s="40">
        <f t="shared" si="21"/>
        <v>5519.7792088316464</v>
      </c>
      <c r="E86" s="39">
        <f t="shared" si="22"/>
        <v>10995.386871857205</v>
      </c>
      <c r="F86" s="59">
        <f t="shared" si="16"/>
        <v>546</v>
      </c>
      <c r="G86" s="40">
        <f t="shared" si="23"/>
        <v>10989.010989010989</v>
      </c>
      <c r="H86" s="39">
        <f t="shared" si="24"/>
        <v>16470.718786097696</v>
      </c>
      <c r="I86" s="59">
        <f t="shared" si="17"/>
        <v>364</v>
      </c>
      <c r="J86" s="40">
        <f t="shared" si="25"/>
        <v>16483.516483516483</v>
      </c>
      <c r="K86" s="39">
        <f t="shared" si="26"/>
        <v>21914.835558109749</v>
      </c>
      <c r="L86" s="59">
        <f t="shared" si="18"/>
        <v>274</v>
      </c>
      <c r="M86" s="40">
        <f t="shared" si="27"/>
        <v>21897.810218978102</v>
      </c>
      <c r="N86" s="39">
        <f t="shared" si="29"/>
        <v>27351.13598257273</v>
      </c>
      <c r="O86" s="59">
        <f t="shared" si="19"/>
        <v>219</v>
      </c>
      <c r="P86" s="40">
        <f t="shared" si="28"/>
        <v>27397.260273972603</v>
      </c>
    </row>
    <row r="87" spans="1:16">
      <c r="A87" s="62">
        <v>83</v>
      </c>
      <c r="B87" s="39">
        <f t="shared" si="20"/>
        <v>5555.6552349170906</v>
      </c>
      <c r="C87" s="59">
        <f t="shared" si="15"/>
        <v>1080</v>
      </c>
      <c r="D87" s="40">
        <f t="shared" si="21"/>
        <v>5555.5555555555557</v>
      </c>
      <c r="E87" s="39">
        <f t="shared" si="22"/>
        <v>11067.030685488435</v>
      </c>
      <c r="F87" s="59">
        <f t="shared" si="16"/>
        <v>542</v>
      </c>
      <c r="G87" s="40">
        <f t="shared" si="23"/>
        <v>11070.110701107011</v>
      </c>
      <c r="H87" s="39">
        <f t="shared" si="24"/>
        <v>16578.33835876426</v>
      </c>
      <c r="I87" s="59">
        <f t="shared" si="17"/>
        <v>362</v>
      </c>
      <c r="J87" s="40">
        <f t="shared" si="25"/>
        <v>16574.585635359115</v>
      </c>
      <c r="K87" s="39">
        <f t="shared" si="26"/>
        <v>22058.225790202589</v>
      </c>
      <c r="L87" s="59">
        <f t="shared" si="18"/>
        <v>272</v>
      </c>
      <c r="M87" s="40">
        <f t="shared" si="27"/>
        <v>22058.823529411766</v>
      </c>
      <c r="N87" s="39">
        <f t="shared" si="29"/>
        <v>27530.245516650808</v>
      </c>
      <c r="O87" s="59">
        <f t="shared" si="19"/>
        <v>218</v>
      </c>
      <c r="P87" s="40">
        <f t="shared" si="28"/>
        <v>27522.935779816515</v>
      </c>
    </row>
    <row r="88" spans="1:16">
      <c r="A88" s="62">
        <v>84</v>
      </c>
      <c r="B88" s="39">
        <f t="shared" si="20"/>
        <v>5591.1099042167589</v>
      </c>
      <c r="C88" s="59">
        <f t="shared" si="15"/>
        <v>1073</v>
      </c>
      <c r="D88" s="40">
        <f t="shared" si="21"/>
        <v>5591.798695246971</v>
      </c>
      <c r="E88" s="39">
        <f t="shared" si="22"/>
        <v>11138.246771036391</v>
      </c>
      <c r="F88" s="59">
        <f t="shared" si="16"/>
        <v>539</v>
      </c>
      <c r="G88" s="40">
        <f t="shared" si="23"/>
        <v>11131.725417439704</v>
      </c>
      <c r="H88" s="39">
        <f t="shared" si="24"/>
        <v>16685.315420776988</v>
      </c>
      <c r="I88" s="59">
        <f t="shared" si="17"/>
        <v>360</v>
      </c>
      <c r="J88" s="40">
        <f t="shared" si="25"/>
        <v>16666.666666666668</v>
      </c>
      <c r="K88" s="39">
        <f t="shared" si="26"/>
        <v>22200.759953557252</v>
      </c>
      <c r="L88" s="59">
        <f t="shared" si="18"/>
        <v>270</v>
      </c>
      <c r="M88" s="40">
        <f t="shared" si="27"/>
        <v>22222.222222222223</v>
      </c>
      <c r="N88" s="39">
        <f t="shared" si="29"/>
        <v>27708.2857305207</v>
      </c>
      <c r="O88" s="59">
        <f t="shared" si="19"/>
        <v>217</v>
      </c>
      <c r="P88" s="40">
        <f t="shared" si="28"/>
        <v>27649.769585253456</v>
      </c>
    </row>
    <row r="89" spans="1:16">
      <c r="A89" s="62">
        <v>85</v>
      </c>
      <c r="B89" s="39">
        <f t="shared" si="20"/>
        <v>5626.3553996006085</v>
      </c>
      <c r="C89" s="59">
        <f t="shared" si="15"/>
        <v>1066</v>
      </c>
      <c r="D89" s="40">
        <f t="shared" si="21"/>
        <v>5628.5178236397751</v>
      </c>
      <c r="E89" s="39">
        <f t="shared" si="22"/>
        <v>11209.042699020405</v>
      </c>
      <c r="F89" s="59">
        <f t="shared" si="16"/>
        <v>535</v>
      </c>
      <c r="G89" s="40">
        <f t="shared" si="23"/>
        <v>11214.953271028038</v>
      </c>
      <c r="H89" s="39">
        <f t="shared" si="24"/>
        <v>16791.661344172266</v>
      </c>
      <c r="I89" s="59">
        <f t="shared" si="17"/>
        <v>357</v>
      </c>
      <c r="J89" s="40">
        <f t="shared" si="25"/>
        <v>16806.722689075632</v>
      </c>
      <c r="K89" s="39">
        <f t="shared" si="26"/>
        <v>22342.453200054541</v>
      </c>
      <c r="L89" s="59">
        <f t="shared" si="18"/>
        <v>269</v>
      </c>
      <c r="M89" s="40">
        <f t="shared" si="27"/>
        <v>22304.832713754648</v>
      </c>
      <c r="N89" s="39">
        <f t="shared" si="29"/>
        <v>27885.275550480736</v>
      </c>
      <c r="O89" s="59">
        <f t="shared" si="19"/>
        <v>215</v>
      </c>
      <c r="P89" s="40">
        <f t="shared" si="28"/>
        <v>27906.976744186046</v>
      </c>
    </row>
    <row r="90" spans="1:16">
      <c r="A90" s="62">
        <v>86</v>
      </c>
      <c r="B90" s="39">
        <f t="shared" si="20"/>
        <v>5661.3953801398702</v>
      </c>
      <c r="C90" s="59">
        <f t="shared" si="15"/>
        <v>1060</v>
      </c>
      <c r="D90" s="40">
        <f t="shared" si="21"/>
        <v>5660.3773584905657</v>
      </c>
      <c r="E90" s="39">
        <f t="shared" si="22"/>
        <v>11279.425819240516</v>
      </c>
      <c r="F90" s="59">
        <f t="shared" si="16"/>
        <v>532</v>
      </c>
      <c r="G90" s="40">
        <f t="shared" si="23"/>
        <v>11278.195488721805</v>
      </c>
      <c r="H90" s="39">
        <f t="shared" si="24"/>
        <v>16897.387169433554</v>
      </c>
      <c r="I90" s="59">
        <f t="shared" si="17"/>
        <v>355</v>
      </c>
      <c r="J90" s="40">
        <f t="shared" si="25"/>
        <v>16901.408450704224</v>
      </c>
      <c r="K90" s="39">
        <f t="shared" si="26"/>
        <v>22483.320239820561</v>
      </c>
      <c r="L90" s="59">
        <f t="shared" si="18"/>
        <v>267</v>
      </c>
      <c r="M90" s="40">
        <f t="shared" si="27"/>
        <v>22471.91011235955</v>
      </c>
      <c r="N90" s="39">
        <f t="shared" si="29"/>
        <v>28061.233351031013</v>
      </c>
      <c r="O90" s="59">
        <f t="shared" si="19"/>
        <v>214</v>
      </c>
      <c r="P90" s="40">
        <f t="shared" si="28"/>
        <v>28037.383177570093</v>
      </c>
    </row>
    <row r="91" spans="1:16">
      <c r="A91" s="62">
        <v>87</v>
      </c>
      <c r="B91" s="39">
        <f t="shared" si="20"/>
        <v>5696.2333994549645</v>
      </c>
      <c r="C91" s="59">
        <f t="shared" si="15"/>
        <v>1053</v>
      </c>
      <c r="D91" s="40">
        <f t="shared" si="21"/>
        <v>5698.0056980056979</v>
      </c>
      <c r="E91" s="39">
        <f t="shared" si="22"/>
        <v>11349.4032696828</v>
      </c>
      <c r="F91" s="59">
        <f t="shared" si="16"/>
        <v>529</v>
      </c>
      <c r="G91" s="40">
        <f t="shared" si="23"/>
        <v>11342.155009451795</v>
      </c>
      <c r="H91" s="39">
        <f t="shared" si="24"/>
        <v>17002.503618868504</v>
      </c>
      <c r="I91" s="59">
        <f t="shared" si="17"/>
        <v>353</v>
      </c>
      <c r="J91" s="40">
        <f t="shared" si="25"/>
        <v>16997.167138810197</v>
      </c>
      <c r="K91" s="39">
        <f t="shared" si="26"/>
        <v>22623.375359050147</v>
      </c>
      <c r="L91" s="59">
        <f t="shared" si="18"/>
        <v>265</v>
      </c>
      <c r="M91" s="40">
        <f t="shared" si="27"/>
        <v>22641.509433962263</v>
      </c>
      <c r="N91" s="39">
        <f t="shared" si="29"/>
        <v>28236.176977136722</v>
      </c>
      <c r="O91" s="59">
        <f t="shared" si="19"/>
        <v>212</v>
      </c>
      <c r="P91" s="40">
        <f t="shared" si="28"/>
        <v>28301.886792452831</v>
      </c>
    </row>
    <row r="92" spans="1:16">
      <c r="A92" s="62">
        <v>88</v>
      </c>
      <c r="B92" s="39">
        <f t="shared" si="20"/>
        <v>5730.8729099216171</v>
      </c>
      <c r="C92" s="59">
        <f t="shared" si="15"/>
        <v>1047</v>
      </c>
      <c r="D92" s="40">
        <f t="shared" si="21"/>
        <v>5730.6590257879652</v>
      </c>
      <c r="E92" s="39">
        <f t="shared" si="22"/>
        <v>11418.981984967997</v>
      </c>
      <c r="F92" s="59">
        <f t="shared" si="16"/>
        <v>525</v>
      </c>
      <c r="G92" s="40">
        <f t="shared" si="23"/>
        <v>11428.571428571429</v>
      </c>
      <c r="H92" s="39">
        <f t="shared" si="24"/>
        <v>17107.021109300047</v>
      </c>
      <c r="I92" s="59">
        <f t="shared" si="17"/>
        <v>351</v>
      </c>
      <c r="J92" s="40">
        <f t="shared" si="25"/>
        <v>17094.017094017094</v>
      </c>
      <c r="K92" s="39">
        <f t="shared" si="26"/>
        <v>22762.632436916214</v>
      </c>
      <c r="L92" s="59">
        <f t="shared" si="18"/>
        <v>264</v>
      </c>
      <c r="M92" s="40">
        <f t="shared" si="27"/>
        <v>22727.272727272728</v>
      </c>
      <c r="N92" s="39">
        <f t="shared" si="29"/>
        <v>28410.123765349716</v>
      </c>
      <c r="O92" s="59">
        <f t="shared" si="19"/>
        <v>211</v>
      </c>
      <c r="P92" s="40">
        <f t="shared" si="28"/>
        <v>28436.018957345972</v>
      </c>
    </row>
    <row r="93" spans="1:16">
      <c r="A93" s="62">
        <v>89</v>
      </c>
      <c r="B93" s="39">
        <f t="shared" si="20"/>
        <v>5765.3172666637074</v>
      </c>
      <c r="C93" s="59">
        <f t="shared" si="15"/>
        <v>1041</v>
      </c>
      <c r="D93" s="40">
        <f t="shared" si="21"/>
        <v>5763.6887608069164</v>
      </c>
      <c r="E93" s="39">
        <f t="shared" si="22"/>
        <v>11488.168704371752</v>
      </c>
      <c r="F93" s="59">
        <f t="shared" si="16"/>
        <v>522</v>
      </c>
      <c r="G93" s="40">
        <f t="shared" si="23"/>
        <v>11494.252873563219</v>
      </c>
      <c r="H93" s="39">
        <f t="shared" si="24"/>
        <v>17210.949764113975</v>
      </c>
      <c r="I93" s="59">
        <f t="shared" si="17"/>
        <v>349</v>
      </c>
      <c r="J93" s="40">
        <f t="shared" si="25"/>
        <v>17191.977077363896</v>
      </c>
      <c r="K93" s="39">
        <f t="shared" si="26"/>
        <v>22901.10496162171</v>
      </c>
      <c r="L93" s="59">
        <f t="shared" si="18"/>
        <v>262</v>
      </c>
      <c r="M93" s="40">
        <f t="shared" si="27"/>
        <v>22900.763358778626</v>
      </c>
      <c r="N93" s="39">
        <f t="shared" si="29"/>
        <v>28583.090563859103</v>
      </c>
      <c r="O93" s="59">
        <f t="shared" si="19"/>
        <v>210</v>
      </c>
      <c r="P93" s="40">
        <f t="shared" si="28"/>
        <v>28571.428571428572</v>
      </c>
    </row>
    <row r="94" spans="1:16">
      <c r="A94" s="62">
        <v>90</v>
      </c>
      <c r="B94" s="39">
        <f t="shared" si="20"/>
        <v>5799.5697313459104</v>
      </c>
      <c r="C94" s="59">
        <f t="shared" si="15"/>
        <v>1035</v>
      </c>
      <c r="D94" s="40">
        <f t="shared" si="21"/>
        <v>5797.101449275362</v>
      </c>
      <c r="E94" s="39">
        <f t="shared" si="22"/>
        <v>11556.969979442705</v>
      </c>
      <c r="F94" s="59">
        <f t="shared" si="16"/>
        <v>519</v>
      </c>
      <c r="G94" s="40">
        <f t="shared" si="23"/>
        <v>11560.693641618496</v>
      </c>
      <c r="H94" s="39">
        <f t="shared" si="24"/>
        <v>17314.299424702436</v>
      </c>
      <c r="I94" s="59">
        <f t="shared" si="17"/>
        <v>347</v>
      </c>
      <c r="J94" s="40">
        <f t="shared" si="25"/>
        <v>17291.06628242075</v>
      </c>
      <c r="K94" s="39">
        <f t="shared" si="26"/>
        <v>23038.806045646732</v>
      </c>
      <c r="L94" s="59">
        <f t="shared" si="18"/>
        <v>260</v>
      </c>
      <c r="M94" s="40">
        <f t="shared" si="27"/>
        <v>23076.923076923078</v>
      </c>
      <c r="N94" s="39">
        <f t="shared" si="29"/>
        <v>28755.093751536486</v>
      </c>
      <c r="O94" s="59">
        <f t="shared" si="19"/>
        <v>209</v>
      </c>
      <c r="P94" s="40">
        <f t="shared" si="28"/>
        <v>28708.133971291867</v>
      </c>
    </row>
    <row r="95" spans="1:16">
      <c r="A95" s="62">
        <v>91</v>
      </c>
      <c r="B95" s="39">
        <f t="shared" si="20"/>
        <v>5833.6334757782652</v>
      </c>
      <c r="C95" s="59">
        <f t="shared" si="15"/>
        <v>1029</v>
      </c>
      <c r="D95" s="40">
        <f t="shared" si="21"/>
        <v>5830.9037900874637</v>
      </c>
      <c r="E95" s="39">
        <f t="shared" si="22"/>
        <v>11625.392181242822</v>
      </c>
      <c r="F95" s="59">
        <f t="shared" si="16"/>
        <v>516</v>
      </c>
      <c r="G95" s="40">
        <f t="shared" si="23"/>
        <v>11627.906976744185</v>
      </c>
      <c r="H95" s="39">
        <f t="shared" si="24"/>
        <v>17417.07966133998</v>
      </c>
      <c r="I95" s="59">
        <f t="shared" si="17"/>
        <v>344</v>
      </c>
      <c r="J95" s="40">
        <f t="shared" si="25"/>
        <v>17441.860465116279</v>
      </c>
      <c r="K95" s="39">
        <f t="shared" si="26"/>
        <v>23175.748440239542</v>
      </c>
      <c r="L95" s="59">
        <f t="shared" si="18"/>
        <v>259</v>
      </c>
      <c r="M95" s="40">
        <f t="shared" si="27"/>
        <v>23166.023166023166</v>
      </c>
      <c r="N95" s="39">
        <f t="shared" si="29"/>
        <v>28926.149256036777</v>
      </c>
      <c r="O95" s="59">
        <f t="shared" si="19"/>
        <v>207</v>
      </c>
      <c r="P95" s="40">
        <f t="shared" si="28"/>
        <v>28985.507246376812</v>
      </c>
    </row>
    <row r="96" spans="1:16">
      <c r="A96" s="62">
        <v>92</v>
      </c>
      <c r="B96" s="39">
        <f t="shared" si="20"/>
        <v>5867.5115853439502</v>
      </c>
      <c r="C96" s="59">
        <f t="shared" si="15"/>
        <v>1023</v>
      </c>
      <c r="D96" s="40">
        <f t="shared" si="21"/>
        <v>5865.1026392961876</v>
      </c>
      <c r="E96" s="39">
        <f t="shared" si="22"/>
        <v>11693.441507232599</v>
      </c>
      <c r="F96" s="59">
        <f t="shared" si="16"/>
        <v>513</v>
      </c>
      <c r="G96" s="40">
        <f t="shared" si="23"/>
        <v>11695.906432748538</v>
      </c>
      <c r="H96" s="39">
        <f t="shared" si="24"/>
        <v>17519.299783526149</v>
      </c>
      <c r="I96" s="59">
        <f t="shared" si="17"/>
        <v>342</v>
      </c>
      <c r="J96" s="40">
        <f t="shared" si="25"/>
        <v>17543.859649122805</v>
      </c>
      <c r="K96" s="39">
        <f t="shared" si="26"/>
        <v>23311.944549196844</v>
      </c>
      <c r="L96" s="59">
        <f t="shared" si="18"/>
        <v>257</v>
      </c>
      <c r="M96" s="40">
        <f t="shared" si="27"/>
        <v>23346.303501945524</v>
      </c>
      <c r="N96" s="39">
        <f t="shared" si="29"/>
        <v>29096.272571011221</v>
      </c>
      <c r="O96" s="59">
        <f t="shared" si="19"/>
        <v>206</v>
      </c>
      <c r="P96" s="40">
        <f t="shared" si="28"/>
        <v>29126.213592233009</v>
      </c>
    </row>
    <row r="97" spans="1:16">
      <c r="A97" s="62">
        <v>93</v>
      </c>
      <c r="B97" s="39">
        <f t="shared" si="20"/>
        <v>5901.2070622607489</v>
      </c>
      <c r="C97" s="59">
        <f t="shared" si="15"/>
        <v>1017</v>
      </c>
      <c r="D97" s="40">
        <f t="shared" si="21"/>
        <v>5899.7050147492628</v>
      </c>
      <c r="E97" s="39">
        <f t="shared" si="22"/>
        <v>11761.123987822213</v>
      </c>
      <c r="F97" s="59">
        <f t="shared" si="16"/>
        <v>510</v>
      </c>
      <c r="G97" s="40">
        <f t="shared" si="23"/>
        <v>11764.705882352941</v>
      </c>
      <c r="H97" s="39">
        <f t="shared" si="24"/>
        <v>17620.968849826269</v>
      </c>
      <c r="I97" s="59">
        <f t="shared" si="17"/>
        <v>341</v>
      </c>
      <c r="J97" s="40">
        <f t="shared" si="25"/>
        <v>17595.307917888564</v>
      </c>
      <c r="K97" s="39">
        <f t="shared" si="26"/>
        <v>23447.406441975443</v>
      </c>
      <c r="L97" s="59">
        <f t="shared" si="18"/>
        <v>256</v>
      </c>
      <c r="M97" s="40">
        <f t="shared" si="27"/>
        <v>23437.5</v>
      </c>
      <c r="N97" s="39">
        <f t="shared" si="29"/>
        <v>29265.478772485254</v>
      </c>
      <c r="O97" s="59">
        <f t="shared" si="19"/>
        <v>205</v>
      </c>
      <c r="P97" s="40">
        <f t="shared" si="28"/>
        <v>29268.292682926829</v>
      </c>
    </row>
    <row r="98" spans="1:16">
      <c r="A98" s="62">
        <v>94</v>
      </c>
      <c r="B98" s="39">
        <f t="shared" si="20"/>
        <v>5934.7228286859572</v>
      </c>
      <c r="C98" s="59">
        <f t="shared" si="15"/>
        <v>1011</v>
      </c>
      <c r="D98" s="40">
        <f t="shared" si="21"/>
        <v>5934.718100890208</v>
      </c>
      <c r="E98" s="39">
        <f t="shared" si="22"/>
        <v>11828.445492608194</v>
      </c>
      <c r="F98" s="59">
        <f t="shared" si="16"/>
        <v>507</v>
      </c>
      <c r="G98" s="40">
        <f t="shared" si="23"/>
        <v>11834.31952662722</v>
      </c>
      <c r="H98" s="39">
        <f t="shared" si="24"/>
        <v>17722.095677239868</v>
      </c>
      <c r="I98" s="59">
        <f t="shared" si="17"/>
        <v>339</v>
      </c>
      <c r="J98" s="40">
        <f t="shared" si="25"/>
        <v>17699.115044247788</v>
      </c>
      <c r="K98" s="39">
        <f t="shared" si="26"/>
        <v>23582.145866174564</v>
      </c>
      <c r="L98" s="59">
        <f t="shared" si="18"/>
        <v>254</v>
      </c>
      <c r="M98" s="40">
        <f t="shared" si="27"/>
        <v>23622.047244094487</v>
      </c>
      <c r="N98" s="39">
        <f t="shared" si="29"/>
        <v>29433.782534450209</v>
      </c>
      <c r="O98" s="59">
        <f t="shared" si="19"/>
        <v>204</v>
      </c>
      <c r="P98" s="40">
        <f t="shared" si="28"/>
        <v>29411.764705882353</v>
      </c>
    </row>
    <row r="99" spans="1:16">
      <c r="A99" s="62">
        <v>95</v>
      </c>
      <c r="B99" s="39">
        <f t="shared" si="20"/>
        <v>5968.0617296738264</v>
      </c>
      <c r="C99" s="59">
        <f t="shared" si="15"/>
        <v>1005</v>
      </c>
      <c r="D99" s="40">
        <f t="shared" si="21"/>
        <v>5970.1492537313434</v>
      </c>
      <c r="E99" s="39">
        <f t="shared" si="22"/>
        <v>11895.411736313905</v>
      </c>
      <c r="F99" s="59">
        <f t="shared" si="16"/>
        <v>504</v>
      </c>
      <c r="G99" s="40">
        <f t="shared" si="23"/>
        <v>11904.761904761905</v>
      </c>
      <c r="H99" s="39">
        <f t="shared" si="24"/>
        <v>17822.688850124119</v>
      </c>
      <c r="I99" s="59">
        <f t="shared" si="17"/>
        <v>337</v>
      </c>
      <c r="J99" s="40">
        <f t="shared" si="25"/>
        <v>17804.154302670624</v>
      </c>
      <c r="K99" s="39">
        <f t="shared" si="26"/>
        <v>23716.174259425279</v>
      </c>
      <c r="L99" s="59">
        <f t="shared" si="18"/>
        <v>253</v>
      </c>
      <c r="M99" s="40">
        <f t="shared" si="27"/>
        <v>23715.415019762844</v>
      </c>
      <c r="N99" s="39">
        <f t="shared" si="29"/>
        <v>29601.198143714486</v>
      </c>
      <c r="O99" s="59">
        <f t="shared" si="19"/>
        <v>203</v>
      </c>
      <c r="P99" s="40">
        <f t="shared" si="28"/>
        <v>29556.65024630542</v>
      </c>
    </row>
    <row r="100" spans="1:16">
      <c r="A100" s="62">
        <v>96</v>
      </c>
      <c r="B100" s="39">
        <f t="shared" si="20"/>
        <v>6001.2265359940084</v>
      </c>
      <c r="C100" s="59">
        <f t="shared" si="15"/>
        <v>1000</v>
      </c>
      <c r="D100" s="40">
        <f t="shared" si="21"/>
        <v>6000</v>
      </c>
      <c r="E100" s="39">
        <f t="shared" si="22"/>
        <v>11962.028284450813</v>
      </c>
      <c r="F100" s="59">
        <f t="shared" si="16"/>
        <v>502</v>
      </c>
      <c r="G100" s="40">
        <f t="shared" si="23"/>
        <v>11952.191235059761</v>
      </c>
      <c r="H100" s="39">
        <f t="shared" si="24"/>
        <v>17922.756728697943</v>
      </c>
      <c r="I100" s="59">
        <f t="shared" si="17"/>
        <v>335</v>
      </c>
      <c r="J100" s="40">
        <f t="shared" si="25"/>
        <v>17910.447761194031</v>
      </c>
      <c r="K100" s="39">
        <f t="shared" si="26"/>
        <v>23849.502760721185</v>
      </c>
      <c r="L100" s="59">
        <f t="shared" si="18"/>
        <v>252</v>
      </c>
      <c r="M100" s="40">
        <f t="shared" si="27"/>
        <v>23809.523809523809</v>
      </c>
      <c r="N100" s="39">
        <f t="shared" si="29"/>
        <v>29767.739514056757</v>
      </c>
      <c r="O100" s="59">
        <f t="shared" si="19"/>
        <v>202</v>
      </c>
      <c r="P100" s="40">
        <f t="shared" si="28"/>
        <v>29702.970297029704</v>
      </c>
    </row>
    <row r="101" spans="1:16">
      <c r="A101" s="62">
        <v>97</v>
      </c>
      <c r="B101" s="39">
        <f t="shared" si="20"/>
        <v>6034.219946818911</v>
      </c>
      <c r="C101" s="59">
        <f t="shared" si="15"/>
        <v>994</v>
      </c>
      <c r="D101" s="40">
        <f t="shared" si="21"/>
        <v>6036.2173038229375</v>
      </c>
      <c r="E101" s="39">
        <f t="shared" si="22"/>
        <v>12028.300558716453</v>
      </c>
      <c r="F101" s="59">
        <f t="shared" si="16"/>
        <v>499</v>
      </c>
      <c r="G101" s="40">
        <f t="shared" si="23"/>
        <v>12024.048096192384</v>
      </c>
      <c r="H101" s="39">
        <f t="shared" si="24"/>
        <v>18022.307457150517</v>
      </c>
      <c r="I101" s="59">
        <f t="shared" si="17"/>
        <v>333</v>
      </c>
      <c r="J101" s="40">
        <f t="shared" si="25"/>
        <v>18018.018018018018</v>
      </c>
      <c r="K101" s="39">
        <f t="shared" si="26"/>
        <v>23982.142221222042</v>
      </c>
      <c r="L101" s="59">
        <f t="shared" si="18"/>
        <v>250</v>
      </c>
      <c r="M101" s="40">
        <f t="shared" si="27"/>
        <v>24000</v>
      </c>
      <c r="N101" s="39">
        <f t="shared" si="29"/>
        <v>29933.420199720858</v>
      </c>
      <c r="O101" s="59">
        <f t="shared" si="19"/>
        <v>200</v>
      </c>
      <c r="P101" s="40">
        <f t="shared" si="28"/>
        <v>30000</v>
      </c>
    </row>
    <row r="102" spans="1:16">
      <c r="A102" s="62">
        <v>98</v>
      </c>
      <c r="B102" s="39">
        <f t="shared" si="20"/>
        <v>6067.0445922873323</v>
      </c>
      <c r="C102" s="59">
        <f t="shared" si="15"/>
        <v>989</v>
      </c>
      <c r="D102" s="40">
        <f t="shared" si="21"/>
        <v>6066.7340748230536</v>
      </c>
      <c r="E102" s="39">
        <f t="shared" si="22"/>
        <v>12094.233842143873</v>
      </c>
      <c r="F102" s="59">
        <f t="shared" si="16"/>
        <v>496</v>
      </c>
      <c r="G102" s="40">
        <f t="shared" si="23"/>
        <v>12096.774193548386</v>
      </c>
      <c r="H102" s="39">
        <f t="shared" si="24"/>
        <v>18121.348971376516</v>
      </c>
      <c r="I102" s="59">
        <f t="shared" si="17"/>
        <v>331</v>
      </c>
      <c r="J102" s="40">
        <f t="shared" si="25"/>
        <v>18126.888217522657</v>
      </c>
      <c r="K102" s="39">
        <f t="shared" si="26"/>
        <v>24114.103214560055</v>
      </c>
      <c r="L102" s="59">
        <f t="shared" si="18"/>
        <v>249</v>
      </c>
      <c r="M102" s="40">
        <f t="shared" si="27"/>
        <v>24096.385542168675</v>
      </c>
      <c r="N102" s="39">
        <f t="shared" si="29"/>
        <v>30098.253408289405</v>
      </c>
      <c r="O102" s="59">
        <f t="shared" si="19"/>
        <v>199</v>
      </c>
      <c r="P102" s="40">
        <f t="shared" si="28"/>
        <v>30150.753768844221</v>
      </c>
    </row>
    <row r="103" spans="1:16">
      <c r="A103" s="62">
        <v>99</v>
      </c>
      <c r="B103" s="39">
        <f t="shared" si="20"/>
        <v>6099.7030359512682</v>
      </c>
      <c r="C103" s="59">
        <f t="shared" si="15"/>
        <v>984</v>
      </c>
      <c r="D103" s="40">
        <f t="shared" si="21"/>
        <v>6097.5609756097565</v>
      </c>
      <c r="E103" s="39">
        <f t="shared" si="22"/>
        <v>12159.833284016422</v>
      </c>
      <c r="F103" s="59">
        <f t="shared" si="16"/>
        <v>493</v>
      </c>
      <c r="G103" s="40">
        <f t="shared" si="23"/>
        <v>12170.385395537525</v>
      </c>
      <c r="H103" s="39">
        <f t="shared" si="24"/>
        <v>18219.889006358844</v>
      </c>
      <c r="I103" s="59">
        <f t="shared" si="17"/>
        <v>329</v>
      </c>
      <c r="J103" s="40">
        <f t="shared" si="25"/>
        <v>18237.082066869301</v>
      </c>
      <c r="K103" s="39">
        <f t="shared" si="26"/>
        <v>24245.39604667648</v>
      </c>
      <c r="L103" s="59">
        <f t="shared" si="18"/>
        <v>247</v>
      </c>
      <c r="M103" s="40">
        <f t="shared" si="27"/>
        <v>24291.497975708502</v>
      </c>
      <c r="N103" s="39">
        <f t="shared" si="29"/>
        <v>30262.252012970777</v>
      </c>
      <c r="O103" s="59">
        <f t="shared" si="19"/>
        <v>198</v>
      </c>
      <c r="P103" s="40">
        <f t="shared" si="28"/>
        <v>30303.030303030304</v>
      </c>
    </row>
    <row r="104" spans="1:16">
      <c r="A104" s="62">
        <v>100</v>
      </c>
      <c r="B104" s="39">
        <f t="shared" si="20"/>
        <v>6132.1977771123393</v>
      </c>
      <c r="C104" s="59">
        <f t="shared" si="15"/>
        <v>978</v>
      </c>
      <c r="D104" s="40">
        <f t="shared" si="21"/>
        <v>6134.9693251533745</v>
      </c>
      <c r="E104" s="39">
        <f t="shared" si="22"/>
        <v>12225.103904560814</v>
      </c>
      <c r="F104" s="59">
        <f t="shared" si="16"/>
        <v>491</v>
      </c>
      <c r="G104" s="40">
        <f t="shared" si="23"/>
        <v>12219.959266802443</v>
      </c>
      <c r="H104" s="39">
        <f t="shared" si="24"/>
        <v>18317.935103218308</v>
      </c>
      <c r="I104" s="59">
        <f t="shared" si="17"/>
        <v>328</v>
      </c>
      <c r="J104" s="40">
        <f t="shared" si="25"/>
        <v>18292.682926829268</v>
      </c>
      <c r="K104" s="39">
        <f t="shared" si="26"/>
        <v>24376.030765214469</v>
      </c>
      <c r="L104" s="59">
        <f t="shared" si="18"/>
        <v>246</v>
      </c>
      <c r="M104" s="40">
        <f t="shared" si="27"/>
        <v>24390.243902439026</v>
      </c>
      <c r="N104" s="39">
        <f t="shared" si="29"/>
        <v>30425.428564331756</v>
      </c>
      <c r="O104" s="59">
        <f t="shared" si="19"/>
        <v>197</v>
      </c>
      <c r="P104" s="40">
        <f t="shared" si="28"/>
        <v>30456.852791878173</v>
      </c>
    </row>
    <row r="105" spans="1:16">
      <c r="A105" s="62">
        <v>101</v>
      </c>
      <c r="B105" s="39">
        <f t="shared" si="20"/>
        <v>6164.5312530538522</v>
      </c>
      <c r="C105" s="59">
        <f t="shared" si="15"/>
        <v>973</v>
      </c>
      <c r="D105" s="40">
        <f t="shared" si="21"/>
        <v>6166.4953751284684</v>
      </c>
      <c r="E105" s="39">
        <f t="shared" si="22"/>
        <v>12290.050599430568</v>
      </c>
      <c r="F105" s="59">
        <f t="shared" si="16"/>
        <v>488</v>
      </c>
      <c r="G105" s="40">
        <f t="shared" si="23"/>
        <v>12295.081967213115</v>
      </c>
      <c r="H105" s="39">
        <f t="shared" si="24"/>
        <v>18415.494615948402</v>
      </c>
      <c r="I105" s="59">
        <f t="shared" si="17"/>
        <v>326</v>
      </c>
      <c r="J105" s="40">
        <f t="shared" si="25"/>
        <v>18404.907975460123</v>
      </c>
      <c r="K105" s="39">
        <f t="shared" si="26"/>
        <v>24506.017168492384</v>
      </c>
      <c r="L105" s="59">
        <f t="shared" si="18"/>
        <v>245</v>
      </c>
      <c r="M105" s="40">
        <f t="shared" si="27"/>
        <v>24489.795918367348</v>
      </c>
      <c r="N105" s="39">
        <f t="shared" si="29"/>
        <v>30587.795301506143</v>
      </c>
      <c r="O105" s="59">
        <f t="shared" si="19"/>
        <v>196</v>
      </c>
      <c r="P105" s="40">
        <f t="shared" si="28"/>
        <v>30612.244897959183</v>
      </c>
    </row>
    <row r="106" spans="1:16">
      <c r="A106" s="62">
        <v>102</v>
      </c>
      <c r="B106" s="39">
        <f t="shared" si="20"/>
        <v>6196.70584117415</v>
      </c>
      <c r="C106" s="59">
        <f t="shared" si="15"/>
        <v>968</v>
      </c>
      <c r="D106" s="40">
        <f t="shared" si="21"/>
        <v>6198.3471074380168</v>
      </c>
      <c r="E106" s="39">
        <f t="shared" si="22"/>
        <v>12354.678143991161</v>
      </c>
      <c r="F106" s="59">
        <f t="shared" si="16"/>
        <v>486</v>
      </c>
      <c r="G106" s="40">
        <f t="shared" si="23"/>
        <v>12345.679012345679</v>
      </c>
      <c r="H106" s="39">
        <f t="shared" si="24"/>
        <v>18512.574717852251</v>
      </c>
      <c r="I106" s="59">
        <f t="shared" si="17"/>
        <v>324</v>
      </c>
      <c r="J106" s="40">
        <f t="shared" si="25"/>
        <v>18518.518518518518</v>
      </c>
      <c r="K106" s="39">
        <f t="shared" si="26"/>
        <v>24635.364814080225</v>
      </c>
      <c r="L106" s="59">
        <f t="shared" si="18"/>
        <v>244</v>
      </c>
      <c r="M106" s="40">
        <f t="shared" si="27"/>
        <v>24590.163934426229</v>
      </c>
      <c r="N106" s="39">
        <f t="shared" si="29"/>
        <v>30749.364162907623</v>
      </c>
      <c r="O106" s="59">
        <f t="shared" si="19"/>
        <v>195</v>
      </c>
      <c r="P106" s="40">
        <f t="shared" si="28"/>
        <v>30769.23076923077</v>
      </c>
    </row>
    <row r="107" spans="1:16">
      <c r="A107" s="62">
        <v>103</v>
      </c>
      <c r="B107" s="39">
        <f t="shared" si="20"/>
        <v>6228.723861026524</v>
      </c>
      <c r="C107" s="59">
        <f t="shared" si="15"/>
        <v>963</v>
      </c>
      <c r="D107" s="40">
        <f t="shared" si="21"/>
        <v>6230.529595015576</v>
      </c>
      <c r="E107" s="39">
        <f t="shared" si="22"/>
        <v>12418.991197417503</v>
      </c>
      <c r="F107" s="59">
        <f t="shared" si="16"/>
        <v>483</v>
      </c>
      <c r="G107" s="40">
        <f t="shared" si="23"/>
        <v>12422.360248447205</v>
      </c>
      <c r="H107" s="39">
        <f t="shared" si="24"/>
        <v>18609.182407697612</v>
      </c>
      <c r="I107" s="59">
        <f t="shared" si="17"/>
        <v>322</v>
      </c>
      <c r="J107" s="40">
        <f t="shared" si="25"/>
        <v>18633.540372670806</v>
      </c>
      <c r="K107" s="39">
        <f t="shared" si="26"/>
        <v>24764.083027000459</v>
      </c>
      <c r="L107" s="59">
        <f t="shared" si="18"/>
        <v>242</v>
      </c>
      <c r="M107" s="40">
        <f t="shared" si="27"/>
        <v>24793.388429752067</v>
      </c>
      <c r="N107" s="39">
        <f t="shared" si="29"/>
        <v>30910.146796473477</v>
      </c>
      <c r="O107" s="59">
        <f t="shared" si="19"/>
        <v>194</v>
      </c>
      <c r="P107" s="40">
        <f t="shared" si="28"/>
        <v>30927.835051546394</v>
      </c>
    </row>
    <row r="108" spans="1:16">
      <c r="A108" s="62">
        <v>104</v>
      </c>
      <c r="B108" s="39">
        <f t="shared" si="20"/>
        <v>6260.5875762706482</v>
      </c>
      <c r="C108" s="59">
        <f t="shared" si="15"/>
        <v>958</v>
      </c>
      <c r="D108" s="40">
        <f t="shared" si="21"/>
        <v>6263.0480167014612</v>
      </c>
      <c r="E108" s="39">
        <f t="shared" si="22"/>
        <v>12482.994306613688</v>
      </c>
      <c r="F108" s="59">
        <f t="shared" si="16"/>
        <v>481</v>
      </c>
      <c r="G108" s="40">
        <f t="shared" si="23"/>
        <v>12474.012474012474</v>
      </c>
      <c r="H108" s="39">
        <f t="shared" si="24"/>
        <v>18705.32451560492</v>
      </c>
      <c r="I108" s="59">
        <f t="shared" si="17"/>
        <v>321</v>
      </c>
      <c r="J108" s="40">
        <f t="shared" si="25"/>
        <v>18691.58878504673</v>
      </c>
      <c r="K108" s="39">
        <f t="shared" si="26"/>
        <v>24892.180907573136</v>
      </c>
      <c r="L108" s="59">
        <f t="shared" si="18"/>
        <v>241</v>
      </c>
      <c r="M108" s="40">
        <f t="shared" si="27"/>
        <v>24896.265560165975</v>
      </c>
      <c r="N108" s="39">
        <f t="shared" si="29"/>
        <v>31070.154569463939</v>
      </c>
      <c r="O108" s="59">
        <f t="shared" si="19"/>
        <v>193</v>
      </c>
      <c r="P108" s="40">
        <f t="shared" si="28"/>
        <v>31088.082901554404</v>
      </c>
    </row>
    <row r="109" spans="1:16">
      <c r="A109" s="62">
        <v>105</v>
      </c>
      <c r="B109" s="39">
        <f t="shared" si="20"/>
        <v>6292.2991965401807</v>
      </c>
      <c r="C109" s="59">
        <f t="shared" si="15"/>
        <v>954</v>
      </c>
      <c r="D109" s="40">
        <f t="shared" si="21"/>
        <v>6289.3081761006288</v>
      </c>
      <c r="E109" s="39">
        <f t="shared" si="22"/>
        <v>12546.691909964356</v>
      </c>
      <c r="F109" s="59">
        <f t="shared" si="16"/>
        <v>478</v>
      </c>
      <c r="G109" s="40">
        <f t="shared" si="23"/>
        <v>12552.301255230126</v>
      </c>
      <c r="H109" s="39">
        <f t="shared" si="24"/>
        <v>18801.007708682388</v>
      </c>
      <c r="I109" s="59">
        <f t="shared" si="17"/>
        <v>319</v>
      </c>
      <c r="J109" s="40">
        <f t="shared" si="25"/>
        <v>18808.777429467085</v>
      </c>
      <c r="K109" s="39">
        <f t="shared" si="26"/>
        <v>25019.667338923973</v>
      </c>
      <c r="L109" s="59">
        <f t="shared" si="18"/>
        <v>240</v>
      </c>
      <c r="M109" s="40">
        <f t="shared" si="27"/>
        <v>25000</v>
      </c>
      <c r="N109" s="39">
        <f t="shared" si="29"/>
        <v>31229.39857784061</v>
      </c>
      <c r="O109" s="59">
        <f t="shared" si="19"/>
        <v>192</v>
      </c>
      <c r="P109" s="40">
        <f t="shared" si="28"/>
        <v>31250</v>
      </c>
    </row>
    <row r="110" spans="1:16">
      <c r="A110" s="62">
        <v>106</v>
      </c>
      <c r="B110" s="39">
        <f t="shared" si="20"/>
        <v>6323.8608792308878</v>
      </c>
      <c r="C110" s="59">
        <f t="shared" si="15"/>
        <v>949</v>
      </c>
      <c r="D110" s="40">
        <f t="shared" si="21"/>
        <v>6322.4446786090621</v>
      </c>
      <c r="E110" s="39">
        <f t="shared" si="22"/>
        <v>12610.08834092641</v>
      </c>
      <c r="F110" s="59">
        <f t="shared" si="16"/>
        <v>476</v>
      </c>
      <c r="G110" s="40">
        <f t="shared" si="23"/>
        <v>12605.042016806723</v>
      </c>
      <c r="H110" s="39">
        <f t="shared" si="24"/>
        <v>18896.238496421294</v>
      </c>
      <c r="I110" s="59">
        <f t="shared" si="17"/>
        <v>318</v>
      </c>
      <c r="J110" s="40">
        <f t="shared" si="25"/>
        <v>18867.924528301886</v>
      </c>
      <c r="K110" s="39">
        <f t="shared" si="26"/>
        <v>25146.550994172943</v>
      </c>
      <c r="L110" s="59">
        <f t="shared" si="18"/>
        <v>239</v>
      </c>
      <c r="M110" s="40">
        <f t="shared" si="27"/>
        <v>25104.602510460252</v>
      </c>
      <c r="N110" s="39">
        <f t="shared" si="29"/>
        <v>31387.889655245745</v>
      </c>
      <c r="O110" s="59">
        <f t="shared" si="19"/>
        <v>191</v>
      </c>
      <c r="P110" s="40">
        <f t="shared" si="28"/>
        <v>31413.612565445026</v>
      </c>
    </row>
    <row r="111" spans="1:16">
      <c r="A111" s="62">
        <v>107</v>
      </c>
      <c r="B111" s="39">
        <f t="shared" si="20"/>
        <v>6355.2747312133888</v>
      </c>
      <c r="C111" s="59">
        <f t="shared" si="15"/>
        <v>944</v>
      </c>
      <c r="D111" s="40">
        <f t="shared" si="21"/>
        <v>6355.9322033898306</v>
      </c>
      <c r="E111" s="39">
        <f t="shared" si="22"/>
        <v>12673.187831469328</v>
      </c>
      <c r="F111" s="59">
        <f t="shared" si="16"/>
        <v>473</v>
      </c>
      <c r="G111" s="40">
        <f t="shared" si="23"/>
        <v>12684.989429175475</v>
      </c>
      <c r="H111" s="39">
        <f t="shared" si="24"/>
        <v>18991.023235863842</v>
      </c>
      <c r="I111" s="59">
        <f t="shared" si="17"/>
        <v>316</v>
      </c>
      <c r="J111" s="40">
        <f t="shared" si="25"/>
        <v>18987.3417721519</v>
      </c>
      <c r="K111" s="39">
        <f t="shared" si="26"/>
        <v>25272.840343319829</v>
      </c>
      <c r="L111" s="59">
        <f t="shared" si="18"/>
        <v>237</v>
      </c>
      <c r="M111" s="40">
        <f t="shared" si="27"/>
        <v>25316.455696202531</v>
      </c>
      <c r="N111" s="39">
        <f t="shared" si="29"/>
        <v>31545.638381603039</v>
      </c>
      <c r="O111" s="59">
        <f t="shared" si="19"/>
        <v>190</v>
      </c>
      <c r="P111" s="40">
        <f t="shared" si="28"/>
        <v>31578.947368421053</v>
      </c>
    </row>
    <row r="112" spans="1:16">
      <c r="A112" s="62">
        <v>108</v>
      </c>
      <c r="B112" s="39">
        <f t="shared" si="20"/>
        <v>6386.5428104743751</v>
      </c>
      <c r="C112" s="59">
        <f t="shared" si="15"/>
        <v>939</v>
      </c>
      <c r="D112" s="40">
        <f t="shared" si="21"/>
        <v>6389.7763578274762</v>
      </c>
      <c r="E112" s="39">
        <f t="shared" si="22"/>
        <v>12735.994515371793</v>
      </c>
      <c r="F112" s="59">
        <f t="shared" si="16"/>
        <v>471</v>
      </c>
      <c r="G112" s="40">
        <f t="shared" si="23"/>
        <v>12738.853503184713</v>
      </c>
      <c r="H112" s="39">
        <f t="shared" si="24"/>
        <v>19085.368136555178</v>
      </c>
      <c r="I112" s="59">
        <f t="shared" si="17"/>
        <v>314</v>
      </c>
      <c r="J112" s="40">
        <f t="shared" si="25"/>
        <v>19108.28025477707</v>
      </c>
      <c r="K112" s="39">
        <f t="shared" si="26"/>
        <v>25398.543659842195</v>
      </c>
      <c r="L112" s="59">
        <f t="shared" si="18"/>
        <v>236</v>
      </c>
      <c r="M112" s="40">
        <f t="shared" si="27"/>
        <v>25423.728813559323</v>
      </c>
      <c r="N112" s="39">
        <f t="shared" si="29"/>
        <v>31702.6550913592</v>
      </c>
      <c r="O112" s="59">
        <f t="shared" si="19"/>
        <v>189</v>
      </c>
      <c r="P112" s="40">
        <f t="shared" si="28"/>
        <v>31746.031746031746</v>
      </c>
    </row>
    <row r="113" spans="1:16">
      <c r="A113" s="62">
        <v>109</v>
      </c>
      <c r="B113" s="39">
        <f t="shared" si="20"/>
        <v>6417.6671276899069</v>
      </c>
      <c r="C113" s="59">
        <f t="shared" si="15"/>
        <v>935</v>
      </c>
      <c r="D113" s="40">
        <f t="shared" si="21"/>
        <v>6417.1122994652405</v>
      </c>
      <c r="E113" s="39">
        <f t="shared" si="22"/>
        <v>12798.512431381907</v>
      </c>
      <c r="F113" s="59">
        <f t="shared" si="16"/>
        <v>469</v>
      </c>
      <c r="G113" s="40">
        <f t="shared" si="23"/>
        <v>12793.17697228145</v>
      </c>
      <c r="H113" s="39">
        <f t="shared" si="24"/>
        <v>19179.279265290512</v>
      </c>
      <c r="I113" s="59">
        <f t="shared" si="17"/>
        <v>313</v>
      </c>
      <c r="J113" s="40">
        <f t="shared" si="25"/>
        <v>19169.32907348243</v>
      </c>
      <c r="K113" s="39">
        <f t="shared" si="26"/>
        <v>25523.669027020347</v>
      </c>
      <c r="L113" s="59">
        <f t="shared" si="18"/>
        <v>235</v>
      </c>
      <c r="M113" s="40">
        <f t="shared" si="27"/>
        <v>25531.91489361702</v>
      </c>
      <c r="N113" s="39">
        <f t="shared" si="29"/>
        <v>31858.949881384488</v>
      </c>
      <c r="O113" s="59">
        <f t="shared" si="19"/>
        <v>188</v>
      </c>
      <c r="P113" s="40">
        <f t="shared" si="28"/>
        <v>31914.893617021276</v>
      </c>
    </row>
    <row r="114" spans="1:16">
      <c r="A114" s="62">
        <v>110</v>
      </c>
      <c r="B114" s="39">
        <f t="shared" si="20"/>
        <v>6448.6496477342071</v>
      </c>
      <c r="C114" s="59">
        <f t="shared" si="15"/>
        <v>930</v>
      </c>
      <c r="D114" s="40">
        <f t="shared" si="21"/>
        <v>6451.6129032258068</v>
      </c>
      <c r="E114" s="39">
        <f t="shared" si="22"/>
        <v>12860.745526247829</v>
      </c>
      <c r="F114" s="59">
        <f t="shared" si="16"/>
        <v>467</v>
      </c>
      <c r="G114" s="40">
        <f t="shared" si="23"/>
        <v>12847.96573875803</v>
      </c>
      <c r="H114" s="39">
        <f t="shared" si="24"/>
        <v>19272.762550667558</v>
      </c>
      <c r="I114" s="59">
        <f t="shared" si="17"/>
        <v>311</v>
      </c>
      <c r="J114" s="40">
        <f t="shared" si="25"/>
        <v>19292.604501607719</v>
      </c>
      <c r="K114" s="39">
        <f t="shared" si="26"/>
        <v>25648.224344002949</v>
      </c>
      <c r="L114" s="59">
        <f t="shared" si="18"/>
        <v>234</v>
      </c>
      <c r="M114" s="40">
        <f t="shared" si="27"/>
        <v>25641.025641025641</v>
      </c>
      <c r="N114" s="39">
        <f t="shared" si="29"/>
        <v>32014.532618549292</v>
      </c>
      <c r="O114" s="59">
        <f t="shared" si="19"/>
        <v>187</v>
      </c>
      <c r="P114" s="40">
        <f t="shared" si="28"/>
        <v>32085.561497326202</v>
      </c>
    </row>
    <row r="115" spans="1:16">
      <c r="A115" s="62">
        <v>111</v>
      </c>
      <c r="B115" s="39">
        <f t="shared" si="20"/>
        <v>6479.4922911271451</v>
      </c>
      <c r="C115" s="59">
        <f t="shared" si="15"/>
        <v>926</v>
      </c>
      <c r="D115" s="40">
        <f t="shared" si="21"/>
        <v>6479.4816414686829</v>
      </c>
      <c r="E115" s="39">
        <f t="shared" si="22"/>
        <v>12922.697657625265</v>
      </c>
      <c r="F115" s="59">
        <f t="shared" si="16"/>
        <v>464</v>
      </c>
      <c r="G115" s="40">
        <f t="shared" si="23"/>
        <v>12931.034482758621</v>
      </c>
      <c r="H115" s="39">
        <f t="shared" si="24"/>
        <v>19365.823787454039</v>
      </c>
      <c r="I115" s="59">
        <f t="shared" si="17"/>
        <v>310</v>
      </c>
      <c r="J115" s="40">
        <f t="shared" si="25"/>
        <v>19354.83870967742</v>
      </c>
      <c r="K115" s="39">
        <f t="shared" si="26"/>
        <v>25772.217331626161</v>
      </c>
      <c r="L115" s="59">
        <f t="shared" si="18"/>
        <v>233</v>
      </c>
      <c r="M115" s="40">
        <f t="shared" si="27"/>
        <v>25751.072961373389</v>
      </c>
      <c r="N115" s="39">
        <f t="shared" si="29"/>
        <v>32169.412946992885</v>
      </c>
      <c r="O115" s="59">
        <f t="shared" si="19"/>
        <v>187</v>
      </c>
      <c r="P115" s="40">
        <f t="shared" si="28"/>
        <v>32085.561497326202</v>
      </c>
    </row>
    <row r="116" spans="1:16">
      <c r="A116" s="62">
        <v>112</v>
      </c>
      <c r="B116" s="39">
        <f t="shared" si="20"/>
        <v>6510.1969354234334</v>
      </c>
      <c r="C116" s="59">
        <f t="shared" si="15"/>
        <v>922</v>
      </c>
      <c r="D116" s="40">
        <f t="shared" si="21"/>
        <v>6507.5921908893706</v>
      </c>
      <c r="E116" s="39">
        <f t="shared" si="22"/>
        <v>12984.372596867881</v>
      </c>
      <c r="F116" s="59">
        <f t="shared" si="16"/>
        <v>462</v>
      </c>
      <c r="G116" s="40">
        <f t="shared" si="23"/>
        <v>12987.012987012988</v>
      </c>
      <c r="H116" s="39">
        <f t="shared" si="24"/>
        <v>19458.468640779283</v>
      </c>
      <c r="I116" s="59">
        <f t="shared" si="17"/>
        <v>308</v>
      </c>
      <c r="J116" s="40">
        <f t="shared" si="25"/>
        <v>19480.519480519481</v>
      </c>
      <c r="K116" s="39">
        <f t="shared" si="26"/>
        <v>25895.655537998464</v>
      </c>
      <c r="L116" s="59">
        <f t="shared" si="18"/>
        <v>232</v>
      </c>
      <c r="M116" s="40">
        <f t="shared" si="27"/>
        <v>25862.068965517243</v>
      </c>
      <c r="N116" s="39">
        <f t="shared" si="29"/>
        <v>32323.600295099426</v>
      </c>
      <c r="O116" s="59">
        <f t="shared" si="19"/>
        <v>186</v>
      </c>
      <c r="P116" s="40">
        <f t="shared" si="28"/>
        <v>32258.064516129034</v>
      </c>
    </row>
    <row r="117" spans="1:16">
      <c r="A117" s="62">
        <v>113</v>
      </c>
      <c r="B117" s="39">
        <f t="shared" si="20"/>
        <v>6540.7654165463764</v>
      </c>
      <c r="C117" s="59">
        <f t="shared" si="15"/>
        <v>917</v>
      </c>
      <c r="D117" s="40">
        <f t="shared" si="21"/>
        <v>6543.0752453653213</v>
      </c>
      <c r="E117" s="39">
        <f t="shared" si="22"/>
        <v>13045.774031706338</v>
      </c>
      <c r="F117" s="59">
        <f t="shared" si="16"/>
        <v>460</v>
      </c>
      <c r="G117" s="40">
        <f t="shared" si="23"/>
        <v>13043.478260869566</v>
      </c>
      <c r="H117" s="39">
        <f t="shared" si="24"/>
        <v>19550.702650158539</v>
      </c>
      <c r="I117" s="59">
        <f t="shared" si="17"/>
        <v>307</v>
      </c>
      <c r="J117" s="40">
        <f t="shared" si="25"/>
        <v>19543.97394136808</v>
      </c>
      <c r="K117" s="39">
        <f t="shared" si="26"/>
        <v>26018.54634386257</v>
      </c>
      <c r="L117" s="59">
        <f t="shared" si="18"/>
        <v>231</v>
      </c>
      <c r="M117" s="40">
        <f t="shared" si="27"/>
        <v>25974.025974025975</v>
      </c>
      <c r="N117" s="39">
        <f t="shared" si="29"/>
        <v>32477.103882195566</v>
      </c>
      <c r="O117" s="59">
        <f t="shared" si="19"/>
        <v>185</v>
      </c>
      <c r="P117" s="40">
        <f t="shared" si="28"/>
        <v>32432.432432432433</v>
      </c>
    </row>
    <row r="118" spans="1:16">
      <c r="A118" s="62">
        <v>114</v>
      </c>
      <c r="B118" s="39">
        <f t="shared" si="20"/>
        <v>6571.199530068855</v>
      </c>
      <c r="C118" s="59">
        <f t="shared" si="15"/>
        <v>913</v>
      </c>
      <c r="D118" s="40">
        <f t="shared" si="21"/>
        <v>6571.7415115005479</v>
      </c>
      <c r="E118" s="39">
        <f t="shared" si="22"/>
        <v>13106.905568821348</v>
      </c>
      <c r="F118" s="59">
        <f t="shared" si="16"/>
        <v>458</v>
      </c>
      <c r="G118" s="40">
        <f t="shared" si="23"/>
        <v>13100.436681222707</v>
      </c>
      <c r="H118" s="39">
        <f t="shared" si="24"/>
        <v>19642.531233358077</v>
      </c>
      <c r="I118" s="59">
        <f t="shared" si="17"/>
        <v>305</v>
      </c>
      <c r="J118" s="40">
        <f t="shared" si="25"/>
        <v>19672.131147540982</v>
      </c>
      <c r="K118" s="39">
        <f t="shared" si="26"/>
        <v>26140.896967745219</v>
      </c>
      <c r="L118" s="59">
        <f t="shared" si="18"/>
        <v>230</v>
      </c>
      <c r="M118" s="40">
        <f t="shared" si="27"/>
        <v>26086.956521739132</v>
      </c>
      <c r="N118" s="39">
        <f t="shared" si="29"/>
        <v>32629.932724983093</v>
      </c>
      <c r="O118" s="59">
        <f t="shared" si="19"/>
        <v>184</v>
      </c>
      <c r="P118" s="40">
        <f t="shared" si="28"/>
        <v>32608.695652173912</v>
      </c>
    </row>
    <row r="119" spans="1:16">
      <c r="A119" s="62">
        <v>115</v>
      </c>
      <c r="B119" s="39">
        <f t="shared" si="20"/>
        <v>6601.5010324440782</v>
      </c>
      <c r="C119" s="59">
        <f t="shared" si="15"/>
        <v>909</v>
      </c>
      <c r="D119" s="40">
        <f t="shared" si="21"/>
        <v>6600.6600660066006</v>
      </c>
      <c r="E119" s="39">
        <f t="shared" si="22"/>
        <v>13167.770736315822</v>
      </c>
      <c r="F119" s="59">
        <f t="shared" si="16"/>
        <v>456</v>
      </c>
      <c r="G119" s="40">
        <f t="shared" si="23"/>
        <v>13157.894736842105</v>
      </c>
      <c r="H119" s="39">
        <f t="shared" si="24"/>
        <v>19733.959690108721</v>
      </c>
      <c r="I119" s="59">
        <f t="shared" si="17"/>
        <v>304</v>
      </c>
      <c r="J119" s="40">
        <f t="shared" si="25"/>
        <v>19736.842105263157</v>
      </c>
      <c r="K119" s="39">
        <f t="shared" si="26"/>
        <v>26262.714470905015</v>
      </c>
      <c r="L119" s="59">
        <f t="shared" si="18"/>
        <v>228</v>
      </c>
      <c r="M119" s="40">
        <f t="shared" si="27"/>
        <v>26315.78947368421</v>
      </c>
      <c r="N119" s="39">
        <f t="shared" si="29"/>
        <v>32782.09564371928</v>
      </c>
      <c r="O119" s="59">
        <f t="shared" si="19"/>
        <v>183</v>
      </c>
      <c r="P119" s="40">
        <f t="shared" si="28"/>
        <v>32786.885245901642</v>
      </c>
    </row>
    <row r="120" spans="1:16">
      <c r="A120" s="62">
        <v>116</v>
      </c>
      <c r="B120" s="39">
        <f t="shared" si="20"/>
        <v>6631.6716421884821</v>
      </c>
      <c r="C120" s="59">
        <f t="shared" si="15"/>
        <v>905</v>
      </c>
      <c r="D120" s="40">
        <f t="shared" si="21"/>
        <v>6629.8342541436468</v>
      </c>
      <c r="E120" s="39">
        <f t="shared" si="22"/>
        <v>13228.372986090906</v>
      </c>
      <c r="F120" s="59">
        <f t="shared" si="16"/>
        <v>454</v>
      </c>
      <c r="G120" s="40">
        <f t="shared" si="23"/>
        <v>13215.859030837004</v>
      </c>
      <c r="H120" s="39">
        <f t="shared" si="24"/>
        <v>19824.993205675011</v>
      </c>
      <c r="I120" s="59">
        <f t="shared" si="17"/>
        <v>303</v>
      </c>
      <c r="J120" s="40">
        <f t="shared" si="25"/>
        <v>19801.980198019803</v>
      </c>
      <c r="K120" s="39">
        <f t="shared" si="26"/>
        <v>26384.005762087894</v>
      </c>
      <c r="L120" s="59">
        <f t="shared" si="18"/>
        <v>227</v>
      </c>
      <c r="M120" s="40">
        <f t="shared" si="27"/>
        <v>26431.718061674008</v>
      </c>
      <c r="N120" s="39">
        <f t="shared" si="29"/>
        <v>32933.601268156992</v>
      </c>
      <c r="O120" s="59">
        <f t="shared" si="19"/>
        <v>182</v>
      </c>
      <c r="P120" s="40">
        <f t="shared" si="28"/>
        <v>32967.032967032967</v>
      </c>
    </row>
    <row r="121" spans="1:16">
      <c r="A121" s="62">
        <v>117</v>
      </c>
      <c r="B121" s="39">
        <f t="shared" si="20"/>
        <v>6661.7130410190393</v>
      </c>
      <c r="C121" s="59">
        <f t="shared" si="15"/>
        <v>901</v>
      </c>
      <c r="D121" s="40">
        <f t="shared" si="21"/>
        <v>6659.2674805771367</v>
      </c>
      <c r="E121" s="39">
        <f t="shared" si="22"/>
        <v>13288.715696130434</v>
      </c>
      <c r="F121" s="59">
        <f t="shared" si="16"/>
        <v>452</v>
      </c>
      <c r="G121" s="40">
        <f t="shared" si="23"/>
        <v>13274.336283185841</v>
      </c>
      <c r="H121" s="39">
        <f t="shared" si="24"/>
        <v>19915.636854286779</v>
      </c>
      <c r="I121" s="59">
        <f t="shared" si="17"/>
        <v>301</v>
      </c>
      <c r="J121" s="40">
        <f t="shared" si="25"/>
        <v>19933.554817275748</v>
      </c>
      <c r="K121" s="39">
        <f t="shared" si="26"/>
        <v>26504.777602099311</v>
      </c>
      <c r="L121" s="59">
        <f t="shared" si="18"/>
        <v>226</v>
      </c>
      <c r="M121" s="40">
        <f t="shared" si="27"/>
        <v>26548.672566371682</v>
      </c>
      <c r="N121" s="39">
        <f t="shared" si="29"/>
        <v>33084.458043255814</v>
      </c>
      <c r="O121" s="59">
        <f t="shared" si="19"/>
        <v>181</v>
      </c>
      <c r="P121" s="40">
        <f t="shared" si="28"/>
        <v>33149.171270718231</v>
      </c>
    </row>
    <row r="122" spans="1:16">
      <c r="A122" s="62">
        <v>118</v>
      </c>
      <c r="B122" s="39">
        <f t="shared" si="20"/>
        <v>6691.6268749470973</v>
      </c>
      <c r="C122" s="59">
        <f t="shared" si="15"/>
        <v>897</v>
      </c>
      <c r="D122" s="40">
        <f t="shared" si="21"/>
        <v>6688.9632107023408</v>
      </c>
      <c r="E122" s="39">
        <f t="shared" si="22"/>
        <v>13348.802172698073</v>
      </c>
      <c r="F122" s="59">
        <f t="shared" si="16"/>
        <v>449</v>
      </c>
      <c r="G122" s="40">
        <f t="shared" si="23"/>
        <v>13363.028953229399</v>
      </c>
      <c r="H122" s="39">
        <f t="shared" si="24"/>
        <v>20005.895602439599</v>
      </c>
      <c r="I122" s="59">
        <f t="shared" si="17"/>
        <v>300</v>
      </c>
      <c r="J122" s="40">
        <f t="shared" si="25"/>
        <v>20000</v>
      </c>
      <c r="K122" s="39">
        <f t="shared" si="26"/>
        <v>26625.036608201677</v>
      </c>
      <c r="L122" s="59">
        <f t="shared" si="18"/>
        <v>225</v>
      </c>
      <c r="M122" s="40">
        <f t="shared" si="27"/>
        <v>26666.666666666668</v>
      </c>
      <c r="N122" s="39">
        <f t="shared" si="29"/>
        <v>33234.674234674916</v>
      </c>
      <c r="O122" s="59">
        <f t="shared" si="19"/>
        <v>181</v>
      </c>
      <c r="P122" s="40">
        <f t="shared" si="28"/>
        <v>33149.171270718231</v>
      </c>
    </row>
    <row r="123" spans="1:16">
      <c r="A123" s="62">
        <v>119</v>
      </c>
      <c r="B123" s="39">
        <f t="shared" si="20"/>
        <v>6721.4147553307721</v>
      </c>
      <c r="C123" s="59">
        <f t="shared" si="15"/>
        <v>893</v>
      </c>
      <c r="D123" s="40">
        <f t="shared" si="21"/>
        <v>6718.9249720044791</v>
      </c>
      <c r="E123" s="39">
        <f t="shared" si="22"/>
        <v>13408.635652451216</v>
      </c>
      <c r="F123" s="59">
        <f t="shared" si="16"/>
        <v>447</v>
      </c>
      <c r="G123" s="40">
        <f t="shared" si="23"/>
        <v>13422.818791946309</v>
      </c>
      <c r="H123" s="39">
        <f t="shared" si="24"/>
        <v>20095.774312070149</v>
      </c>
      <c r="I123" s="59">
        <f t="shared" si="17"/>
        <v>299</v>
      </c>
      <c r="J123" s="40">
        <f t="shared" si="25"/>
        <v>20066.889632107024</v>
      </c>
      <c r="K123" s="39">
        <f t="shared" si="26"/>
        <v>26744.789258345158</v>
      </c>
      <c r="L123" s="59">
        <f t="shared" si="18"/>
        <v>224</v>
      </c>
      <c r="M123" s="40">
        <f t="shared" si="27"/>
        <v>26785.714285714286</v>
      </c>
      <c r="N123" s="39">
        <f t="shared" si="29"/>
        <v>33384.257934057772</v>
      </c>
      <c r="O123" s="59">
        <f t="shared" si="19"/>
        <v>180</v>
      </c>
      <c r="P123" s="40">
        <f t="shared" si="28"/>
        <v>33333.333333333336</v>
      </c>
    </row>
    <row r="124" spans="1:16">
      <c r="A124" s="62">
        <v>120</v>
      </c>
      <c r="B124" s="39">
        <f t="shared" si="20"/>
        <v>6751.0782598877895</v>
      </c>
      <c r="C124" s="59">
        <f t="shared" si="15"/>
        <v>889</v>
      </c>
      <c r="D124" s="40">
        <f t="shared" si="21"/>
        <v>6749.1563554555678</v>
      </c>
      <c r="E124" s="39">
        <f t="shared" si="22"/>
        <v>13468.219304475422</v>
      </c>
      <c r="F124" s="59">
        <f t="shared" si="16"/>
        <v>445</v>
      </c>
      <c r="G124" s="40">
        <f t="shared" si="23"/>
        <v>13483.14606741573</v>
      </c>
      <c r="H124" s="39">
        <f t="shared" si="24"/>
        <v>20185.277743612256</v>
      </c>
      <c r="I124" s="59">
        <f t="shared" si="17"/>
        <v>297</v>
      </c>
      <c r="J124" s="40">
        <f t="shared" si="25"/>
        <v>20202.020202020201</v>
      </c>
      <c r="K124" s="39">
        <f t="shared" si="26"/>
        <v>26864.041895239483</v>
      </c>
      <c r="L124" s="59">
        <f t="shared" si="18"/>
        <v>223</v>
      </c>
      <c r="M124" s="40">
        <f t="shared" si="27"/>
        <v>26905.829596412557</v>
      </c>
      <c r="N124" s="39">
        <f t="shared" si="29"/>
        <v>33533.217064118289</v>
      </c>
      <c r="O124" s="59">
        <f t="shared" si="19"/>
        <v>179</v>
      </c>
      <c r="P124" s="40">
        <f t="shared" si="28"/>
        <v>33519.553072625698</v>
      </c>
    </row>
    <row r="125" spans="1:16">
      <c r="A125" s="62">
        <v>121</v>
      </c>
      <c r="B125" s="39">
        <f t="shared" si="20"/>
        <v>6780.6189336705811</v>
      </c>
      <c r="C125" s="59">
        <f t="shared" si="15"/>
        <v>885</v>
      </c>
      <c r="D125" s="40">
        <f t="shared" si="21"/>
        <v>6779.6610169491523</v>
      </c>
      <c r="E125" s="39">
        <f t="shared" si="22"/>
        <v>13527.556232243051</v>
      </c>
      <c r="F125" s="59">
        <f t="shared" si="16"/>
        <v>444</v>
      </c>
      <c r="G125" s="40">
        <f t="shared" si="23"/>
        <v>13513.513513513513</v>
      </c>
      <c r="H125" s="39">
        <f t="shared" si="24"/>
        <v>20274.410558939038</v>
      </c>
      <c r="I125" s="59">
        <f t="shared" si="17"/>
        <v>296</v>
      </c>
      <c r="J125" s="40">
        <f t="shared" si="25"/>
        <v>20270.27027027027</v>
      </c>
      <c r="K125" s="39">
        <f t="shared" si="26"/>
        <v>26982.800730274019</v>
      </c>
      <c r="L125" s="59">
        <f t="shared" si="18"/>
        <v>222</v>
      </c>
      <c r="M125" s="40">
        <f t="shared" si="27"/>
        <v>27027.027027027027</v>
      </c>
      <c r="N125" s="39">
        <f t="shared" si="29"/>
        <v>33681.559383537358</v>
      </c>
      <c r="O125" s="59">
        <f t="shared" si="19"/>
        <v>178</v>
      </c>
      <c r="P125" s="40">
        <f t="shared" si="28"/>
        <v>33707.865168539327</v>
      </c>
    </row>
    <row r="126" spans="1:16">
      <c r="A126" s="62">
        <v>122</v>
      </c>
      <c r="B126" s="39">
        <f t="shared" si="20"/>
        <v>6810.0382900053419</v>
      </c>
      <c r="C126" s="59">
        <f t="shared" si="15"/>
        <v>881</v>
      </c>
      <c r="D126" s="40">
        <f t="shared" si="21"/>
        <v>6810.4426787741204</v>
      </c>
      <c r="E126" s="39">
        <f t="shared" si="22"/>
        <v>13586.649475499496</v>
      </c>
      <c r="F126" s="59">
        <f t="shared" si="16"/>
        <v>442</v>
      </c>
      <c r="G126" s="40">
        <f t="shared" si="23"/>
        <v>13574.660633484164</v>
      </c>
      <c r="H126" s="39">
        <f t="shared" si="24"/>
        <v>20363.177324196324</v>
      </c>
      <c r="I126" s="59">
        <f t="shared" si="17"/>
        <v>295</v>
      </c>
      <c r="J126" s="40">
        <f t="shared" si="25"/>
        <v>20338.983050847459</v>
      </c>
      <c r="K126" s="39">
        <f t="shared" si="26"/>
        <v>27101.071847292933</v>
      </c>
      <c r="L126" s="59">
        <f t="shared" si="18"/>
        <v>221</v>
      </c>
      <c r="M126" s="40">
        <f t="shared" si="27"/>
        <v>27149.321266968327</v>
      </c>
      <c r="N126" s="39">
        <f t="shared" si="29"/>
        <v>33829.292491678476</v>
      </c>
      <c r="O126" s="59">
        <f t="shared" si="19"/>
        <v>177</v>
      </c>
      <c r="P126" s="40">
        <f t="shared" si="28"/>
        <v>33898.305084745763</v>
      </c>
    </row>
    <row r="127" spans="1:16">
      <c r="A127" s="62">
        <v>123</v>
      </c>
      <c r="B127" s="39">
        <f t="shared" si="20"/>
        <v>6839.3378113966573</v>
      </c>
      <c r="C127" s="59">
        <f t="shared" si="15"/>
        <v>877</v>
      </c>
      <c r="D127" s="40">
        <f t="shared" si="21"/>
        <v>6841.505131128848</v>
      </c>
      <c r="E127" s="39">
        <f t="shared" si="22"/>
        <v>13645.502012080275</v>
      </c>
      <c r="F127" s="59">
        <f t="shared" si="16"/>
        <v>440</v>
      </c>
      <c r="G127" s="40">
        <f t="shared" si="23"/>
        <v>13636.363636363636</v>
      </c>
      <c r="H127" s="39">
        <f t="shared" si="24"/>
        <v>20451.582512532161</v>
      </c>
      <c r="I127" s="59">
        <f t="shared" si="17"/>
        <v>293</v>
      </c>
      <c r="J127" s="40">
        <f t="shared" si="25"/>
        <v>20477.815699658702</v>
      </c>
      <c r="K127" s="39">
        <f t="shared" si="26"/>
        <v>27218.861206231966</v>
      </c>
      <c r="L127" s="59">
        <f t="shared" si="18"/>
        <v>220</v>
      </c>
      <c r="M127" s="40">
        <f t="shared" si="27"/>
        <v>27272.727272727272</v>
      </c>
      <c r="N127" s="39">
        <f t="shared" si="29"/>
        <v>33976.423833130422</v>
      </c>
      <c r="O127" s="59">
        <f t="shared" si="19"/>
        <v>177</v>
      </c>
      <c r="P127" s="40">
        <f t="shared" si="28"/>
        <v>33898.305084745763</v>
      </c>
    </row>
    <row r="128" spans="1:16">
      <c r="A128" s="62">
        <v>124</v>
      </c>
      <c r="B128" s="39">
        <f t="shared" si="20"/>
        <v>6868.5189503992378</v>
      </c>
      <c r="C128" s="59">
        <f t="shared" si="15"/>
        <v>874</v>
      </c>
      <c r="D128" s="40">
        <f t="shared" si="21"/>
        <v>6864.9885583524028</v>
      </c>
      <c r="E128" s="39">
        <f t="shared" si="22"/>
        <v>13704.116759662027</v>
      </c>
      <c r="F128" s="59">
        <f t="shared" si="16"/>
        <v>438</v>
      </c>
      <c r="G128" s="40">
        <f t="shared" si="23"/>
        <v>13698.630136986301</v>
      </c>
      <c r="H128" s="39">
        <f t="shared" si="24"/>
        <v>20539.63050672711</v>
      </c>
      <c r="I128" s="59">
        <f t="shared" si="17"/>
        <v>292</v>
      </c>
      <c r="J128" s="40">
        <f t="shared" si="25"/>
        <v>20547.945205479453</v>
      </c>
      <c r="K128" s="39">
        <f t="shared" si="26"/>
        <v>27336.17464662296</v>
      </c>
      <c r="L128" s="59">
        <f t="shared" si="18"/>
        <v>219</v>
      </c>
      <c r="M128" s="40">
        <f t="shared" si="27"/>
        <v>27397.260273972603</v>
      </c>
      <c r="N128" s="39">
        <f t="shared" si="29"/>
        <v>34122.960702084805</v>
      </c>
      <c r="O128" s="59">
        <f t="shared" si="19"/>
        <v>176</v>
      </c>
      <c r="P128" s="40">
        <f t="shared" si="28"/>
        <v>34090.909090909088</v>
      </c>
    </row>
    <row r="129" spans="1:16">
      <c r="A129" s="62">
        <v>125</v>
      </c>
      <c r="B129" s="39">
        <f t="shared" si="20"/>
        <v>6897.5831304582043</v>
      </c>
      <c r="C129" s="59">
        <f t="shared" si="15"/>
        <v>870</v>
      </c>
      <c r="D129" s="40">
        <f t="shared" si="21"/>
        <v>6896.5517241379312</v>
      </c>
      <c r="E129" s="39">
        <f t="shared" si="22"/>
        <v>13762.496577450369</v>
      </c>
      <c r="F129" s="59">
        <f t="shared" si="16"/>
        <v>436</v>
      </c>
      <c r="G129" s="40">
        <f t="shared" si="23"/>
        <v>13761.467889908257</v>
      </c>
      <c r="H129" s="39">
        <f t="shared" si="24"/>
        <v>20627.325601729623</v>
      </c>
      <c r="I129" s="59">
        <f t="shared" si="17"/>
        <v>291</v>
      </c>
      <c r="J129" s="40">
        <f t="shared" si="25"/>
        <v>20618.556701030928</v>
      </c>
      <c r="K129" s="39">
        <f t="shared" si="26"/>
        <v>27453.017890971958</v>
      </c>
      <c r="L129" s="59">
        <f t="shared" si="18"/>
        <v>219</v>
      </c>
      <c r="M129" s="40">
        <f t="shared" si="27"/>
        <v>27397.260273972603</v>
      </c>
      <c r="N129" s="39">
        <f t="shared" si="29"/>
        <v>34268.910246555657</v>
      </c>
      <c r="O129" s="59">
        <f t="shared" si="19"/>
        <v>175</v>
      </c>
      <c r="P129" s="40">
        <f t="shared" si="28"/>
        <v>34285.714285714283</v>
      </c>
    </row>
    <row r="130" spans="1:16">
      <c r="A130" s="62">
        <v>126</v>
      </c>
      <c r="B130" s="39">
        <f t="shared" si="20"/>
        <v>6926.5317467193063</v>
      </c>
      <c r="C130" s="59">
        <f t="shared" si="15"/>
        <v>866</v>
      </c>
      <c r="D130" s="40">
        <f t="shared" si="21"/>
        <v>6928.4064665127016</v>
      </c>
      <c r="E130" s="39">
        <f t="shared" si="22"/>
        <v>13820.644267807331</v>
      </c>
      <c r="F130" s="59">
        <f t="shared" si="16"/>
        <v>434</v>
      </c>
      <c r="G130" s="40">
        <f t="shared" si="23"/>
        <v>13824.884792626728</v>
      </c>
      <c r="H130" s="39">
        <f t="shared" si="24"/>
        <v>20714.672007100708</v>
      </c>
      <c r="I130" s="59">
        <f t="shared" si="17"/>
        <v>290</v>
      </c>
      <c r="J130" s="40">
        <f t="shared" si="25"/>
        <v>20689.655172413793</v>
      </c>
      <c r="K130" s="39">
        <f t="shared" si="26"/>
        <v>27569.396548016437</v>
      </c>
      <c r="L130" s="59">
        <f t="shared" si="18"/>
        <v>218</v>
      </c>
      <c r="M130" s="40">
        <f t="shared" si="27"/>
        <v>27522.935779816515</v>
      </c>
      <c r="N130" s="39">
        <f t="shared" si="29"/>
        <v>34414.279472448063</v>
      </c>
      <c r="O130" s="59">
        <f t="shared" si="19"/>
        <v>174</v>
      </c>
      <c r="P130" s="40">
        <f t="shared" si="28"/>
        <v>34482.758620689652</v>
      </c>
    </row>
    <row r="131" spans="1:16">
      <c r="A131" s="62">
        <v>127</v>
      </c>
      <c r="B131" s="39">
        <f t="shared" si="20"/>
        <v>6955.3661668103741</v>
      </c>
      <c r="C131" s="59">
        <f t="shared" si="15"/>
        <v>863</v>
      </c>
      <c r="D131" s="40">
        <f t="shared" si="21"/>
        <v>6952.4913093858631</v>
      </c>
      <c r="E131" s="39">
        <f t="shared" si="22"/>
        <v>13878.562577821027</v>
      </c>
      <c r="F131" s="59">
        <f t="shared" si="16"/>
        <v>432</v>
      </c>
      <c r="G131" s="40">
        <f t="shared" si="23"/>
        <v>13888.888888888889</v>
      </c>
      <c r="H131" s="39">
        <f t="shared" si="24"/>
        <v>20801.673849371793</v>
      </c>
      <c r="I131" s="59">
        <f t="shared" si="17"/>
        <v>288</v>
      </c>
      <c r="J131" s="40">
        <f t="shared" si="25"/>
        <v>20833.333333333332</v>
      </c>
      <c r="K131" s="39">
        <f t="shared" si="26"/>
        <v>27685.316115866866</v>
      </c>
      <c r="L131" s="59">
        <f t="shared" si="18"/>
        <v>217</v>
      </c>
      <c r="M131" s="40">
        <f t="shared" si="27"/>
        <v>27649.769585253456</v>
      </c>
      <c r="N131" s="39">
        <f t="shared" si="29"/>
        <v>34559.075247482302</v>
      </c>
      <c r="O131" s="59">
        <f t="shared" si="19"/>
        <v>174</v>
      </c>
      <c r="P131" s="40">
        <f t="shared" si="28"/>
        <v>34482.758620689652</v>
      </c>
    </row>
    <row r="132" spans="1:16">
      <c r="A132" s="62">
        <v>128</v>
      </c>
      <c r="B132" s="39">
        <f t="shared" si="20"/>
        <v>6984.087731595243</v>
      </c>
      <c r="C132" s="59">
        <f t="shared" ref="C132:C195" si="30">ROUND(6000000/B132,0)</f>
        <v>859</v>
      </c>
      <c r="D132" s="40">
        <f t="shared" si="21"/>
        <v>6984.8661233993016</v>
      </c>
      <c r="E132" s="39">
        <f t="shared" si="22"/>
        <v>13936.254200820018</v>
      </c>
      <c r="F132" s="59">
        <f t="shared" ref="F132:F195" si="31">ROUND(6000000/E132,0)</f>
        <v>431</v>
      </c>
      <c r="G132" s="40">
        <f t="shared" si="23"/>
        <v>13921.113689095127</v>
      </c>
      <c r="H132" s="39">
        <f t="shared" si="24"/>
        <v>20888.335174319542</v>
      </c>
      <c r="I132" s="59">
        <f t="shared" ref="I132:I195" si="32">ROUND(6000000/H132,0)</f>
        <v>287</v>
      </c>
      <c r="J132" s="40">
        <f t="shared" si="25"/>
        <v>20905.923344947736</v>
      </c>
      <c r="K132" s="39">
        <f t="shared" si="26"/>
        <v>27800.781985037629</v>
      </c>
      <c r="L132" s="59">
        <f t="shared" ref="L132:L195" si="33">ROUND(6000000/K132,0)</f>
        <v>216</v>
      </c>
      <c r="M132" s="40">
        <f t="shared" si="27"/>
        <v>27777.777777777777</v>
      </c>
      <c r="N132" s="39">
        <f t="shared" si="29"/>
        <v>34703.304304979785</v>
      </c>
      <c r="O132" s="59">
        <f t="shared" ref="O132:O195" si="34">ROUND(6000000/N132,0)</f>
        <v>173</v>
      </c>
      <c r="P132" s="40">
        <f t="shared" si="28"/>
        <v>34682.080924855494</v>
      </c>
    </row>
    <row r="133" spans="1:16">
      <c r="A133" s="62">
        <v>129</v>
      </c>
      <c r="B133" s="39">
        <f t="shared" ref="B133:B196" si="35">B132+(B$2/256)/SQRT($A133/69.2)</f>
        <v>7012.6977559013249</v>
      </c>
      <c r="C133" s="59">
        <f t="shared" si="30"/>
        <v>856</v>
      </c>
      <c r="D133" s="40">
        <f t="shared" ref="D133:D196" si="36">6000000/C133</f>
        <v>7009.3457943925232</v>
      </c>
      <c r="E133" s="39">
        <f t="shared" ref="E133:E196" si="37">E132+(E$2/256)/SQRT($A133/69.8)</f>
        <v>13993.721777834764</v>
      </c>
      <c r="F133" s="59">
        <f t="shared" si="31"/>
        <v>429</v>
      </c>
      <c r="G133" s="40">
        <f t="shared" ref="G133:G196" si="38">6000000/F133</f>
        <v>13986.013986013986</v>
      </c>
      <c r="H133" s="39">
        <f t="shared" ref="H133:H196" si="39">H132+(H$2/256)/SQRT($A133/70)</f>
        <v>20974.659949161145</v>
      </c>
      <c r="I133" s="59">
        <f t="shared" si="32"/>
        <v>286</v>
      </c>
      <c r="J133" s="40">
        <f t="shared" ref="J133:J196" si="40">6000000/I133</f>
        <v>20979.020979020977</v>
      </c>
      <c r="K133" s="39">
        <f t="shared" ref="K133:K196" si="41">K132+(K$2/256)/SQRT($A133/69.9)</f>
        <v>27915.799441371997</v>
      </c>
      <c r="L133" s="59">
        <f t="shared" si="33"/>
        <v>215</v>
      </c>
      <c r="M133" s="40">
        <f t="shared" ref="M133:M196" si="42">6000000/L133</f>
        <v>27906.976744186046</v>
      </c>
      <c r="N133" s="39">
        <f t="shared" si="29"/>
        <v>34846.973247516653</v>
      </c>
      <c r="O133" s="59">
        <f t="shared" si="34"/>
        <v>172</v>
      </c>
      <c r="P133" s="40">
        <f t="shared" ref="P133:P196" si="43">6000000/O133</f>
        <v>34883.720930232557</v>
      </c>
    </row>
    <row r="134" spans="1:16">
      <c r="A134" s="62">
        <v>130</v>
      </c>
      <c r="B134" s="39">
        <f t="shared" si="35"/>
        <v>7041.1975292219486</v>
      </c>
      <c r="C134" s="59">
        <f t="shared" si="30"/>
        <v>852</v>
      </c>
      <c r="D134" s="40">
        <f t="shared" si="36"/>
        <v>7042.2535211267605</v>
      </c>
      <c r="E134" s="39">
        <f t="shared" si="37"/>
        <v>14050.967899008368</v>
      </c>
      <c r="F134" s="59">
        <f t="shared" si="31"/>
        <v>427</v>
      </c>
      <c r="G134" s="40">
        <f t="shared" si="38"/>
        <v>14051.52224824356</v>
      </c>
      <c r="H134" s="39">
        <f t="shared" si="39"/>
        <v>21060.65206467349</v>
      </c>
      <c r="I134" s="59">
        <f t="shared" si="32"/>
        <v>285</v>
      </c>
      <c r="J134" s="40">
        <f t="shared" si="40"/>
        <v>21052.63157894737</v>
      </c>
      <c r="K134" s="39">
        <f t="shared" si="41"/>
        <v>28030.373668865657</v>
      </c>
      <c r="L134" s="59">
        <f t="shared" si="33"/>
        <v>214</v>
      </c>
      <c r="M134" s="40">
        <f t="shared" si="42"/>
        <v>28037.383177570093</v>
      </c>
      <c r="N134" s="39">
        <f t="shared" ref="N134:N197" si="44">N133+(N$2/256)/SQRT($A134/69.8)</f>
        <v>34990.088550450666</v>
      </c>
      <c r="O134" s="59">
        <f t="shared" si="34"/>
        <v>171</v>
      </c>
      <c r="P134" s="40">
        <f t="shared" si="43"/>
        <v>35087.719298245611</v>
      </c>
    </row>
    <row r="135" spans="1:16">
      <c r="A135" s="62">
        <v>131</v>
      </c>
      <c r="B135" s="39">
        <f t="shared" si="35"/>
        <v>7069.5883163945264</v>
      </c>
      <c r="C135" s="59">
        <f t="shared" si="30"/>
        <v>849</v>
      </c>
      <c r="D135" s="40">
        <f t="shared" si="36"/>
        <v>7067.1378091872793</v>
      </c>
      <c r="E135" s="39">
        <f t="shared" si="37"/>
        <v>14107.995104958787</v>
      </c>
      <c r="F135" s="59">
        <f t="shared" si="31"/>
        <v>425</v>
      </c>
      <c r="G135" s="40">
        <f t="shared" si="38"/>
        <v>14117.64705882353</v>
      </c>
      <c r="H135" s="39">
        <f t="shared" si="39"/>
        <v>21146.315337239383</v>
      </c>
      <c r="I135" s="59">
        <f t="shared" si="32"/>
        <v>284</v>
      </c>
      <c r="J135" s="40">
        <f t="shared" si="40"/>
        <v>21126.760563380281</v>
      </c>
      <c r="K135" s="39">
        <f t="shared" si="41"/>
        <v>28144.509752393071</v>
      </c>
      <c r="L135" s="59">
        <f t="shared" si="33"/>
        <v>213</v>
      </c>
      <c r="M135" s="40">
        <f t="shared" si="42"/>
        <v>28169.014084507042</v>
      </c>
      <c r="N135" s="39">
        <f t="shared" si="44"/>
        <v>35132.65656532671</v>
      </c>
      <c r="O135" s="59">
        <f t="shared" si="34"/>
        <v>171</v>
      </c>
      <c r="P135" s="40">
        <f t="shared" si="43"/>
        <v>35087.719298245611</v>
      </c>
    </row>
    <row r="136" spans="1:16">
      <c r="A136" s="62">
        <v>132</v>
      </c>
      <c r="B136" s="39">
        <f t="shared" si="35"/>
        <v>7097.8713582555583</v>
      </c>
      <c r="C136" s="59">
        <f t="shared" si="30"/>
        <v>845</v>
      </c>
      <c r="D136" s="40">
        <f t="shared" si="36"/>
        <v>7100.5917159763312</v>
      </c>
      <c r="E136" s="39">
        <f t="shared" si="37"/>
        <v>14164.805888094495</v>
      </c>
      <c r="F136" s="59">
        <f t="shared" si="31"/>
        <v>424</v>
      </c>
      <c r="G136" s="40">
        <f t="shared" si="38"/>
        <v>14150.943396226416</v>
      </c>
      <c r="H136" s="39">
        <f t="shared" si="39"/>
        <v>21231.653510823886</v>
      </c>
      <c r="I136" s="59">
        <f t="shared" si="32"/>
        <v>283</v>
      </c>
      <c r="J136" s="40">
        <f t="shared" si="40"/>
        <v>21201.413427561838</v>
      </c>
      <c r="K136" s="39">
        <f t="shared" si="41"/>
        <v>28258.212680340701</v>
      </c>
      <c r="L136" s="59">
        <f t="shared" si="33"/>
        <v>212</v>
      </c>
      <c r="M136" s="40">
        <f t="shared" si="42"/>
        <v>28301.886792452831</v>
      </c>
      <c r="N136" s="39">
        <f t="shared" si="44"/>
        <v>35274.683523165979</v>
      </c>
      <c r="O136" s="59">
        <f t="shared" si="34"/>
        <v>170</v>
      </c>
      <c r="P136" s="40">
        <f t="shared" si="43"/>
        <v>35294.117647058825</v>
      </c>
    </row>
    <row r="137" spans="1:16">
      <c r="A137" s="62">
        <v>133</v>
      </c>
      <c r="B137" s="39">
        <f t="shared" si="35"/>
        <v>7126.0478722734288</v>
      </c>
      <c r="C137" s="59">
        <f t="shared" si="30"/>
        <v>842</v>
      </c>
      <c r="D137" s="40">
        <f t="shared" si="36"/>
        <v>7125.8907363420431</v>
      </c>
      <c r="E137" s="39">
        <f t="shared" si="37"/>
        <v>14221.402693885564</v>
      </c>
      <c r="F137" s="59">
        <f t="shared" si="31"/>
        <v>422</v>
      </c>
      <c r="G137" s="40">
        <f t="shared" si="38"/>
        <v>14218.009478672986</v>
      </c>
      <c r="H137" s="39">
        <f t="shared" si="39"/>
        <v>21316.670258883652</v>
      </c>
      <c r="I137" s="59">
        <f t="shared" si="32"/>
        <v>281</v>
      </c>
      <c r="J137" s="40">
        <f t="shared" si="40"/>
        <v>21352.313167259785</v>
      </c>
      <c r="K137" s="39">
        <f t="shared" si="41"/>
        <v>28371.487347150971</v>
      </c>
      <c r="L137" s="59">
        <f t="shared" si="33"/>
        <v>211</v>
      </c>
      <c r="M137" s="40">
        <f t="shared" si="42"/>
        <v>28436.018957345972</v>
      </c>
      <c r="N137" s="39">
        <f t="shared" si="44"/>
        <v>35416.175537643649</v>
      </c>
      <c r="O137" s="59">
        <f t="shared" si="34"/>
        <v>169</v>
      </c>
      <c r="P137" s="40">
        <f t="shared" si="43"/>
        <v>35502.958579881655</v>
      </c>
    </row>
    <row r="138" spans="1:16">
      <c r="A138" s="62">
        <v>134</v>
      </c>
      <c r="B138" s="39">
        <f t="shared" si="35"/>
        <v>7154.1190531599168</v>
      </c>
      <c r="C138" s="59">
        <f t="shared" si="30"/>
        <v>839</v>
      </c>
      <c r="D138" s="40">
        <f t="shared" si="36"/>
        <v>7151.3706793802148</v>
      </c>
      <c r="E138" s="39">
        <f t="shared" si="37"/>
        <v>14277.787922091966</v>
      </c>
      <c r="F138" s="59">
        <f t="shared" si="31"/>
        <v>420</v>
      </c>
      <c r="G138" s="40">
        <f t="shared" si="38"/>
        <v>14285.714285714286</v>
      </c>
      <c r="H138" s="39">
        <f t="shared" si="39"/>
        <v>21401.369186212032</v>
      </c>
      <c r="I138" s="59">
        <f t="shared" si="32"/>
        <v>280</v>
      </c>
      <c r="J138" s="40">
        <f t="shared" si="40"/>
        <v>21428.571428571428</v>
      </c>
      <c r="K138" s="39">
        <f t="shared" si="41"/>
        <v>28484.33855578065</v>
      </c>
      <c r="L138" s="59">
        <f t="shared" si="33"/>
        <v>211</v>
      </c>
      <c r="M138" s="40">
        <f t="shared" si="42"/>
        <v>28436.018957345972</v>
      </c>
      <c r="N138" s="39">
        <f t="shared" si="44"/>
        <v>35557.138608159657</v>
      </c>
      <c r="O138" s="59">
        <f t="shared" si="34"/>
        <v>169</v>
      </c>
      <c r="P138" s="40">
        <f t="shared" si="43"/>
        <v>35502.958579881655</v>
      </c>
    </row>
    <row r="139" spans="1:16">
      <c r="A139" s="62">
        <v>135</v>
      </c>
      <c r="B139" s="39">
        <f t="shared" si="35"/>
        <v>7182.0860734612834</v>
      </c>
      <c r="C139" s="59">
        <f t="shared" si="30"/>
        <v>835</v>
      </c>
      <c r="D139" s="40">
        <f t="shared" si="36"/>
        <v>7185.6287425149703</v>
      </c>
      <c r="E139" s="39">
        <f t="shared" si="37"/>
        <v>14333.963927950866</v>
      </c>
      <c r="F139" s="59">
        <f t="shared" si="31"/>
        <v>419</v>
      </c>
      <c r="G139" s="40">
        <f t="shared" si="38"/>
        <v>14319.80906921241</v>
      </c>
      <c r="H139" s="39">
        <f t="shared" si="39"/>
        <v>21485.753830722551</v>
      </c>
      <c r="I139" s="59">
        <f t="shared" si="32"/>
        <v>279</v>
      </c>
      <c r="J139" s="40">
        <f t="shared" si="40"/>
        <v>21505.37634408602</v>
      </c>
      <c r="K139" s="39">
        <f t="shared" si="41"/>
        <v>28596.771020077125</v>
      </c>
      <c r="L139" s="59">
        <f t="shared" si="33"/>
        <v>210</v>
      </c>
      <c r="M139" s="40">
        <f t="shared" si="42"/>
        <v>28571.428571428572</v>
      </c>
      <c r="N139" s="39">
        <f t="shared" si="44"/>
        <v>35697.578622806912</v>
      </c>
      <c r="O139" s="59">
        <f t="shared" si="34"/>
        <v>168</v>
      </c>
      <c r="P139" s="40">
        <f t="shared" si="43"/>
        <v>35714.285714285717</v>
      </c>
    </row>
    <row r="140" spans="1:16">
      <c r="A140" s="62">
        <v>136</v>
      </c>
      <c r="B140" s="39">
        <f t="shared" si="35"/>
        <v>7209.9500841297622</v>
      </c>
      <c r="C140" s="59">
        <f t="shared" si="30"/>
        <v>832</v>
      </c>
      <c r="D140" s="40">
        <f t="shared" si="36"/>
        <v>7211.5384615384619</v>
      </c>
      <c r="E140" s="39">
        <f t="shared" si="37"/>
        <v>14389.933023324551</v>
      </c>
      <c r="F140" s="59">
        <f t="shared" si="31"/>
        <v>417</v>
      </c>
      <c r="G140" s="40">
        <f t="shared" si="38"/>
        <v>14388.489208633093</v>
      </c>
      <c r="H140" s="39">
        <f t="shared" si="39"/>
        <v>21569.827665173267</v>
      </c>
      <c r="I140" s="59">
        <f t="shared" si="32"/>
        <v>278</v>
      </c>
      <c r="J140" s="40">
        <f t="shared" si="40"/>
        <v>21582.733812949642</v>
      </c>
      <c r="K140" s="39">
        <f t="shared" si="41"/>
        <v>28708.7893670759</v>
      </c>
      <c r="L140" s="59">
        <f t="shared" si="33"/>
        <v>209</v>
      </c>
      <c r="M140" s="40">
        <f t="shared" si="42"/>
        <v>28708.133971291867</v>
      </c>
      <c r="N140" s="39">
        <f t="shared" si="44"/>
        <v>35837.50136124112</v>
      </c>
      <c r="O140" s="59">
        <f t="shared" si="34"/>
        <v>167</v>
      </c>
      <c r="P140" s="40">
        <f t="shared" si="43"/>
        <v>35928.143712574849</v>
      </c>
    </row>
    <row r="141" spans="1:16">
      <c r="A141" s="62">
        <v>137</v>
      </c>
      <c r="B141" s="39">
        <f t="shared" si="35"/>
        <v>7237.712215076247</v>
      </c>
      <c r="C141" s="59">
        <f t="shared" si="30"/>
        <v>829</v>
      </c>
      <c r="D141" s="40">
        <f t="shared" si="36"/>
        <v>7237.6357056694815</v>
      </c>
      <c r="E141" s="39">
        <f t="shared" si="37"/>
        <v>14445.697477810578</v>
      </c>
      <c r="F141" s="59">
        <f t="shared" si="31"/>
        <v>415</v>
      </c>
      <c r="G141" s="40">
        <f t="shared" si="38"/>
        <v>14457.831325301206</v>
      </c>
      <c r="H141" s="39">
        <f t="shared" si="39"/>
        <v>21653.594098834386</v>
      </c>
      <c r="I141" s="59">
        <f t="shared" si="32"/>
        <v>277</v>
      </c>
      <c r="J141" s="40">
        <f t="shared" si="40"/>
        <v>21660.649819494585</v>
      </c>
      <c r="K141" s="39">
        <f t="shared" si="41"/>
        <v>28820.398139222507</v>
      </c>
      <c r="L141" s="59">
        <f t="shared" si="33"/>
        <v>208</v>
      </c>
      <c r="M141" s="40">
        <f t="shared" si="42"/>
        <v>28846.153846153848</v>
      </c>
      <c r="N141" s="39">
        <f t="shared" si="44"/>
        <v>35976.912497456186</v>
      </c>
      <c r="O141" s="59">
        <f t="shared" si="34"/>
        <v>167</v>
      </c>
      <c r="P141" s="40">
        <f t="shared" si="43"/>
        <v>35928.143712574849</v>
      </c>
    </row>
    <row r="142" spans="1:16">
      <c r="A142" s="62">
        <v>138</v>
      </c>
      <c r="B142" s="39">
        <f t="shared" si="35"/>
        <v>7265.3735757049235</v>
      </c>
      <c r="C142" s="59">
        <f t="shared" si="30"/>
        <v>826</v>
      </c>
      <c r="D142" s="40">
        <f t="shared" si="36"/>
        <v>7263.9225181598067</v>
      </c>
      <c r="E142" s="39">
        <f t="shared" si="37"/>
        <v>14501.259519815667</v>
      </c>
      <c r="F142" s="59">
        <f t="shared" si="31"/>
        <v>414</v>
      </c>
      <c r="G142" s="40">
        <f t="shared" si="38"/>
        <v>14492.753623188406</v>
      </c>
      <c r="H142" s="39">
        <f t="shared" si="39"/>
        <v>21737.056479101408</v>
      </c>
      <c r="I142" s="59">
        <f t="shared" si="32"/>
        <v>276</v>
      </c>
      <c r="J142" s="40">
        <f t="shared" si="40"/>
        <v>21739.130434782608</v>
      </c>
      <c r="K142" s="39">
        <f t="shared" si="41"/>
        <v>28931.601796521802</v>
      </c>
      <c r="L142" s="59">
        <f t="shared" si="33"/>
        <v>207</v>
      </c>
      <c r="M142" s="40">
        <f t="shared" si="42"/>
        <v>28985.507246376812</v>
      </c>
      <c r="N142" s="39">
        <f t="shared" si="44"/>
        <v>36115.817602468909</v>
      </c>
      <c r="O142" s="59">
        <f t="shared" si="34"/>
        <v>166</v>
      </c>
      <c r="P142" s="40">
        <f t="shared" si="43"/>
        <v>36144.578313253012</v>
      </c>
    </row>
    <row r="143" spans="1:16">
      <c r="A143" s="62">
        <v>139</v>
      </c>
      <c r="B143" s="39">
        <f t="shared" si="35"/>
        <v>7292.9352554305597</v>
      </c>
      <c r="C143" s="59">
        <f t="shared" si="30"/>
        <v>823</v>
      </c>
      <c r="D143" s="40">
        <f t="shared" si="36"/>
        <v>7290.4009720534632</v>
      </c>
      <c r="E143" s="39">
        <f t="shared" si="37"/>
        <v>14556.621337594763</v>
      </c>
      <c r="F143" s="59">
        <f t="shared" si="31"/>
        <v>412</v>
      </c>
      <c r="G143" s="40">
        <f t="shared" si="38"/>
        <v>14563.106796116504</v>
      </c>
      <c r="H143" s="39">
        <f t="shared" si="39"/>
        <v>21820.218093055933</v>
      </c>
      <c r="I143" s="59">
        <f t="shared" si="32"/>
        <v>275</v>
      </c>
      <c r="J143" s="40">
        <f t="shared" si="40"/>
        <v>21818.18181818182</v>
      </c>
      <c r="K143" s="39">
        <f t="shared" si="41"/>
        <v>29042.404718617585</v>
      </c>
      <c r="L143" s="59">
        <f t="shared" si="33"/>
        <v>207</v>
      </c>
      <c r="M143" s="40">
        <f t="shared" si="42"/>
        <v>28985.507246376812</v>
      </c>
      <c r="N143" s="39">
        <f t="shared" si="44"/>
        <v>36254.222146916647</v>
      </c>
      <c r="O143" s="59">
        <f t="shared" si="34"/>
        <v>165</v>
      </c>
      <c r="P143" s="40">
        <f t="shared" si="43"/>
        <v>36363.63636363636</v>
      </c>
    </row>
    <row r="144" spans="1:16">
      <c r="A144" s="62">
        <v>140</v>
      </c>
      <c r="B144" s="39">
        <f t="shared" si="35"/>
        <v>7320.3983241791402</v>
      </c>
      <c r="C144" s="59">
        <f t="shared" si="30"/>
        <v>820</v>
      </c>
      <c r="D144" s="40">
        <f t="shared" si="36"/>
        <v>7317.0731707317073</v>
      </c>
      <c r="E144" s="39">
        <f t="shared" si="37"/>
        <v>14611.785080256626</v>
      </c>
      <c r="F144" s="59">
        <f t="shared" si="31"/>
        <v>411</v>
      </c>
      <c r="G144" s="40">
        <f t="shared" si="38"/>
        <v>14598.540145985402</v>
      </c>
      <c r="H144" s="39">
        <f t="shared" si="39"/>
        <v>21903.082168976231</v>
      </c>
      <c r="I144" s="59">
        <f t="shared" si="32"/>
        <v>274</v>
      </c>
      <c r="J144" s="40">
        <f t="shared" si="40"/>
        <v>21897.810218978102</v>
      </c>
      <c r="K144" s="39">
        <f t="shared" si="41"/>
        <v>29152.811206805229</v>
      </c>
      <c r="L144" s="59">
        <f t="shared" si="33"/>
        <v>206</v>
      </c>
      <c r="M144" s="40">
        <f t="shared" si="42"/>
        <v>29126.213592233009</v>
      </c>
      <c r="N144" s="39">
        <f t="shared" si="44"/>
        <v>36392.131503571305</v>
      </c>
      <c r="O144" s="59">
        <f t="shared" si="34"/>
        <v>165</v>
      </c>
      <c r="P144" s="40">
        <f t="shared" si="43"/>
        <v>36363.63636363636</v>
      </c>
    </row>
    <row r="145" spans="1:16">
      <c r="A145" s="62">
        <v>141</v>
      </c>
      <c r="B145" s="39">
        <f t="shared" si="35"/>
        <v>7347.7638328724952</v>
      </c>
      <c r="C145" s="59">
        <f t="shared" si="30"/>
        <v>817</v>
      </c>
      <c r="D145" s="40">
        <f t="shared" si="36"/>
        <v>7343.9412484700124</v>
      </c>
      <c r="E145" s="39">
        <f t="shared" si="37"/>
        <v>14666.752858737289</v>
      </c>
      <c r="F145" s="59">
        <f t="shared" si="31"/>
        <v>409</v>
      </c>
      <c r="G145" s="40">
        <f t="shared" si="38"/>
        <v>14669.926650366748</v>
      </c>
      <c r="H145" s="39">
        <f t="shared" si="39"/>
        <v>21985.651877799501</v>
      </c>
      <c r="I145" s="59">
        <f t="shared" si="32"/>
        <v>273</v>
      </c>
      <c r="J145" s="40">
        <f t="shared" si="40"/>
        <v>21978.021978021978</v>
      </c>
      <c r="K145" s="39">
        <f t="shared" si="41"/>
        <v>29262.825485979982</v>
      </c>
      <c r="L145" s="59">
        <f t="shared" si="33"/>
        <v>205</v>
      </c>
      <c r="M145" s="40">
        <f t="shared" si="42"/>
        <v>29268.292682926829</v>
      </c>
      <c r="N145" s="39">
        <f t="shared" si="44"/>
        <v>36529.550949772965</v>
      </c>
      <c r="O145" s="59">
        <f t="shared" si="34"/>
        <v>164</v>
      </c>
      <c r="P145" s="40">
        <f t="shared" si="43"/>
        <v>36585.365853658535</v>
      </c>
    </row>
    <row r="146" spans="1:16">
      <c r="A146" s="62">
        <v>142</v>
      </c>
      <c r="B146" s="39">
        <f t="shared" si="35"/>
        <v>7375.0328138975419</v>
      </c>
      <c r="C146" s="59">
        <f t="shared" si="30"/>
        <v>814</v>
      </c>
      <c r="D146" s="40">
        <f t="shared" si="36"/>
        <v>7371.0073710073711</v>
      </c>
      <c r="E146" s="39">
        <f t="shared" si="37"/>
        <v>14721.5267467426</v>
      </c>
      <c r="F146" s="59">
        <f t="shared" si="31"/>
        <v>408</v>
      </c>
      <c r="G146" s="40">
        <f t="shared" si="38"/>
        <v>14705.882352941177</v>
      </c>
      <c r="H146" s="39">
        <f t="shared" si="39"/>
        <v>22067.930334537712</v>
      </c>
      <c r="I146" s="59">
        <f t="shared" si="32"/>
        <v>272</v>
      </c>
      <c r="J146" s="40">
        <f t="shared" si="40"/>
        <v>22058.823529411766</v>
      </c>
      <c r="K146" s="39">
        <f t="shared" si="41"/>
        <v>29372.451706523399</v>
      </c>
      <c r="L146" s="59">
        <f t="shared" si="33"/>
        <v>204</v>
      </c>
      <c r="M146" s="40">
        <f t="shared" si="42"/>
        <v>29411.764705882353</v>
      </c>
      <c r="N146" s="39">
        <f t="shared" si="44"/>
        <v>36666.485669786241</v>
      </c>
      <c r="O146" s="59">
        <f t="shared" si="34"/>
        <v>164</v>
      </c>
      <c r="P146" s="40">
        <f t="shared" si="43"/>
        <v>36585.365853658535</v>
      </c>
    </row>
    <row r="147" spans="1:16">
      <c r="A147" s="62">
        <v>143</v>
      </c>
      <c r="B147" s="39">
        <f t="shared" si="35"/>
        <v>7402.206281560736</v>
      </c>
      <c r="C147" s="59">
        <f t="shared" si="30"/>
        <v>811</v>
      </c>
      <c r="D147" s="40">
        <f t="shared" si="36"/>
        <v>7398.273736128237</v>
      </c>
      <c r="E147" s="39">
        <f t="shared" si="37"/>
        <v>14776.108781661052</v>
      </c>
      <c r="F147" s="59">
        <f t="shared" si="31"/>
        <v>406</v>
      </c>
      <c r="G147" s="40">
        <f t="shared" si="38"/>
        <v>14778.32512315271</v>
      </c>
      <c r="H147" s="39">
        <f t="shared" si="39"/>
        <v>22149.92059964882</v>
      </c>
      <c r="I147" s="59">
        <f t="shared" si="32"/>
        <v>271</v>
      </c>
      <c r="J147" s="40">
        <f t="shared" si="40"/>
        <v>22140.221402214022</v>
      </c>
      <c r="K147" s="39">
        <f t="shared" si="41"/>
        <v>29481.693946130319</v>
      </c>
      <c r="L147" s="59">
        <f t="shared" si="33"/>
        <v>204</v>
      </c>
      <c r="M147" s="40">
        <f t="shared" si="42"/>
        <v>29411.764705882353</v>
      </c>
      <c r="N147" s="39">
        <f t="shared" si="44"/>
        <v>36802.940757082375</v>
      </c>
      <c r="O147" s="59">
        <f t="shared" si="34"/>
        <v>163</v>
      </c>
      <c r="P147" s="40">
        <f t="shared" si="43"/>
        <v>36809.815950920245</v>
      </c>
    </row>
    <row r="148" spans="1:16">
      <c r="A148" s="62">
        <v>144</v>
      </c>
      <c r="B148" s="39">
        <f t="shared" si="35"/>
        <v>7429.2852325282947</v>
      </c>
      <c r="C148" s="59">
        <f t="shared" si="30"/>
        <v>808</v>
      </c>
      <c r="D148" s="40">
        <f t="shared" si="36"/>
        <v>7425.742574257426</v>
      </c>
      <c r="E148" s="39">
        <f t="shared" si="37"/>
        <v>14830.500965448045</v>
      </c>
      <c r="F148" s="59">
        <f t="shared" si="31"/>
        <v>405</v>
      </c>
      <c r="G148" s="40">
        <f t="shared" si="38"/>
        <v>14814.814814814816</v>
      </c>
      <c r="H148" s="39">
        <f t="shared" si="39"/>
        <v>22231.625680365039</v>
      </c>
      <c r="I148" s="59">
        <f t="shared" si="32"/>
        <v>270</v>
      </c>
      <c r="J148" s="40">
        <f t="shared" si="40"/>
        <v>22222.222222222223</v>
      </c>
      <c r="K148" s="39">
        <f t="shared" si="41"/>
        <v>29590.556211578645</v>
      </c>
      <c r="L148" s="59">
        <f t="shared" si="33"/>
        <v>203</v>
      </c>
      <c r="M148" s="40">
        <f t="shared" si="42"/>
        <v>29556.65024630542</v>
      </c>
      <c r="N148" s="39">
        <f t="shared" si="44"/>
        <v>36938.921216549861</v>
      </c>
      <c r="O148" s="59">
        <f t="shared" si="34"/>
        <v>162</v>
      </c>
      <c r="P148" s="40">
        <f t="shared" si="43"/>
        <v>37037.037037037036</v>
      </c>
    </row>
    <row r="149" spans="1:16">
      <c r="A149" s="62">
        <v>145</v>
      </c>
      <c r="B149" s="39">
        <f t="shared" si="35"/>
        <v>7456.2706462527367</v>
      </c>
      <c r="C149" s="59">
        <f t="shared" si="30"/>
        <v>805</v>
      </c>
      <c r="D149" s="40">
        <f t="shared" si="36"/>
        <v>7453.4161490683227</v>
      </c>
      <c r="E149" s="39">
        <f t="shared" si="37"/>
        <v>14884.705265482649</v>
      </c>
      <c r="F149" s="59">
        <f t="shared" si="31"/>
        <v>403</v>
      </c>
      <c r="G149" s="40">
        <f t="shared" si="38"/>
        <v>14888.337468982631</v>
      </c>
      <c r="H149" s="39">
        <f t="shared" si="39"/>
        <v>22313.048531979843</v>
      </c>
      <c r="I149" s="59">
        <f t="shared" si="32"/>
        <v>269</v>
      </c>
      <c r="J149" s="40">
        <f t="shared" si="40"/>
        <v>22304.832713754648</v>
      </c>
      <c r="K149" s="39">
        <f t="shared" si="41"/>
        <v>29699.042440444104</v>
      </c>
      <c r="L149" s="59">
        <f t="shared" si="33"/>
        <v>202</v>
      </c>
      <c r="M149" s="40">
        <f t="shared" si="42"/>
        <v>29702.970297029704</v>
      </c>
      <c r="N149" s="39">
        <f t="shared" si="44"/>
        <v>37074.431966636374</v>
      </c>
      <c r="O149" s="59">
        <f t="shared" si="34"/>
        <v>162</v>
      </c>
      <c r="P149" s="40">
        <f t="shared" si="43"/>
        <v>37037.037037037036</v>
      </c>
    </row>
    <row r="150" spans="1:16">
      <c r="A150" s="62">
        <v>146</v>
      </c>
      <c r="B150" s="39">
        <f t="shared" si="35"/>
        <v>7483.1634853862488</v>
      </c>
      <c r="C150" s="59">
        <f t="shared" si="30"/>
        <v>802</v>
      </c>
      <c r="D150" s="40">
        <f t="shared" si="36"/>
        <v>7481.2967581047378</v>
      </c>
      <c r="E150" s="39">
        <f t="shared" si="37"/>
        <v>14938.723615397919</v>
      </c>
      <c r="F150" s="59">
        <f t="shared" si="31"/>
        <v>402</v>
      </c>
      <c r="G150" s="40">
        <f t="shared" si="38"/>
        <v>14925.373134328358</v>
      </c>
      <c r="H150" s="39">
        <f t="shared" si="39"/>
        <v>22394.19205909521</v>
      </c>
      <c r="I150" s="59">
        <f t="shared" si="32"/>
        <v>268</v>
      </c>
      <c r="J150" s="40">
        <f t="shared" si="40"/>
        <v>22388.059701492537</v>
      </c>
      <c r="K150" s="39">
        <f t="shared" si="41"/>
        <v>29807.156502762056</v>
      </c>
      <c r="L150" s="59">
        <f t="shared" si="33"/>
        <v>201</v>
      </c>
      <c r="M150" s="40">
        <f t="shared" si="42"/>
        <v>29850.746268656716</v>
      </c>
      <c r="N150" s="39">
        <f t="shared" si="44"/>
        <v>37209.477841424545</v>
      </c>
      <c r="O150" s="59">
        <f t="shared" si="34"/>
        <v>161</v>
      </c>
      <c r="P150" s="40">
        <f t="shared" si="43"/>
        <v>37267.080745341613</v>
      </c>
    </row>
    <row r="151" spans="1:16">
      <c r="A151" s="62">
        <v>147</v>
      </c>
      <c r="B151" s="39">
        <f t="shared" si="35"/>
        <v>7509.9646961813796</v>
      </c>
      <c r="C151" s="59">
        <f t="shared" si="30"/>
        <v>799</v>
      </c>
      <c r="D151" s="40">
        <f t="shared" si="36"/>
        <v>7509.3867334167708</v>
      </c>
      <c r="E151" s="39">
        <f t="shared" si="37"/>
        <v>14992.557915885745</v>
      </c>
      <c r="F151" s="59">
        <f t="shared" si="31"/>
        <v>400</v>
      </c>
      <c r="G151" s="40">
        <f t="shared" si="38"/>
        <v>15000</v>
      </c>
      <c r="H151" s="39">
        <f t="shared" si="39"/>
        <v>22475.059116830642</v>
      </c>
      <c r="I151" s="59">
        <f t="shared" si="32"/>
        <v>267</v>
      </c>
      <c r="J151" s="40">
        <f t="shared" si="40"/>
        <v>22471.91011235955</v>
      </c>
      <c r="K151" s="39">
        <f t="shared" si="41"/>
        <v>29914.902202638372</v>
      </c>
      <c r="L151" s="59">
        <f t="shared" si="33"/>
        <v>201</v>
      </c>
      <c r="M151" s="40">
        <f t="shared" si="42"/>
        <v>29850.746268656716</v>
      </c>
      <c r="N151" s="39">
        <f t="shared" si="44"/>
        <v>37344.06359264411</v>
      </c>
      <c r="O151" s="59">
        <f t="shared" si="34"/>
        <v>161</v>
      </c>
      <c r="P151" s="40">
        <f t="shared" si="43"/>
        <v>37267.080745341613</v>
      </c>
    </row>
    <row r="152" spans="1:16">
      <c r="A152" s="62">
        <v>148</v>
      </c>
      <c r="B152" s="39">
        <f t="shared" si="35"/>
        <v>7536.6752088795283</v>
      </c>
      <c r="C152" s="59">
        <f t="shared" si="30"/>
        <v>796</v>
      </c>
      <c r="D152" s="40">
        <f t="shared" si="36"/>
        <v>7537.6884422110552</v>
      </c>
      <c r="E152" s="39">
        <f t="shared" si="37"/>
        <v>15046.210035477197</v>
      </c>
      <c r="F152" s="59">
        <f t="shared" si="31"/>
        <v>399</v>
      </c>
      <c r="G152" s="40">
        <f t="shared" si="38"/>
        <v>15037.593984962406</v>
      </c>
      <c r="H152" s="39">
        <f t="shared" si="39"/>
        <v>22555.652511995333</v>
      </c>
      <c r="I152" s="59">
        <f t="shared" si="32"/>
        <v>266</v>
      </c>
      <c r="J152" s="40">
        <f t="shared" si="40"/>
        <v>22556.390977443611</v>
      </c>
      <c r="K152" s="39">
        <f t="shared" si="41"/>
        <v>30022.283279811203</v>
      </c>
      <c r="L152" s="59">
        <f t="shared" si="33"/>
        <v>200</v>
      </c>
      <c r="M152" s="40">
        <f t="shared" si="42"/>
        <v>30000</v>
      </c>
      <c r="N152" s="39">
        <f t="shared" si="44"/>
        <v>37478.193891622737</v>
      </c>
      <c r="O152" s="59">
        <f t="shared" si="34"/>
        <v>160</v>
      </c>
      <c r="P152" s="40">
        <f t="shared" si="43"/>
        <v>37500</v>
      </c>
    </row>
    <row r="153" spans="1:16">
      <c r="A153" s="62">
        <v>149</v>
      </c>
      <c r="B153" s="39">
        <f t="shared" si="35"/>
        <v>7563.2959380876819</v>
      </c>
      <c r="C153" s="59">
        <f t="shared" si="30"/>
        <v>793</v>
      </c>
      <c r="D153" s="40">
        <f t="shared" si="36"/>
        <v>7566.2042875157631</v>
      </c>
      <c r="E153" s="39">
        <f t="shared" si="37"/>
        <v>15099.68181129925</v>
      </c>
      <c r="F153" s="59">
        <f t="shared" si="31"/>
        <v>397</v>
      </c>
      <c r="G153" s="40">
        <f t="shared" si="38"/>
        <v>15113.350125944584</v>
      </c>
      <c r="H153" s="39">
        <f t="shared" si="39"/>
        <v>22635.975004224907</v>
      </c>
      <c r="I153" s="59">
        <f t="shared" si="32"/>
        <v>265</v>
      </c>
      <c r="J153" s="40">
        <f t="shared" si="40"/>
        <v>22641.509433962263</v>
      </c>
      <c r="K153" s="39">
        <f t="shared" si="41"/>
        <v>30129.303411165547</v>
      </c>
      <c r="L153" s="59">
        <f t="shared" si="33"/>
        <v>199</v>
      </c>
      <c r="M153" s="40">
        <f t="shared" si="42"/>
        <v>30150.753768844221</v>
      </c>
      <c r="N153" s="39">
        <f t="shared" si="44"/>
        <v>37611.873331177863</v>
      </c>
      <c r="O153" s="59">
        <f t="shared" si="34"/>
        <v>160</v>
      </c>
      <c r="P153" s="40">
        <f t="shared" si="43"/>
        <v>37500</v>
      </c>
    </row>
    <row r="154" spans="1:16">
      <c r="A154" s="62">
        <v>150</v>
      </c>
      <c r="B154" s="39">
        <f t="shared" si="35"/>
        <v>7589.8277831438281</v>
      </c>
      <c r="C154" s="59">
        <f t="shared" si="30"/>
        <v>791</v>
      </c>
      <c r="D154" s="40">
        <f t="shared" si="36"/>
        <v>7585.3350189633375</v>
      </c>
      <c r="E154" s="39">
        <f t="shared" si="37"/>
        <v>15152.975049808776</v>
      </c>
      <c r="F154" s="59">
        <f t="shared" si="31"/>
        <v>396</v>
      </c>
      <c r="G154" s="40">
        <f t="shared" si="38"/>
        <v>15151.515151515152</v>
      </c>
      <c r="H154" s="39">
        <f t="shared" si="39"/>
        <v>22716.029307083965</v>
      </c>
      <c r="I154" s="59">
        <f t="shared" si="32"/>
        <v>264</v>
      </c>
      <c r="J154" s="40">
        <f t="shared" si="40"/>
        <v>22727.272727272728</v>
      </c>
      <c r="K154" s="39">
        <f t="shared" si="41"/>
        <v>30235.966212202271</v>
      </c>
      <c r="L154" s="59">
        <f t="shared" si="33"/>
        <v>198</v>
      </c>
      <c r="M154" s="40">
        <f t="shared" si="42"/>
        <v>30303.030303030304</v>
      </c>
      <c r="N154" s="39">
        <f t="shared" si="44"/>
        <v>37745.106427451683</v>
      </c>
      <c r="O154" s="59">
        <f t="shared" si="34"/>
        <v>159</v>
      </c>
      <c r="P154" s="40">
        <f t="shared" si="43"/>
        <v>37735.849056603773</v>
      </c>
    </row>
    <row r="155" spans="1:16">
      <c r="A155" s="62">
        <v>151</v>
      </c>
      <c r="B155" s="39">
        <f t="shared" si="35"/>
        <v>7616.2716284714643</v>
      </c>
      <c r="C155" s="59">
        <f t="shared" si="30"/>
        <v>788</v>
      </c>
      <c r="D155" s="40">
        <f t="shared" si="36"/>
        <v>7614.2131979695432</v>
      </c>
      <c r="E155" s="39">
        <f t="shared" si="37"/>
        <v>15206.091527504634</v>
      </c>
      <c r="F155" s="59">
        <f t="shared" si="31"/>
        <v>395</v>
      </c>
      <c r="G155" s="40">
        <f t="shared" si="38"/>
        <v>15189.873417721519</v>
      </c>
      <c r="H155" s="39">
        <f t="shared" si="39"/>
        <v>22795.818089135755</v>
      </c>
      <c r="I155" s="59">
        <f t="shared" si="32"/>
        <v>263</v>
      </c>
      <c r="J155" s="40">
        <f t="shared" si="40"/>
        <v>22813.688212927758</v>
      </c>
      <c r="K155" s="39">
        <f t="shared" si="41"/>
        <v>30342.275238463306</v>
      </c>
      <c r="L155" s="59">
        <f t="shared" si="33"/>
        <v>198</v>
      </c>
      <c r="M155" s="40">
        <f t="shared" si="42"/>
        <v>30303.030303030304</v>
      </c>
      <c r="N155" s="39">
        <f t="shared" si="44"/>
        <v>37877.897621691329</v>
      </c>
      <c r="O155" s="59">
        <f t="shared" si="34"/>
        <v>158</v>
      </c>
      <c r="P155" s="40">
        <f t="shared" si="43"/>
        <v>37974.6835443038</v>
      </c>
    </row>
    <row r="156" spans="1:16">
      <c r="A156" s="62">
        <v>152</v>
      </c>
      <c r="B156" s="39">
        <f t="shared" si="35"/>
        <v>7642.6283439235904</v>
      </c>
      <c r="C156" s="59">
        <f t="shared" si="30"/>
        <v>785</v>
      </c>
      <c r="D156" s="40">
        <f t="shared" si="36"/>
        <v>7643.3121019108285</v>
      </c>
      <c r="E156" s="39">
        <f t="shared" si="37"/>
        <v>15259.032991618624</v>
      </c>
      <c r="F156" s="59">
        <f t="shared" si="31"/>
        <v>393</v>
      </c>
      <c r="G156" s="40">
        <f t="shared" si="38"/>
        <v>15267.175572519083</v>
      </c>
      <c r="H156" s="39">
        <f t="shared" si="39"/>
        <v>22875.343974980085</v>
      </c>
      <c r="I156" s="59">
        <f t="shared" si="32"/>
        <v>262</v>
      </c>
      <c r="J156" s="40">
        <f t="shared" si="40"/>
        <v>22900.763358778626</v>
      </c>
      <c r="K156" s="39">
        <f t="shared" si="41"/>
        <v>30448.233986914554</v>
      </c>
      <c r="L156" s="59">
        <f t="shared" si="33"/>
        <v>197</v>
      </c>
      <c r="M156" s="40">
        <f t="shared" si="42"/>
        <v>30456.852791878173</v>
      </c>
      <c r="N156" s="39">
        <f t="shared" si="44"/>
        <v>38010.251281976307</v>
      </c>
      <c r="O156" s="59">
        <f t="shared" si="34"/>
        <v>158</v>
      </c>
      <c r="P156" s="40">
        <f t="shared" si="43"/>
        <v>37974.6835443038</v>
      </c>
    </row>
    <row r="157" spans="1:16">
      <c r="A157" s="62">
        <v>153</v>
      </c>
      <c r="B157" s="39">
        <f t="shared" si="35"/>
        <v>7668.8987851165712</v>
      </c>
      <c r="C157" s="59">
        <f t="shared" si="30"/>
        <v>782</v>
      </c>
      <c r="D157" s="40">
        <f t="shared" si="36"/>
        <v>7672.6342710997442</v>
      </c>
      <c r="E157" s="39">
        <f t="shared" si="37"/>
        <v>15311.801160786103</v>
      </c>
      <c r="F157" s="59">
        <f t="shared" si="31"/>
        <v>392</v>
      </c>
      <c r="G157" s="40">
        <f t="shared" si="38"/>
        <v>15306.122448979591</v>
      </c>
      <c r="H157" s="39">
        <f t="shared" si="39"/>
        <v>22954.609546260694</v>
      </c>
      <c r="I157" s="59">
        <f t="shared" si="32"/>
        <v>261</v>
      </c>
      <c r="J157" s="40">
        <f t="shared" si="40"/>
        <v>22988.505747126437</v>
      </c>
      <c r="K157" s="39">
        <f t="shared" si="41"/>
        <v>30553.845897288076</v>
      </c>
      <c r="L157" s="59">
        <f t="shared" si="33"/>
        <v>196</v>
      </c>
      <c r="M157" s="40">
        <f t="shared" si="42"/>
        <v>30612.244897959183</v>
      </c>
      <c r="N157" s="39">
        <f t="shared" si="44"/>
        <v>38142.171704895001</v>
      </c>
      <c r="O157" s="59">
        <f t="shared" si="34"/>
        <v>157</v>
      </c>
      <c r="P157" s="40">
        <f t="shared" si="43"/>
        <v>38216.56050955414</v>
      </c>
    </row>
    <row r="158" spans="1:16">
      <c r="A158" s="62">
        <v>154</v>
      </c>
      <c r="B158" s="39">
        <f t="shared" si="35"/>
        <v>7695.0837937542228</v>
      </c>
      <c r="C158" s="59">
        <f t="shared" si="30"/>
        <v>780</v>
      </c>
      <c r="D158" s="40">
        <f t="shared" si="36"/>
        <v>7692.3076923076924</v>
      </c>
      <c r="E158" s="39">
        <f t="shared" si="37"/>
        <v>15364.397725696961</v>
      </c>
      <c r="F158" s="59">
        <f t="shared" si="31"/>
        <v>391</v>
      </c>
      <c r="G158" s="40">
        <f t="shared" si="38"/>
        <v>15345.268542199488</v>
      </c>
      <c r="H158" s="39">
        <f t="shared" si="39"/>
        <v>23033.617342643105</v>
      </c>
      <c r="I158" s="59">
        <f t="shared" si="32"/>
        <v>260</v>
      </c>
      <c r="J158" s="40">
        <f t="shared" si="40"/>
        <v>23076.923076923078</v>
      </c>
      <c r="K158" s="39">
        <f t="shared" si="41"/>
        <v>30659.114353384983</v>
      </c>
      <c r="L158" s="59">
        <f t="shared" si="33"/>
        <v>196</v>
      </c>
      <c r="M158" s="40">
        <f t="shared" si="42"/>
        <v>30612.244897959183</v>
      </c>
      <c r="N158" s="39">
        <f t="shared" si="44"/>
        <v>38273.663117172146</v>
      </c>
      <c r="O158" s="59">
        <f t="shared" si="34"/>
        <v>157</v>
      </c>
      <c r="P158" s="40">
        <f t="shared" si="43"/>
        <v>38216.56050955414</v>
      </c>
    </row>
    <row r="159" spans="1:16">
      <c r="A159" s="62">
        <v>155</v>
      </c>
      <c r="B159" s="39">
        <f t="shared" si="35"/>
        <v>7721.1841979424789</v>
      </c>
      <c r="C159" s="59">
        <f t="shared" si="30"/>
        <v>777</v>
      </c>
      <c r="D159" s="40">
        <f t="shared" si="36"/>
        <v>7722.0077220077219</v>
      </c>
      <c r="E159" s="39">
        <f t="shared" si="37"/>
        <v>15416.824349727678</v>
      </c>
      <c r="F159" s="59">
        <f t="shared" si="31"/>
        <v>389</v>
      </c>
      <c r="G159" s="40">
        <f t="shared" si="38"/>
        <v>15424.164524421594</v>
      </c>
      <c r="H159" s="39">
        <f t="shared" si="39"/>
        <v>23112.369862764073</v>
      </c>
      <c r="I159" s="59">
        <f t="shared" si="32"/>
        <v>260</v>
      </c>
      <c r="J159" s="40">
        <f t="shared" si="40"/>
        <v>23076.923076923078</v>
      </c>
      <c r="K159" s="39">
        <f t="shared" si="41"/>
        <v>30764.042684340435</v>
      </c>
      <c r="L159" s="59">
        <f t="shared" si="33"/>
        <v>195</v>
      </c>
      <c r="M159" s="40">
        <f t="shared" si="42"/>
        <v>30769.23076923077</v>
      </c>
      <c r="N159" s="39">
        <f t="shared" si="44"/>
        <v>38404.729677248935</v>
      </c>
      <c r="O159" s="59">
        <f t="shared" si="34"/>
        <v>156</v>
      </c>
      <c r="P159" s="40">
        <f t="shared" si="43"/>
        <v>38461.538461538461</v>
      </c>
    </row>
    <row r="160" spans="1:16">
      <c r="A160" s="62">
        <v>156</v>
      </c>
      <c r="B160" s="39">
        <f t="shared" si="35"/>
        <v>7747.2008124949616</v>
      </c>
      <c r="C160" s="59">
        <f t="shared" si="30"/>
        <v>774</v>
      </c>
      <c r="D160" s="40">
        <f t="shared" si="36"/>
        <v>7751.937984496124</v>
      </c>
      <c r="E160" s="39">
        <f t="shared" si="37"/>
        <v>15469.082669555108</v>
      </c>
      <c r="F160" s="59">
        <f t="shared" si="31"/>
        <v>388</v>
      </c>
      <c r="G160" s="40">
        <f t="shared" si="38"/>
        <v>15463.917525773197</v>
      </c>
      <c r="H160" s="39">
        <f t="shared" si="39"/>
        <v>23190.869565153575</v>
      </c>
      <c r="I160" s="59">
        <f t="shared" si="32"/>
        <v>259</v>
      </c>
      <c r="J160" s="40">
        <f t="shared" si="40"/>
        <v>23166.023166023166</v>
      </c>
      <c r="K160" s="39">
        <f t="shared" si="41"/>
        <v>30868.634165852112</v>
      </c>
      <c r="L160" s="59">
        <f t="shared" si="33"/>
        <v>194</v>
      </c>
      <c r="M160" s="40">
        <f t="shared" si="42"/>
        <v>30927.835051546394</v>
      </c>
      <c r="N160" s="39">
        <f t="shared" si="44"/>
        <v>38535.375476817506</v>
      </c>
      <c r="O160" s="59">
        <f t="shared" si="34"/>
        <v>156</v>
      </c>
      <c r="P160" s="40">
        <f t="shared" si="43"/>
        <v>38461.538461538461</v>
      </c>
    </row>
    <row r="161" spans="1:16">
      <c r="A161" s="62">
        <v>157</v>
      </c>
      <c r="B161" s="39">
        <f t="shared" si="35"/>
        <v>7773.1344392297824</v>
      </c>
      <c r="C161" s="59">
        <f t="shared" si="30"/>
        <v>772</v>
      </c>
      <c r="D161" s="40">
        <f t="shared" si="36"/>
        <v>7772.020725388601</v>
      </c>
      <c r="E161" s="39">
        <f t="shared" si="37"/>
        <v>15521.174295752649</v>
      </c>
      <c r="F161" s="59">
        <f t="shared" si="31"/>
        <v>387</v>
      </c>
      <c r="G161" s="40">
        <f t="shared" si="38"/>
        <v>15503.875968992248</v>
      </c>
      <c r="H161" s="39">
        <f t="shared" si="39"/>
        <v>23269.118869130354</v>
      </c>
      <c r="I161" s="59">
        <f t="shared" si="32"/>
        <v>258</v>
      </c>
      <c r="J161" s="40">
        <f t="shared" si="40"/>
        <v>23255.81395348837</v>
      </c>
      <c r="K161" s="39">
        <f t="shared" si="41"/>
        <v>30972.892021373402</v>
      </c>
      <c r="L161" s="59">
        <f t="shared" si="33"/>
        <v>194</v>
      </c>
      <c r="M161" s="40">
        <f t="shared" si="42"/>
        <v>30927.835051546394</v>
      </c>
      <c r="N161" s="39">
        <f t="shared" si="44"/>
        <v>38665.604542311361</v>
      </c>
      <c r="O161" s="59">
        <f t="shared" si="34"/>
        <v>155</v>
      </c>
      <c r="P161" s="40">
        <f t="shared" si="43"/>
        <v>38709.677419354841</v>
      </c>
    </row>
    <row r="162" spans="1:16">
      <c r="A162" s="62">
        <v>158</v>
      </c>
      <c r="B162" s="39">
        <f t="shared" si="35"/>
        <v>7798.9858672578775</v>
      </c>
      <c r="C162" s="59">
        <f t="shared" si="30"/>
        <v>769</v>
      </c>
      <c r="D162" s="40">
        <f t="shared" si="36"/>
        <v>7802.340702210663</v>
      </c>
      <c r="E162" s="39">
        <f t="shared" si="37"/>
        <v>15573.10081336941</v>
      </c>
      <c r="F162" s="59">
        <f t="shared" si="31"/>
        <v>385</v>
      </c>
      <c r="G162" s="40">
        <f t="shared" si="38"/>
        <v>15584.415584415585</v>
      </c>
      <c r="H162" s="39">
        <f t="shared" si="39"/>
        <v>23347.120155671899</v>
      </c>
      <c r="I162" s="59">
        <f t="shared" si="32"/>
        <v>257</v>
      </c>
      <c r="J162" s="40">
        <f t="shared" si="40"/>
        <v>23346.303501945524</v>
      </c>
      <c r="K162" s="39">
        <f t="shared" si="41"/>
        <v>31076.819423272547</v>
      </c>
      <c r="L162" s="59">
        <f t="shared" si="33"/>
        <v>193</v>
      </c>
      <c r="M162" s="40">
        <f t="shared" si="42"/>
        <v>31088.082901554404</v>
      </c>
      <c r="N162" s="39">
        <f t="shared" si="44"/>
        <v>38795.420836353267</v>
      </c>
      <c r="O162" s="59">
        <f t="shared" si="34"/>
        <v>155</v>
      </c>
      <c r="P162" s="40">
        <f t="shared" si="43"/>
        <v>38709.677419354841</v>
      </c>
    </row>
    <row r="163" spans="1:16">
      <c r="A163" s="62">
        <v>159</v>
      </c>
      <c r="B163" s="39">
        <f t="shared" si="35"/>
        <v>7824.7558732631651</v>
      </c>
      <c r="C163" s="59">
        <f t="shared" si="30"/>
        <v>767</v>
      </c>
      <c r="D163" s="40">
        <f t="shared" si="36"/>
        <v>7822.6857887874839</v>
      </c>
      <c r="E163" s="39">
        <f t="shared" si="37"/>
        <v>15624.863782492948</v>
      </c>
      <c r="F163" s="59">
        <f t="shared" si="31"/>
        <v>384</v>
      </c>
      <c r="G163" s="40">
        <f t="shared" si="38"/>
        <v>15625</v>
      </c>
      <c r="H163" s="39">
        <f t="shared" si="39"/>
        <v>23424.875768259772</v>
      </c>
      <c r="I163" s="59">
        <f t="shared" si="32"/>
        <v>256</v>
      </c>
      <c r="J163" s="40">
        <f t="shared" si="40"/>
        <v>23437.5</v>
      </c>
      <c r="K163" s="39">
        <f t="shared" si="41"/>
        <v>31180.419493958943</v>
      </c>
      <c r="L163" s="59">
        <f t="shared" si="33"/>
        <v>192</v>
      </c>
      <c r="M163" s="40">
        <f t="shared" si="42"/>
        <v>31250</v>
      </c>
      <c r="N163" s="39">
        <f t="shared" si="44"/>
        <v>38924.82825916211</v>
      </c>
      <c r="O163" s="59">
        <f t="shared" si="34"/>
        <v>154</v>
      </c>
      <c r="P163" s="40">
        <f t="shared" si="43"/>
        <v>38961.038961038961</v>
      </c>
    </row>
    <row r="164" spans="1:16">
      <c r="A164" s="62">
        <v>160</v>
      </c>
      <c r="B164" s="39">
        <f t="shared" si="35"/>
        <v>7850.4452217748176</v>
      </c>
      <c r="C164" s="59">
        <f t="shared" si="30"/>
        <v>764</v>
      </c>
      <c r="D164" s="40">
        <f t="shared" si="36"/>
        <v>7853.4031413612565</v>
      </c>
      <c r="E164" s="39">
        <f t="shared" si="37"/>
        <v>15676.464738796163</v>
      </c>
      <c r="F164" s="59">
        <f t="shared" si="31"/>
        <v>383</v>
      </c>
      <c r="G164" s="40">
        <f t="shared" si="38"/>
        <v>15665.796344647519</v>
      </c>
      <c r="H164" s="39">
        <f t="shared" si="39"/>
        <v>23502.388013701118</v>
      </c>
      <c r="I164" s="59">
        <f t="shared" si="32"/>
        <v>255</v>
      </c>
      <c r="J164" s="40">
        <f t="shared" si="40"/>
        <v>23529.411764705881</v>
      </c>
      <c r="K164" s="39">
        <f t="shared" si="41"/>
        <v>31283.695306977712</v>
      </c>
      <c r="L164" s="59">
        <f t="shared" si="33"/>
        <v>192</v>
      </c>
      <c r="M164" s="40">
        <f t="shared" si="42"/>
        <v>31250</v>
      </c>
      <c r="N164" s="39">
        <f t="shared" si="44"/>
        <v>39053.830649920143</v>
      </c>
      <c r="O164" s="59">
        <f t="shared" si="34"/>
        <v>154</v>
      </c>
      <c r="P164" s="40">
        <f t="shared" si="43"/>
        <v>38961.038961038961</v>
      </c>
    </row>
    <row r="165" spans="1:16">
      <c r="A165" s="62">
        <v>161</v>
      </c>
      <c r="B165" s="39">
        <f t="shared" si="35"/>
        <v>7876.0546654319032</v>
      </c>
      <c r="C165" s="59">
        <f t="shared" si="30"/>
        <v>762</v>
      </c>
      <c r="D165" s="40">
        <f t="shared" si="36"/>
        <v>7874.0157480314965</v>
      </c>
      <c r="E165" s="39">
        <f t="shared" si="37"/>
        <v>15727.905194068882</v>
      </c>
      <c r="F165" s="59">
        <f t="shared" si="31"/>
        <v>381</v>
      </c>
      <c r="G165" s="40">
        <f t="shared" si="38"/>
        <v>15748.031496062993</v>
      </c>
      <c r="H165" s="39">
        <f t="shared" si="39"/>
        <v>23579.659162927186</v>
      </c>
      <c r="I165" s="59">
        <f t="shared" si="32"/>
        <v>254</v>
      </c>
      <c r="J165" s="40">
        <f t="shared" si="40"/>
        <v>23622.047244094487</v>
      </c>
      <c r="K165" s="39">
        <f t="shared" si="41"/>
        <v>31386.649888073618</v>
      </c>
      <c r="L165" s="59">
        <f t="shared" si="33"/>
        <v>191</v>
      </c>
      <c r="M165" s="40">
        <f t="shared" si="42"/>
        <v>31413.612565445026</v>
      </c>
      <c r="N165" s="39">
        <f t="shared" si="44"/>
        <v>39182.431788101938</v>
      </c>
      <c r="O165" s="59">
        <f t="shared" si="34"/>
        <v>153</v>
      </c>
      <c r="P165" s="40">
        <f t="shared" si="43"/>
        <v>39215.686274509804</v>
      </c>
    </row>
    <row r="166" spans="1:16">
      <c r="A166" s="62">
        <v>162</v>
      </c>
      <c r="B166" s="39">
        <f t="shared" si="35"/>
        <v>7901.5849452406756</v>
      </c>
      <c r="C166" s="59">
        <f t="shared" si="30"/>
        <v>759</v>
      </c>
      <c r="D166" s="40">
        <f t="shared" si="36"/>
        <v>7905.138339920949</v>
      </c>
      <c r="E166" s="39">
        <f t="shared" si="37"/>
        <v>15779.186636734654</v>
      </c>
      <c r="F166" s="59">
        <f t="shared" si="31"/>
        <v>380</v>
      </c>
      <c r="G166" s="40">
        <f t="shared" si="38"/>
        <v>15789.473684210527</v>
      </c>
      <c r="H166" s="39">
        <f t="shared" si="39"/>
        <v>23656.691451769628</v>
      </c>
      <c r="I166" s="59">
        <f t="shared" si="32"/>
        <v>254</v>
      </c>
      <c r="J166" s="40">
        <f t="shared" si="40"/>
        <v>23622.047244094487</v>
      </c>
      <c r="K166" s="39">
        <f t="shared" si="41"/>
        <v>31489.286216225406</v>
      </c>
      <c r="L166" s="59">
        <f t="shared" si="33"/>
        <v>191</v>
      </c>
      <c r="M166" s="40">
        <f t="shared" si="42"/>
        <v>31413.612565445026</v>
      </c>
      <c r="N166" s="39">
        <f t="shared" si="44"/>
        <v>39310.635394766367</v>
      </c>
      <c r="O166" s="59">
        <f t="shared" si="34"/>
        <v>153</v>
      </c>
      <c r="P166" s="40">
        <f t="shared" si="43"/>
        <v>39215.686274509804</v>
      </c>
    </row>
    <row r="167" spans="1:16">
      <c r="A167" s="62">
        <v>163</v>
      </c>
      <c r="B167" s="39">
        <f t="shared" si="35"/>
        <v>7927.0367908247381</v>
      </c>
      <c r="C167" s="59">
        <f t="shared" si="30"/>
        <v>757</v>
      </c>
      <c r="D167" s="40">
        <f t="shared" si="36"/>
        <v>7926.0237780713342</v>
      </c>
      <c r="E167" s="39">
        <f t="shared" si="37"/>
        <v>15830.310532353247</v>
      </c>
      <c r="F167" s="59">
        <f t="shared" si="31"/>
        <v>379</v>
      </c>
      <c r="G167" s="40">
        <f t="shared" si="38"/>
        <v>15831.1345646438</v>
      </c>
      <c r="H167" s="39">
        <f t="shared" si="39"/>
        <v>23733.487081715331</v>
      </c>
      <c r="I167" s="59">
        <f t="shared" si="32"/>
        <v>253</v>
      </c>
      <c r="J167" s="40">
        <f t="shared" si="40"/>
        <v>23715.415019762844</v>
      </c>
      <c r="K167" s="39">
        <f t="shared" si="41"/>
        <v>31591.607224651521</v>
      </c>
      <c r="L167" s="59">
        <f t="shared" si="33"/>
        <v>190</v>
      </c>
      <c r="M167" s="40">
        <f t="shared" si="42"/>
        <v>31578.947368421053</v>
      </c>
      <c r="N167" s="39">
        <f t="shared" si="44"/>
        <v>39438.445133812849</v>
      </c>
      <c r="O167" s="59">
        <f t="shared" si="34"/>
        <v>152</v>
      </c>
      <c r="P167" s="40">
        <f t="shared" si="43"/>
        <v>39473.684210526313</v>
      </c>
    </row>
    <row r="168" spans="1:16">
      <c r="A168" s="62">
        <v>164</v>
      </c>
      <c r="B168" s="39">
        <f t="shared" si="35"/>
        <v>7952.4109206683434</v>
      </c>
      <c r="C168" s="59">
        <f t="shared" si="30"/>
        <v>754</v>
      </c>
      <c r="D168" s="40">
        <f t="shared" si="36"/>
        <v>7957.5596816976131</v>
      </c>
      <c r="E168" s="39">
        <f t="shared" si="37"/>
        <v>15881.278324109355</v>
      </c>
      <c r="F168" s="59">
        <f t="shared" si="31"/>
        <v>378</v>
      </c>
      <c r="G168" s="40">
        <f t="shared" si="38"/>
        <v>15873.015873015873</v>
      </c>
      <c r="H168" s="39">
        <f t="shared" si="39"/>
        <v>23810.048220640514</v>
      </c>
      <c r="I168" s="59">
        <f t="shared" si="32"/>
        <v>252</v>
      </c>
      <c r="J168" s="40">
        <f t="shared" si="40"/>
        <v>23809.523809523809</v>
      </c>
      <c r="K168" s="39">
        <f t="shared" si="41"/>
        <v>31693.615801788208</v>
      </c>
      <c r="L168" s="59">
        <f t="shared" si="33"/>
        <v>189</v>
      </c>
      <c r="M168" s="40">
        <f t="shared" si="42"/>
        <v>31746.031746031746</v>
      </c>
      <c r="N168" s="39">
        <f t="shared" si="44"/>
        <v>39565.864613203114</v>
      </c>
      <c r="O168" s="59">
        <f t="shared" si="34"/>
        <v>152</v>
      </c>
      <c r="P168" s="40">
        <f t="shared" si="43"/>
        <v>39473.684210526313</v>
      </c>
    </row>
    <row r="169" spans="1:16">
      <c r="A169" s="62">
        <v>165</v>
      </c>
      <c r="B169" s="39">
        <f t="shared" si="35"/>
        <v>7977.7080423530388</v>
      </c>
      <c r="C169" s="59">
        <f t="shared" si="30"/>
        <v>752</v>
      </c>
      <c r="D169" s="40">
        <f t="shared" si="36"/>
        <v>7978.7234042553191</v>
      </c>
      <c r="E169" s="39">
        <f t="shared" si="37"/>
        <v>15932.091433287931</v>
      </c>
      <c r="F169" s="59">
        <f t="shared" si="31"/>
        <v>377</v>
      </c>
      <c r="G169" s="40">
        <f t="shared" si="38"/>
        <v>15915.119363395226</v>
      </c>
      <c r="H169" s="39">
        <f t="shared" si="39"/>
        <v>23886.377003524765</v>
      </c>
      <c r="I169" s="59">
        <f t="shared" si="32"/>
        <v>251</v>
      </c>
      <c r="J169" s="40">
        <f t="shared" si="40"/>
        <v>23904.382470119523</v>
      </c>
      <c r="K169" s="39">
        <f t="shared" si="41"/>
        <v>31795.314792240872</v>
      </c>
      <c r="L169" s="59">
        <f t="shared" si="33"/>
        <v>189</v>
      </c>
      <c r="M169" s="40">
        <f t="shared" si="42"/>
        <v>31746.031746031746</v>
      </c>
      <c r="N169" s="39">
        <f t="shared" si="44"/>
        <v>39692.897386149554</v>
      </c>
      <c r="O169" s="59">
        <f t="shared" si="34"/>
        <v>151</v>
      </c>
      <c r="P169" s="40">
        <f t="shared" si="43"/>
        <v>39735.099337748346</v>
      </c>
    </row>
    <row r="170" spans="1:16">
      <c r="A170" s="62">
        <v>166</v>
      </c>
      <c r="B170" s="39">
        <f t="shared" si="35"/>
        <v>8002.9288527878953</v>
      </c>
      <c r="C170" s="59">
        <f t="shared" si="30"/>
        <v>750</v>
      </c>
      <c r="D170" s="40">
        <f t="shared" si="36"/>
        <v>8000</v>
      </c>
      <c r="E170" s="39">
        <f t="shared" si="37"/>
        <v>15982.75125973664</v>
      </c>
      <c r="F170" s="59">
        <f t="shared" si="31"/>
        <v>375</v>
      </c>
      <c r="G170" s="40">
        <f t="shared" si="38"/>
        <v>16000</v>
      </c>
      <c r="H170" s="39">
        <f t="shared" si="39"/>
        <v>23962.475533145691</v>
      </c>
      <c r="I170" s="59">
        <f t="shared" si="32"/>
        <v>250</v>
      </c>
      <c r="J170" s="40">
        <f t="shared" si="40"/>
        <v>24000</v>
      </c>
      <c r="K170" s="39">
        <f t="shared" si="41"/>
        <v>31896.706997709633</v>
      </c>
      <c r="L170" s="59">
        <f t="shared" si="33"/>
        <v>188</v>
      </c>
      <c r="M170" s="40">
        <f t="shared" si="42"/>
        <v>31914.893617021276</v>
      </c>
      <c r="N170" s="39">
        <f t="shared" si="44"/>
        <v>39819.546952271325</v>
      </c>
      <c r="O170" s="59">
        <f t="shared" si="34"/>
        <v>151</v>
      </c>
      <c r="P170" s="40">
        <f t="shared" si="43"/>
        <v>39735.099337748346</v>
      </c>
    </row>
    <row r="171" spans="1:16">
      <c r="A171" s="62">
        <v>167</v>
      </c>
      <c r="B171" s="39">
        <f t="shared" si="35"/>
        <v>8028.0740384335149</v>
      </c>
      <c r="C171" s="59">
        <f t="shared" si="30"/>
        <v>747</v>
      </c>
      <c r="D171" s="40">
        <f t="shared" si="36"/>
        <v>8032.128514056225</v>
      </c>
      <c r="E171" s="39">
        <f t="shared" si="37"/>
        <v>16033.259182315811</v>
      </c>
      <c r="F171" s="59">
        <f t="shared" si="31"/>
        <v>374</v>
      </c>
      <c r="G171" s="40">
        <f t="shared" si="38"/>
        <v>16042.780748663101</v>
      </c>
      <c r="H171" s="39">
        <f t="shared" si="39"/>
        <v>24038.345880754834</v>
      </c>
      <c r="I171" s="59">
        <f t="shared" si="32"/>
        <v>250</v>
      </c>
      <c r="J171" s="40">
        <f t="shared" si="40"/>
        <v>24000</v>
      </c>
      <c r="K171" s="39">
        <f t="shared" si="41"/>
        <v>31997.795177889886</v>
      </c>
      <c r="L171" s="59">
        <f t="shared" si="33"/>
        <v>188</v>
      </c>
      <c r="M171" s="40">
        <f t="shared" si="42"/>
        <v>31914.893617021276</v>
      </c>
      <c r="N171" s="39">
        <f t="shared" si="44"/>
        <v>39945.816758719251</v>
      </c>
      <c r="O171" s="59">
        <f t="shared" si="34"/>
        <v>150</v>
      </c>
      <c r="P171" s="40">
        <f t="shared" si="43"/>
        <v>40000</v>
      </c>
    </row>
    <row r="172" spans="1:16">
      <c r="A172" s="62">
        <v>168</v>
      </c>
      <c r="B172" s="39">
        <f t="shared" si="35"/>
        <v>8053.1442755200369</v>
      </c>
      <c r="C172" s="59">
        <f t="shared" si="30"/>
        <v>745</v>
      </c>
      <c r="D172" s="40">
        <f t="shared" si="36"/>
        <v>8053.6912751677855</v>
      </c>
      <c r="E172" s="39">
        <f t="shared" si="37"/>
        <v>16083.616559336331</v>
      </c>
      <c r="F172" s="59">
        <f t="shared" si="31"/>
        <v>373</v>
      </c>
      <c r="G172" s="40">
        <f t="shared" si="38"/>
        <v>16085.790884718499</v>
      </c>
      <c r="H172" s="39">
        <f t="shared" si="39"/>
        <v>24113.990086735448</v>
      </c>
      <c r="I172" s="59">
        <f t="shared" si="32"/>
        <v>249</v>
      </c>
      <c r="J172" s="40">
        <f t="shared" si="40"/>
        <v>24096.385542168675</v>
      </c>
      <c r="K172" s="39">
        <f t="shared" si="41"/>
        <v>32098.58205134872</v>
      </c>
      <c r="L172" s="59">
        <f t="shared" si="33"/>
        <v>187</v>
      </c>
      <c r="M172" s="40">
        <f t="shared" si="42"/>
        <v>32085.561497326202</v>
      </c>
      <c r="N172" s="39">
        <f t="shared" si="44"/>
        <v>40071.710201270551</v>
      </c>
      <c r="O172" s="59">
        <f t="shared" si="34"/>
        <v>150</v>
      </c>
      <c r="P172" s="40">
        <f t="shared" si="43"/>
        <v>40000</v>
      </c>
    </row>
    <row r="173" spans="1:16">
      <c r="A173" s="62">
        <v>169</v>
      </c>
      <c r="B173" s="39">
        <f t="shared" si="35"/>
        <v>8078.1402302593224</v>
      </c>
      <c r="C173" s="59">
        <f t="shared" si="30"/>
        <v>743</v>
      </c>
      <c r="D173" s="40">
        <f t="shared" si="36"/>
        <v>8075.3701211305515</v>
      </c>
      <c r="E173" s="39">
        <f t="shared" si="37"/>
        <v>16133.824728985863</v>
      </c>
      <c r="F173" s="59">
        <f t="shared" si="31"/>
        <v>372</v>
      </c>
      <c r="G173" s="40">
        <f t="shared" si="38"/>
        <v>16129.032258064517</v>
      </c>
      <c r="H173" s="39">
        <f t="shared" si="39"/>
        <v>24189.410161242726</v>
      </c>
      <c r="I173" s="59">
        <f t="shared" si="32"/>
        <v>248</v>
      </c>
      <c r="J173" s="40">
        <f t="shared" si="40"/>
        <v>24193.548387096773</v>
      </c>
      <c r="K173" s="39">
        <f t="shared" si="41"/>
        <v>32199.070296377944</v>
      </c>
      <c r="L173" s="59">
        <f t="shared" si="33"/>
        <v>186</v>
      </c>
      <c r="M173" s="40">
        <f t="shared" si="42"/>
        <v>32258.064516129034</v>
      </c>
      <c r="N173" s="39">
        <f t="shared" si="44"/>
        <v>40197.230625394383</v>
      </c>
      <c r="O173" s="59">
        <f t="shared" si="34"/>
        <v>149</v>
      </c>
      <c r="P173" s="40">
        <f t="shared" si="43"/>
        <v>40268.456375838927</v>
      </c>
    </row>
    <row r="174" spans="1:16">
      <c r="A174" s="62">
        <v>170</v>
      </c>
      <c r="B174" s="39">
        <f t="shared" si="35"/>
        <v>8103.062559051521</v>
      </c>
      <c r="C174" s="59">
        <f t="shared" si="30"/>
        <v>740</v>
      </c>
      <c r="D174" s="40">
        <f t="shared" si="36"/>
        <v>8108.1081081081084</v>
      </c>
      <c r="E174" s="39">
        <f t="shared" si="37"/>
        <v>16183.885009743753</v>
      </c>
      <c r="F174" s="59">
        <f t="shared" si="31"/>
        <v>371</v>
      </c>
      <c r="G174" s="40">
        <f t="shared" si="38"/>
        <v>16172.506738544475</v>
      </c>
      <c r="H174" s="39">
        <f t="shared" si="39"/>
        <v>24264.608084827072</v>
      </c>
      <c r="I174" s="59">
        <f t="shared" si="32"/>
        <v>247</v>
      </c>
      <c r="J174" s="40">
        <f t="shared" si="40"/>
        <v>24291.497975708502</v>
      </c>
      <c r="K174" s="39">
        <f t="shared" si="41"/>
        <v>32299.262551824515</v>
      </c>
      <c r="L174" s="59">
        <f t="shared" si="33"/>
        <v>186</v>
      </c>
      <c r="M174" s="40">
        <f t="shared" si="42"/>
        <v>32258.064516129034</v>
      </c>
      <c r="N174" s="39">
        <f t="shared" si="44"/>
        <v>40322.381327289106</v>
      </c>
      <c r="O174" s="59">
        <f t="shared" si="34"/>
        <v>149</v>
      </c>
      <c r="P174" s="40">
        <f t="shared" si="43"/>
        <v>40268.456375838927</v>
      </c>
    </row>
    <row r="175" spans="1:16">
      <c r="A175" s="62">
        <v>171</v>
      </c>
      <c r="B175" s="39">
        <f t="shared" si="35"/>
        <v>8127.9119086861911</v>
      </c>
      <c r="C175" s="59">
        <f t="shared" si="30"/>
        <v>738</v>
      </c>
      <c r="D175" s="40">
        <f t="shared" si="36"/>
        <v>8130.0813008130081</v>
      </c>
      <c r="E175" s="39">
        <f t="shared" si="37"/>
        <v>16233.798700785015</v>
      </c>
      <c r="F175" s="59">
        <f t="shared" si="31"/>
        <v>370</v>
      </c>
      <c r="G175" s="40">
        <f t="shared" si="38"/>
        <v>16216.216216216217</v>
      </c>
      <c r="H175" s="39">
        <f t="shared" si="39"/>
        <v>24339.585809040931</v>
      </c>
      <c r="I175" s="59">
        <f t="shared" si="32"/>
        <v>247</v>
      </c>
      <c r="J175" s="40">
        <f t="shared" si="40"/>
        <v>24291.497975708502</v>
      </c>
      <c r="K175" s="39">
        <f t="shared" si="41"/>
        <v>32399.161417899071</v>
      </c>
      <c r="L175" s="59">
        <f t="shared" si="33"/>
        <v>185</v>
      </c>
      <c r="M175" s="40">
        <f t="shared" si="42"/>
        <v>32432.432432432433</v>
      </c>
      <c r="N175" s="39">
        <f t="shared" si="44"/>
        <v>40447.165554892264</v>
      </c>
      <c r="O175" s="59">
        <f t="shared" si="34"/>
        <v>148</v>
      </c>
      <c r="P175" s="40">
        <f t="shared" si="43"/>
        <v>40540.54054054054</v>
      </c>
    </row>
    <row r="176" spans="1:16">
      <c r="A176" s="62">
        <v>172</v>
      </c>
      <c r="B176" s="39">
        <f t="shared" si="35"/>
        <v>8152.6889165381481</v>
      </c>
      <c r="C176" s="59">
        <f t="shared" si="30"/>
        <v>736</v>
      </c>
      <c r="D176" s="40">
        <f t="shared" si="36"/>
        <v>8152.173913043478</v>
      </c>
      <c r="E176" s="39">
        <f t="shared" si="37"/>
        <v>16283.567082373724</v>
      </c>
      <c r="F176" s="59">
        <f t="shared" si="31"/>
        <v>368</v>
      </c>
      <c r="G176" s="40">
        <f t="shared" si="38"/>
        <v>16304.347826086956</v>
      </c>
      <c r="H176" s="39">
        <f t="shared" si="39"/>
        <v>24414.34525702973</v>
      </c>
      <c r="I176" s="59">
        <f t="shared" si="32"/>
        <v>246</v>
      </c>
      <c r="J176" s="40">
        <f t="shared" si="40"/>
        <v>24390.243902439026</v>
      </c>
      <c r="K176" s="39">
        <f t="shared" si="41"/>
        <v>32498.769456963299</v>
      </c>
      <c r="L176" s="59">
        <f t="shared" si="33"/>
        <v>185</v>
      </c>
      <c r="M176" s="40">
        <f t="shared" si="42"/>
        <v>32432.432432432433</v>
      </c>
      <c r="N176" s="39">
        <f t="shared" si="44"/>
        <v>40571.586508864035</v>
      </c>
      <c r="O176" s="59">
        <f t="shared" si="34"/>
        <v>148</v>
      </c>
      <c r="P176" s="40">
        <f t="shared" si="43"/>
        <v>40540.54054054054</v>
      </c>
    </row>
    <row r="177" spans="1:16">
      <c r="A177" s="62">
        <v>173</v>
      </c>
      <c r="B177" s="39">
        <f t="shared" si="35"/>
        <v>8177.3942107582134</v>
      </c>
      <c r="C177" s="59">
        <f t="shared" si="30"/>
        <v>734</v>
      </c>
      <c r="D177" s="40">
        <f t="shared" si="36"/>
        <v>8174.3869209809263</v>
      </c>
      <c r="E177" s="39">
        <f t="shared" si="37"/>
        <v>16333.191416246162</v>
      </c>
      <c r="F177" s="59">
        <f t="shared" si="31"/>
        <v>367</v>
      </c>
      <c r="G177" s="40">
        <f t="shared" si="38"/>
        <v>16348.773841961853</v>
      </c>
      <c r="H177" s="39">
        <f t="shared" si="39"/>
        <v>24488.888324107425</v>
      </c>
      <c r="I177" s="59">
        <f t="shared" si="32"/>
        <v>245</v>
      </c>
      <c r="J177" s="40">
        <f t="shared" si="40"/>
        <v>24489.795918367348</v>
      </c>
      <c r="K177" s="39">
        <f t="shared" si="41"/>
        <v>32598.089194296765</v>
      </c>
      <c r="L177" s="59">
        <f t="shared" si="33"/>
        <v>184</v>
      </c>
      <c r="M177" s="40">
        <f t="shared" si="42"/>
        <v>32608.695652173912</v>
      </c>
      <c r="N177" s="39">
        <f t="shared" si="44"/>
        <v>40695.647343545133</v>
      </c>
      <c r="O177" s="59">
        <f t="shared" si="34"/>
        <v>147</v>
      </c>
      <c r="P177" s="40">
        <f t="shared" si="43"/>
        <v>40816.326530612248</v>
      </c>
    </row>
    <row r="178" spans="1:16">
      <c r="A178" s="62">
        <v>174</v>
      </c>
      <c r="B178" s="39">
        <f t="shared" si="35"/>
        <v>8202.0284104590246</v>
      </c>
      <c r="C178" s="59">
        <f t="shared" si="30"/>
        <v>732</v>
      </c>
      <c r="D178" s="40">
        <f t="shared" si="36"/>
        <v>8196.7213114754104</v>
      </c>
      <c r="E178" s="39">
        <f t="shared" si="37"/>
        <v>16382.672945984046</v>
      </c>
      <c r="F178" s="59">
        <f t="shared" si="31"/>
        <v>366</v>
      </c>
      <c r="G178" s="40">
        <f t="shared" si="38"/>
        <v>16393.442622950821</v>
      </c>
      <c r="H178" s="39">
        <f t="shared" si="39"/>
        <v>24563.216878317133</v>
      </c>
      <c r="I178" s="59">
        <f t="shared" si="32"/>
        <v>244</v>
      </c>
      <c r="J178" s="40">
        <f t="shared" si="40"/>
        <v>24590.163934426229</v>
      </c>
      <c r="K178" s="39">
        <f t="shared" si="41"/>
        <v>32697.123118843894</v>
      </c>
      <c r="L178" s="59">
        <f t="shared" si="33"/>
        <v>184</v>
      </c>
      <c r="M178" s="40">
        <f t="shared" si="42"/>
        <v>32608.695652173912</v>
      </c>
      <c r="N178" s="39">
        <f t="shared" si="44"/>
        <v>40819.351167889843</v>
      </c>
      <c r="O178" s="59">
        <f t="shared" si="34"/>
        <v>147</v>
      </c>
      <c r="P178" s="40">
        <f t="shared" si="43"/>
        <v>40816.326530612248</v>
      </c>
    </row>
    <row r="179" spans="1:16">
      <c r="A179" s="62">
        <v>175</v>
      </c>
      <c r="B179" s="39">
        <f t="shared" si="35"/>
        <v>8226.5921258960552</v>
      </c>
      <c r="C179" s="59">
        <f t="shared" si="30"/>
        <v>729</v>
      </c>
      <c r="D179" s="40">
        <f t="shared" si="36"/>
        <v>8230.4526748971202</v>
      </c>
      <c r="E179" s="39">
        <f t="shared" si="37"/>
        <v>16432.012897378139</v>
      </c>
      <c r="F179" s="59">
        <f t="shared" si="31"/>
        <v>365</v>
      </c>
      <c r="G179" s="40">
        <f t="shared" si="38"/>
        <v>16438.35616438356</v>
      </c>
      <c r="H179" s="39">
        <f t="shared" si="39"/>
        <v>24637.33276097733</v>
      </c>
      <c r="I179" s="59">
        <f t="shared" si="32"/>
        <v>244</v>
      </c>
      <c r="J179" s="40">
        <f t="shared" si="40"/>
        <v>24590.163934426229</v>
      </c>
      <c r="K179" s="39">
        <f t="shared" si="41"/>
        <v>32795.873683941732</v>
      </c>
      <c r="L179" s="59">
        <f t="shared" si="33"/>
        <v>183</v>
      </c>
      <c r="M179" s="40">
        <f t="shared" si="42"/>
        <v>32786.885245901642</v>
      </c>
      <c r="N179" s="39">
        <f t="shared" si="44"/>
        <v>40942.701046375078</v>
      </c>
      <c r="O179" s="59">
        <f t="shared" si="34"/>
        <v>147</v>
      </c>
      <c r="P179" s="40">
        <f t="shared" si="43"/>
        <v>40816.326530612248</v>
      </c>
    </row>
    <row r="180" spans="1:16">
      <c r="A180" s="62">
        <v>176</v>
      </c>
      <c r="B180" s="39">
        <f t="shared" si="35"/>
        <v>8251.0859586440074</v>
      </c>
      <c r="C180" s="59">
        <f t="shared" si="30"/>
        <v>727</v>
      </c>
      <c r="D180" s="40">
        <f t="shared" si="36"/>
        <v>8253.0949105914715</v>
      </c>
      <c r="E180" s="39">
        <f t="shared" si="37"/>
        <v>16481.212478782552</v>
      </c>
      <c r="F180" s="59">
        <f t="shared" si="31"/>
        <v>364</v>
      </c>
      <c r="G180" s="40">
        <f t="shared" si="38"/>
        <v>16483.516483516483</v>
      </c>
      <c r="H180" s="39">
        <f t="shared" si="39"/>
        <v>24711.237787214075</v>
      </c>
      <c r="I180" s="59">
        <f t="shared" si="32"/>
        <v>243</v>
      </c>
      <c r="J180" s="40">
        <f t="shared" si="40"/>
        <v>24691.358024691359</v>
      </c>
      <c r="K180" s="39">
        <f t="shared" si="41"/>
        <v>32894.343308029049</v>
      </c>
      <c r="L180" s="59">
        <f t="shared" si="33"/>
        <v>182</v>
      </c>
      <c r="M180" s="40">
        <f t="shared" si="42"/>
        <v>32967.032967032967</v>
      </c>
      <c r="N180" s="39">
        <f t="shared" si="44"/>
        <v>41065.699999886107</v>
      </c>
      <c r="O180" s="59">
        <f t="shared" si="34"/>
        <v>146</v>
      </c>
      <c r="P180" s="40">
        <f t="shared" si="43"/>
        <v>41095.890410958906</v>
      </c>
    </row>
    <row r="181" spans="1:16">
      <c r="A181" s="62">
        <v>177</v>
      </c>
      <c r="B181" s="39">
        <f t="shared" si="35"/>
        <v>8275.5105017687056</v>
      </c>
      <c r="C181" s="59">
        <f t="shared" si="30"/>
        <v>725</v>
      </c>
      <c r="D181" s="40">
        <f t="shared" si="36"/>
        <v>8275.8620689655181</v>
      </c>
      <c r="E181" s="39">
        <f t="shared" si="37"/>
        <v>16530.272881460023</v>
      </c>
      <c r="F181" s="59">
        <f t="shared" si="31"/>
        <v>363</v>
      </c>
      <c r="G181" s="40">
        <f t="shared" si="38"/>
        <v>16528.92561983471</v>
      </c>
      <c r="H181" s="39">
        <f t="shared" si="39"/>
        <v>24784.93374647967</v>
      </c>
      <c r="I181" s="59">
        <f t="shared" si="32"/>
        <v>242</v>
      </c>
      <c r="J181" s="40">
        <f t="shared" si="40"/>
        <v>24793.388429752067</v>
      </c>
      <c r="K181" s="39">
        <f t="shared" si="41"/>
        <v>32992.534375337396</v>
      </c>
      <c r="L181" s="59">
        <f t="shared" si="33"/>
        <v>182</v>
      </c>
      <c r="M181" s="40">
        <f t="shared" si="42"/>
        <v>32967.032967032967</v>
      </c>
      <c r="N181" s="39">
        <f t="shared" si="44"/>
        <v>41188.351006579789</v>
      </c>
      <c r="O181" s="59">
        <f t="shared" si="34"/>
        <v>146</v>
      </c>
      <c r="P181" s="40">
        <f t="shared" si="43"/>
        <v>41095.890410958906</v>
      </c>
    </row>
    <row r="182" spans="1:16">
      <c r="A182" s="62">
        <v>178</v>
      </c>
      <c r="B182" s="39">
        <f t="shared" si="35"/>
        <v>8299.8663399946472</v>
      </c>
      <c r="C182" s="59">
        <f t="shared" si="30"/>
        <v>723</v>
      </c>
      <c r="D182" s="40">
        <f t="shared" si="36"/>
        <v>8298.7551867219918</v>
      </c>
      <c r="E182" s="39">
        <f t="shared" si="37"/>
        <v>16579.195279918469</v>
      </c>
      <c r="F182" s="59">
        <f t="shared" si="31"/>
        <v>362</v>
      </c>
      <c r="G182" s="40">
        <f t="shared" si="38"/>
        <v>16574.585635359115</v>
      </c>
      <c r="H182" s="39">
        <f t="shared" si="39"/>
        <v>24858.422403058194</v>
      </c>
      <c r="I182" s="59">
        <f t="shared" si="32"/>
        <v>241</v>
      </c>
      <c r="J182" s="40">
        <f t="shared" si="40"/>
        <v>24896.265560165975</v>
      </c>
      <c r="K182" s="39">
        <f t="shared" si="41"/>
        <v>33090.449236564673</v>
      </c>
      <c r="L182" s="59">
        <f t="shared" si="33"/>
        <v>181</v>
      </c>
      <c r="M182" s="40">
        <f t="shared" si="42"/>
        <v>33149.171270718231</v>
      </c>
      <c r="N182" s="39">
        <f t="shared" si="44"/>
        <v>41310.657002725908</v>
      </c>
      <c r="O182" s="59">
        <f t="shared" si="34"/>
        <v>145</v>
      </c>
      <c r="P182" s="40">
        <f t="shared" si="43"/>
        <v>41379.310344827587</v>
      </c>
    </row>
    <row r="183" spans="1:16">
      <c r="A183" s="62">
        <v>179</v>
      </c>
      <c r="B183" s="39">
        <f t="shared" si="35"/>
        <v>8324.1540498683225</v>
      </c>
      <c r="C183" s="59">
        <f t="shared" si="30"/>
        <v>721</v>
      </c>
      <c r="D183" s="40">
        <f t="shared" si="36"/>
        <v>8321.7753120665748</v>
      </c>
      <c r="E183" s="39">
        <f t="shared" si="37"/>
        <v>16627.980832239042</v>
      </c>
      <c r="F183" s="59">
        <f t="shared" si="31"/>
        <v>361</v>
      </c>
      <c r="G183" s="40">
        <f t="shared" si="38"/>
        <v>16620.498614958447</v>
      </c>
      <c r="H183" s="39">
        <f t="shared" si="39"/>
        <v>24931.705496558312</v>
      </c>
      <c r="I183" s="59">
        <f t="shared" si="32"/>
        <v>241</v>
      </c>
      <c r="J183" s="40">
        <f t="shared" si="40"/>
        <v>24896.265560165975</v>
      </c>
      <c r="K183" s="39">
        <f t="shared" si="41"/>
        <v>33188.090209531736</v>
      </c>
      <c r="L183" s="59">
        <f t="shared" si="33"/>
        <v>181</v>
      </c>
      <c r="M183" s="40">
        <f t="shared" si="42"/>
        <v>33149.171270718231</v>
      </c>
      <c r="N183" s="39">
        <f t="shared" si="44"/>
        <v>41432.620883527343</v>
      </c>
      <c r="O183" s="59">
        <f t="shared" si="34"/>
        <v>145</v>
      </c>
      <c r="P183" s="40">
        <f t="shared" si="43"/>
        <v>41379.310344827587</v>
      </c>
    </row>
    <row r="184" spans="1:16">
      <c r="A184" s="62">
        <v>180</v>
      </c>
      <c r="B184" s="39">
        <f t="shared" si="35"/>
        <v>8348.3741999174617</v>
      </c>
      <c r="C184" s="59">
        <f t="shared" si="30"/>
        <v>719</v>
      </c>
      <c r="D184" s="40">
        <f t="shared" si="36"/>
        <v>8344.9235048678729</v>
      </c>
      <c r="E184" s="39">
        <f t="shared" si="37"/>
        <v>16676.630680395992</v>
      </c>
      <c r="F184" s="59">
        <f t="shared" si="31"/>
        <v>360</v>
      </c>
      <c r="G184" s="40">
        <f t="shared" si="38"/>
        <v>16666.666666666668</v>
      </c>
      <c r="H184" s="39">
        <f t="shared" si="39"/>
        <v>25004.784742393742</v>
      </c>
      <c r="I184" s="59">
        <f t="shared" si="32"/>
        <v>240</v>
      </c>
      <c r="J184" s="40">
        <f t="shared" si="40"/>
        <v>25000</v>
      </c>
      <c r="K184" s="39">
        <f t="shared" si="41"/>
        <v>33285.459579822571</v>
      </c>
      <c r="L184" s="59">
        <f t="shared" si="33"/>
        <v>180</v>
      </c>
      <c r="M184" s="40">
        <f t="shared" si="42"/>
        <v>33333.333333333336</v>
      </c>
      <c r="N184" s="39">
        <f t="shared" si="44"/>
        <v>41554.245503919723</v>
      </c>
      <c r="O184" s="59">
        <f t="shared" si="34"/>
        <v>144</v>
      </c>
      <c r="P184" s="40">
        <f t="shared" si="43"/>
        <v>41666.666666666664</v>
      </c>
    </row>
    <row r="185" spans="1:16">
      <c r="A185" s="62">
        <v>181</v>
      </c>
      <c r="B185" s="39">
        <f t="shared" si="35"/>
        <v>8372.5273508063019</v>
      </c>
      <c r="C185" s="59">
        <f t="shared" si="30"/>
        <v>717</v>
      </c>
      <c r="D185" s="40">
        <f t="shared" si="36"/>
        <v>8368.2008368200841</v>
      </c>
      <c r="E185" s="39">
        <f t="shared" si="37"/>
        <v>16725.14595056856</v>
      </c>
      <c r="F185" s="59">
        <f t="shared" si="31"/>
        <v>359</v>
      </c>
      <c r="G185" s="40">
        <f t="shared" si="38"/>
        <v>16713.091922005569</v>
      </c>
      <c r="H185" s="39">
        <f t="shared" si="39"/>
        <v>25077.661832251764</v>
      </c>
      <c r="I185" s="59">
        <f t="shared" si="32"/>
        <v>239</v>
      </c>
      <c r="J185" s="40">
        <f t="shared" si="40"/>
        <v>25104.602510460252</v>
      </c>
      <c r="K185" s="39">
        <f t="shared" si="41"/>
        <v>33382.559601408502</v>
      </c>
      <c r="L185" s="59">
        <f t="shared" si="33"/>
        <v>180</v>
      </c>
      <c r="M185" s="40">
        <f t="shared" si="42"/>
        <v>33333.333333333336</v>
      </c>
      <c r="N185" s="39">
        <f t="shared" si="44"/>
        <v>41675.533679351138</v>
      </c>
      <c r="O185" s="59">
        <f t="shared" si="34"/>
        <v>144</v>
      </c>
      <c r="P185" s="40">
        <f t="shared" si="43"/>
        <v>41666.666666666664</v>
      </c>
    </row>
    <row r="186" spans="1:16">
      <c r="A186" s="62">
        <v>182</v>
      </c>
      <c r="B186" s="39">
        <f t="shared" si="35"/>
        <v>8396.6140554870253</v>
      </c>
      <c r="C186" s="59">
        <f t="shared" si="30"/>
        <v>715</v>
      </c>
      <c r="D186" s="40">
        <f t="shared" si="36"/>
        <v>8391.6083916083917</v>
      </c>
      <c r="E186" s="39">
        <f t="shared" si="37"/>
        <v>16773.527753445138</v>
      </c>
      <c r="F186" s="59">
        <f t="shared" si="31"/>
        <v>358</v>
      </c>
      <c r="G186" s="40">
        <f t="shared" si="38"/>
        <v>16759.776536312849</v>
      </c>
      <c r="H186" s="39">
        <f t="shared" si="39"/>
        <v>25150.338434550129</v>
      </c>
      <c r="I186" s="59">
        <f t="shared" si="32"/>
        <v>239</v>
      </c>
      <c r="J186" s="40">
        <f t="shared" si="40"/>
        <v>25104.602510460252</v>
      </c>
      <c r="K186" s="39">
        <f t="shared" si="41"/>
        <v>33479.392497257002</v>
      </c>
      <c r="L186" s="59">
        <f t="shared" si="33"/>
        <v>179</v>
      </c>
      <c r="M186" s="40">
        <f t="shared" si="42"/>
        <v>33519.553072625698</v>
      </c>
      <c r="N186" s="39">
        <f t="shared" si="44"/>
        <v>41796.488186542578</v>
      </c>
      <c r="O186" s="59">
        <f t="shared" si="34"/>
        <v>144</v>
      </c>
      <c r="P186" s="40">
        <f t="shared" si="43"/>
        <v>41666.666666666664</v>
      </c>
    </row>
    <row r="187" spans="1:16">
      <c r="A187" s="62">
        <v>183</v>
      </c>
      <c r="B187" s="39">
        <f t="shared" si="35"/>
        <v>8420.6348593474522</v>
      </c>
      <c r="C187" s="59">
        <f t="shared" si="30"/>
        <v>713</v>
      </c>
      <c r="D187" s="40">
        <f t="shared" si="36"/>
        <v>8415.1472650771393</v>
      </c>
      <c r="E187" s="39">
        <f t="shared" si="37"/>
        <v>16821.777184519957</v>
      </c>
      <c r="F187" s="59">
        <f t="shared" si="31"/>
        <v>357</v>
      </c>
      <c r="G187" s="40">
        <f t="shared" si="38"/>
        <v>16806.722689075632</v>
      </c>
      <c r="H187" s="39">
        <f t="shared" si="39"/>
        <v>25222.816194882715</v>
      </c>
      <c r="I187" s="59">
        <f t="shared" si="32"/>
        <v>238</v>
      </c>
      <c r="J187" s="40">
        <f t="shared" si="40"/>
        <v>25210.084033613446</v>
      </c>
      <c r="K187" s="39">
        <f t="shared" si="41"/>
        <v>33575.960459925445</v>
      </c>
      <c r="L187" s="59">
        <f t="shared" si="33"/>
        <v>179</v>
      </c>
      <c r="M187" s="40">
        <f t="shared" si="42"/>
        <v>33519.553072625698</v>
      </c>
      <c r="N187" s="39">
        <f t="shared" si="44"/>
        <v>41917.111764229623</v>
      </c>
      <c r="O187" s="59">
        <f t="shared" si="34"/>
        <v>143</v>
      </c>
      <c r="P187" s="40">
        <f t="shared" si="43"/>
        <v>41958.041958041955</v>
      </c>
    </row>
    <row r="188" spans="1:16">
      <c r="A188" s="62">
        <v>184</v>
      </c>
      <c r="B188" s="39">
        <f t="shared" si="35"/>
        <v>8444.5903003551284</v>
      </c>
      <c r="C188" s="59">
        <f t="shared" si="30"/>
        <v>711</v>
      </c>
      <c r="D188" s="40">
        <f t="shared" si="36"/>
        <v>8438.818565400843</v>
      </c>
      <c r="E188" s="39">
        <f t="shared" si="37"/>
        <v>16869.895324382502</v>
      </c>
      <c r="F188" s="59">
        <f t="shared" si="31"/>
        <v>356</v>
      </c>
      <c r="G188" s="40">
        <f t="shared" si="38"/>
        <v>16853.932584269663</v>
      </c>
      <c r="H188" s="39">
        <f t="shared" si="39"/>
        <v>25295.096736454274</v>
      </c>
      <c r="I188" s="59">
        <f t="shared" si="32"/>
        <v>237</v>
      </c>
      <c r="J188" s="40">
        <f t="shared" si="40"/>
        <v>25316.455696202531</v>
      </c>
      <c r="K188" s="39">
        <f t="shared" si="41"/>
        <v>33672.265652140377</v>
      </c>
      <c r="L188" s="59">
        <f t="shared" si="33"/>
        <v>178</v>
      </c>
      <c r="M188" s="40">
        <f t="shared" si="42"/>
        <v>33707.865168539327</v>
      </c>
      <c r="N188" s="39">
        <f t="shared" si="44"/>
        <v>42037.407113885987</v>
      </c>
      <c r="O188" s="59">
        <f t="shared" si="34"/>
        <v>143</v>
      </c>
      <c r="P188" s="40">
        <f t="shared" si="43"/>
        <v>41958.041958041955</v>
      </c>
    </row>
    <row r="189" spans="1:16">
      <c r="A189" s="62">
        <v>185</v>
      </c>
      <c r="B189" s="39">
        <f t="shared" si="35"/>
        <v>8468.4809091979005</v>
      </c>
      <c r="C189" s="59">
        <f t="shared" si="30"/>
        <v>709</v>
      </c>
      <c r="D189" s="40">
        <f t="shared" si="36"/>
        <v>8462.6234132581103</v>
      </c>
      <c r="E189" s="39">
        <f t="shared" si="37"/>
        <v>16917.883238999875</v>
      </c>
      <c r="F189" s="59">
        <f t="shared" si="31"/>
        <v>355</v>
      </c>
      <c r="G189" s="40">
        <f t="shared" si="38"/>
        <v>16901.408450704224</v>
      </c>
      <c r="H189" s="39">
        <f t="shared" si="39"/>
        <v>25367.181660504575</v>
      </c>
      <c r="I189" s="59">
        <f t="shared" si="32"/>
        <v>237</v>
      </c>
      <c r="J189" s="40">
        <f t="shared" si="40"/>
        <v>25316.455696202531</v>
      </c>
      <c r="K189" s="39">
        <f t="shared" si="41"/>
        <v>33768.310207362614</v>
      </c>
      <c r="L189" s="59">
        <f t="shared" si="33"/>
        <v>178</v>
      </c>
      <c r="M189" s="40">
        <f t="shared" si="42"/>
        <v>33707.865168539327</v>
      </c>
      <c r="N189" s="39">
        <f t="shared" si="44"/>
        <v>42157.376900429423</v>
      </c>
      <c r="O189" s="59">
        <f t="shared" si="34"/>
        <v>142</v>
      </c>
      <c r="P189" s="40">
        <f t="shared" si="43"/>
        <v>42253.521126760563</v>
      </c>
    </row>
    <row r="190" spans="1:16">
      <c r="A190" s="62">
        <v>186</v>
      </c>
      <c r="B190" s="39">
        <f t="shared" si="35"/>
        <v>8492.3072094210838</v>
      </c>
      <c r="C190" s="59">
        <f t="shared" si="30"/>
        <v>707</v>
      </c>
      <c r="D190" s="40">
        <f t="shared" si="36"/>
        <v>8486.5629420084861</v>
      </c>
      <c r="E190" s="39">
        <f t="shared" si="37"/>
        <v>16965.741979992319</v>
      </c>
      <c r="F190" s="59">
        <f t="shared" si="31"/>
        <v>354</v>
      </c>
      <c r="G190" s="40">
        <f t="shared" si="38"/>
        <v>16949.152542372882</v>
      </c>
      <c r="H190" s="39">
        <f t="shared" si="39"/>
        <v>25439.072546722295</v>
      </c>
      <c r="I190" s="59">
        <f t="shared" si="32"/>
        <v>236</v>
      </c>
      <c r="J190" s="40">
        <f t="shared" si="40"/>
        <v>25423.728813559323</v>
      </c>
      <c r="K190" s="39">
        <f t="shared" si="41"/>
        <v>33864.096230338728</v>
      </c>
      <c r="L190" s="59">
        <f t="shared" si="33"/>
        <v>177</v>
      </c>
      <c r="M190" s="40">
        <f t="shared" si="42"/>
        <v>33898.305084745763</v>
      </c>
      <c r="N190" s="39">
        <f t="shared" si="44"/>
        <v>42277.023752910529</v>
      </c>
      <c r="O190" s="59">
        <f t="shared" si="34"/>
        <v>142</v>
      </c>
      <c r="P190" s="40">
        <f t="shared" si="43"/>
        <v>42253.521126760563</v>
      </c>
    </row>
    <row r="191" spans="1:16">
      <c r="A191" s="62">
        <v>187</v>
      </c>
      <c r="B191" s="39">
        <f t="shared" si="35"/>
        <v>8516.0697175613241</v>
      </c>
      <c r="C191" s="59">
        <f t="shared" si="30"/>
        <v>705</v>
      </c>
      <c r="D191" s="40">
        <f t="shared" si="36"/>
        <v>8510.6382978723395</v>
      </c>
      <c r="E191" s="39">
        <f t="shared" si="37"/>
        <v>17013.472584902098</v>
      </c>
      <c r="F191" s="59">
        <f t="shared" si="31"/>
        <v>353</v>
      </c>
      <c r="G191" s="40">
        <f t="shared" si="38"/>
        <v>16997.167138810197</v>
      </c>
      <c r="H191" s="39">
        <f t="shared" si="39"/>
        <v>25510.770953648916</v>
      </c>
      <c r="I191" s="59">
        <f t="shared" si="32"/>
        <v>235</v>
      </c>
      <c r="J191" s="40">
        <f t="shared" si="40"/>
        <v>25531.91489361702</v>
      </c>
      <c r="K191" s="39">
        <f t="shared" si="41"/>
        <v>33959.625797639172</v>
      </c>
      <c r="L191" s="59">
        <f t="shared" si="33"/>
        <v>177</v>
      </c>
      <c r="M191" s="40">
        <f t="shared" si="42"/>
        <v>33898.305084745763</v>
      </c>
      <c r="N191" s="39">
        <f t="shared" si="44"/>
        <v>42396.350265184978</v>
      </c>
      <c r="O191" s="59">
        <f t="shared" si="34"/>
        <v>142</v>
      </c>
      <c r="P191" s="40">
        <f t="shared" si="43"/>
        <v>42253.521126760563</v>
      </c>
    </row>
    <row r="192" spans="1:16">
      <c r="A192" s="62">
        <v>188</v>
      </c>
      <c r="B192" s="39">
        <f t="shared" si="35"/>
        <v>8539.7689432772531</v>
      </c>
      <c r="C192" s="59">
        <f t="shared" si="30"/>
        <v>703</v>
      </c>
      <c r="D192" s="40">
        <f t="shared" si="36"/>
        <v>8534.8506401137984</v>
      </c>
      <c r="E192" s="39">
        <f t="shared" si="37"/>
        <v>17061.076077455949</v>
      </c>
      <c r="F192" s="59">
        <f t="shared" si="31"/>
        <v>352</v>
      </c>
      <c r="G192" s="40">
        <f t="shared" si="38"/>
        <v>17045.454545454544</v>
      </c>
      <c r="H192" s="39">
        <f t="shared" si="39"/>
        <v>25582.278419072951</v>
      </c>
      <c r="I192" s="59">
        <f t="shared" si="32"/>
        <v>235</v>
      </c>
      <c r="J192" s="40">
        <f t="shared" si="40"/>
        <v>25531.91489361702</v>
      </c>
      <c r="K192" s="39">
        <f t="shared" si="41"/>
        <v>34054.900958183542</v>
      </c>
      <c r="L192" s="59">
        <f t="shared" si="33"/>
        <v>176</v>
      </c>
      <c r="M192" s="40">
        <f t="shared" si="42"/>
        <v>34090.909090909088</v>
      </c>
      <c r="N192" s="39">
        <f t="shared" si="44"/>
        <v>42515.358996569601</v>
      </c>
      <c r="O192" s="59">
        <f t="shared" si="34"/>
        <v>141</v>
      </c>
      <c r="P192" s="40">
        <f t="shared" si="43"/>
        <v>42553.191489361699</v>
      </c>
    </row>
    <row r="193" spans="1:16">
      <c r="A193" s="62">
        <v>189</v>
      </c>
      <c r="B193" s="39">
        <f t="shared" si="35"/>
        <v>8563.4053894770313</v>
      </c>
      <c r="C193" s="59">
        <f t="shared" si="30"/>
        <v>701</v>
      </c>
      <c r="D193" s="40">
        <f t="shared" si="36"/>
        <v>8559.2011412268184</v>
      </c>
      <c r="E193" s="39">
        <f t="shared" si="37"/>
        <v>17108.553467821253</v>
      </c>
      <c r="F193" s="59">
        <f t="shared" si="31"/>
        <v>351</v>
      </c>
      <c r="G193" s="40">
        <f t="shared" si="38"/>
        <v>17094.017094017094</v>
      </c>
      <c r="H193" s="39">
        <f t="shared" si="39"/>
        <v>25653.59646041477</v>
      </c>
      <c r="I193" s="59">
        <f t="shared" si="32"/>
        <v>234</v>
      </c>
      <c r="J193" s="40">
        <f t="shared" si="40"/>
        <v>25641.025641025641</v>
      </c>
      <c r="K193" s="39">
        <f t="shared" si="41"/>
        <v>34149.92373375332</v>
      </c>
      <c r="L193" s="59">
        <f t="shared" si="33"/>
        <v>176</v>
      </c>
      <c r="M193" s="40">
        <f t="shared" si="42"/>
        <v>34090.909090909088</v>
      </c>
      <c r="N193" s="39">
        <f t="shared" si="44"/>
        <v>42634.052472482865</v>
      </c>
      <c r="O193" s="59">
        <f t="shared" si="34"/>
        <v>141</v>
      </c>
      <c r="P193" s="40">
        <f t="shared" si="43"/>
        <v>42553.191489361699</v>
      </c>
    </row>
    <row r="194" spans="1:16">
      <c r="A194" s="62">
        <v>190</v>
      </c>
      <c r="B194" s="39">
        <f t="shared" si="35"/>
        <v>8586.9795524428609</v>
      </c>
      <c r="C194" s="59">
        <f t="shared" si="30"/>
        <v>699</v>
      </c>
      <c r="D194" s="40">
        <f t="shared" si="36"/>
        <v>8583.6909871244643</v>
      </c>
      <c r="E194" s="39">
        <f t="shared" si="37"/>
        <v>17155.905752856153</v>
      </c>
      <c r="F194" s="59">
        <f t="shared" si="31"/>
        <v>350</v>
      </c>
      <c r="G194" s="40">
        <f t="shared" si="38"/>
        <v>17142.857142857141</v>
      </c>
      <c r="H194" s="39">
        <f t="shared" si="39"/>
        <v>25724.726575102297</v>
      </c>
      <c r="I194" s="59">
        <f t="shared" si="32"/>
        <v>233</v>
      </c>
      <c r="J194" s="40">
        <f t="shared" si="40"/>
        <v>25751.072961373389</v>
      </c>
      <c r="K194" s="39">
        <f t="shared" si="41"/>
        <v>34244.696119492437</v>
      </c>
      <c r="L194" s="59">
        <f t="shared" si="33"/>
        <v>175</v>
      </c>
      <c r="M194" s="40">
        <f t="shared" si="42"/>
        <v>34285.714285714283</v>
      </c>
      <c r="N194" s="39">
        <f t="shared" si="44"/>
        <v>42752.433185070113</v>
      </c>
      <c r="O194" s="59">
        <f t="shared" si="34"/>
        <v>140</v>
      </c>
      <c r="P194" s="40">
        <f t="shared" si="43"/>
        <v>42857.142857142855</v>
      </c>
    </row>
    <row r="195" spans="1:16">
      <c r="A195" s="62">
        <v>191</v>
      </c>
      <c r="B195" s="39">
        <f t="shared" si="35"/>
        <v>8610.4919219525618</v>
      </c>
      <c r="C195" s="59">
        <f t="shared" si="30"/>
        <v>697</v>
      </c>
      <c r="D195" s="40">
        <f t="shared" si="36"/>
        <v>8608.3213773314201</v>
      </c>
      <c r="E195" s="39">
        <f t="shared" si="37"/>
        <v>17203.133916353752</v>
      </c>
      <c r="F195" s="59">
        <f t="shared" si="31"/>
        <v>349</v>
      </c>
      <c r="G195" s="40">
        <f t="shared" si="38"/>
        <v>17191.977077363896</v>
      </c>
      <c r="H195" s="39">
        <f t="shared" si="39"/>
        <v>25795.670240937845</v>
      </c>
      <c r="I195" s="59">
        <f t="shared" si="32"/>
        <v>233</v>
      </c>
      <c r="J195" s="40">
        <f t="shared" si="40"/>
        <v>25751.072961373389</v>
      </c>
      <c r="K195" s="39">
        <f t="shared" si="41"/>
        <v>34339.220084396053</v>
      </c>
      <c r="L195" s="59">
        <f t="shared" si="33"/>
        <v>175</v>
      </c>
      <c r="M195" s="40">
        <f t="shared" si="42"/>
        <v>34285.714285714283</v>
      </c>
      <c r="N195" s="39">
        <f t="shared" si="44"/>
        <v>42870.503593814115</v>
      </c>
      <c r="O195" s="59">
        <f t="shared" si="34"/>
        <v>140</v>
      </c>
      <c r="P195" s="40">
        <f t="shared" si="43"/>
        <v>42857.142857142855</v>
      </c>
    </row>
    <row r="196" spans="1:16">
      <c r="A196" s="62">
        <v>192</v>
      </c>
      <c r="B196" s="39">
        <f t="shared" si="35"/>
        <v>8633.9429813983006</v>
      </c>
      <c r="C196" s="59">
        <f t="shared" ref="C196:C259" si="45">ROUND(6000000/B196,0)</f>
        <v>695</v>
      </c>
      <c r="D196" s="40">
        <f t="shared" si="36"/>
        <v>8633.0935251798564</v>
      </c>
      <c r="E196" s="39">
        <f t="shared" si="37"/>
        <v>17250.2389292806</v>
      </c>
      <c r="F196" s="59">
        <f t="shared" ref="F196:F259" si="46">ROUND(6000000/E196,0)</f>
        <v>348</v>
      </c>
      <c r="G196" s="40">
        <f t="shared" si="38"/>
        <v>17241.379310344826</v>
      </c>
      <c r="H196" s="39">
        <f t="shared" si="39"/>
        <v>25866.428916456349</v>
      </c>
      <c r="I196" s="59">
        <f t="shared" ref="I196:I259" si="47">ROUND(6000000/H196,0)</f>
        <v>232</v>
      </c>
      <c r="J196" s="40">
        <f t="shared" si="40"/>
        <v>25862.068965517243</v>
      </c>
      <c r="K196" s="39">
        <f t="shared" si="41"/>
        <v>34433.497571787826</v>
      </c>
      <c r="L196" s="59">
        <f t="shared" ref="L196:L259" si="48">ROUND(6000000/K196,0)</f>
        <v>174</v>
      </c>
      <c r="M196" s="40">
        <f t="shared" si="42"/>
        <v>34482.758620689652</v>
      </c>
      <c r="N196" s="39">
        <f t="shared" si="44"/>
        <v>42988.266126131239</v>
      </c>
      <c r="O196" s="59">
        <f t="shared" ref="O196:O259" si="49">ROUND(6000000/N196,0)</f>
        <v>140</v>
      </c>
      <c r="P196" s="40">
        <f t="shared" si="43"/>
        <v>42857.142857142855</v>
      </c>
    </row>
    <row r="197" spans="1:16">
      <c r="A197" s="62">
        <v>193</v>
      </c>
      <c r="B197" s="39">
        <f t="shared" ref="B197:B259" si="50">B196+(B$2/256)/SQRT($A197/69.2)</f>
        <v>8657.3332079025422</v>
      </c>
      <c r="C197" s="59">
        <f t="shared" si="45"/>
        <v>693</v>
      </c>
      <c r="D197" s="40">
        <f t="shared" ref="D197:D259" si="51">6000000/C197</f>
        <v>8658.0086580086572</v>
      </c>
      <c r="E197" s="39">
        <f t="shared" ref="E197:E259" si="52">E196+(E$2/256)/SQRT($A197/69.8)</f>
        <v>17297.221750009594</v>
      </c>
      <c r="F197" s="59">
        <f t="shared" si="46"/>
        <v>347</v>
      </c>
      <c r="G197" s="40">
        <f t="shared" ref="G197:G259" si="53">6000000/F197</f>
        <v>17291.06628242075</v>
      </c>
      <c r="H197" s="39">
        <f t="shared" ref="H197:H259" si="54">H196+(H$2/256)/SQRT($A197/70)</f>
        <v>25937.004041275221</v>
      </c>
      <c r="I197" s="59">
        <f t="shared" si="47"/>
        <v>231</v>
      </c>
      <c r="J197" s="40">
        <f t="shared" ref="J197:J259" si="55">6000000/I197</f>
        <v>25974.025974025975</v>
      </c>
      <c r="K197" s="39">
        <f t="shared" ref="K197:K259" si="56">K196+(K$2/256)/SQRT($A197/69.9)</f>
        <v>34527.530499786095</v>
      </c>
      <c r="L197" s="59">
        <f t="shared" si="48"/>
        <v>174</v>
      </c>
      <c r="M197" s="40">
        <f t="shared" ref="M197:M259" si="57">6000000/L197</f>
        <v>34482.758620689652</v>
      </c>
      <c r="N197" s="39">
        <f t="shared" si="44"/>
        <v>43105.723177953725</v>
      </c>
      <c r="O197" s="59">
        <f t="shared" si="49"/>
        <v>139</v>
      </c>
      <c r="P197" s="40">
        <f t="shared" ref="P197:P259" si="58">6000000/O197</f>
        <v>43165.467625899284</v>
      </c>
    </row>
    <row r="198" spans="1:16">
      <c r="A198" s="62">
        <v>194</v>
      </c>
      <c r="B198" s="39">
        <f t="shared" si="50"/>
        <v>8680.6630724313054</v>
      </c>
      <c r="C198" s="59">
        <f t="shared" si="45"/>
        <v>691</v>
      </c>
      <c r="D198" s="40">
        <f t="shared" si="51"/>
        <v>8683.0680173661367</v>
      </c>
      <c r="E198" s="39">
        <f t="shared" si="52"/>
        <v>17344.083324547482</v>
      </c>
      <c r="F198" s="59">
        <f t="shared" si="46"/>
        <v>346</v>
      </c>
      <c r="G198" s="40">
        <f t="shared" si="53"/>
        <v>17341.040462427747</v>
      </c>
      <c r="H198" s="39">
        <f t="shared" si="54"/>
        <v>26007.397036436098</v>
      </c>
      <c r="I198" s="59">
        <f t="shared" si="47"/>
        <v>231</v>
      </c>
      <c r="J198" s="40">
        <f t="shared" si="55"/>
        <v>25974.025974025975</v>
      </c>
      <c r="K198" s="39">
        <f t="shared" si="56"/>
        <v>34621.320761759176</v>
      </c>
      <c r="L198" s="59">
        <f t="shared" si="48"/>
        <v>173</v>
      </c>
      <c r="M198" s="40">
        <f t="shared" si="57"/>
        <v>34682.080924855494</v>
      </c>
      <c r="N198" s="39">
        <f t="shared" ref="N198:N259" si="59">N197+(N$2/256)/SQRT($A198/69.8)</f>
        <v>43222.877114298448</v>
      </c>
      <c r="O198" s="59">
        <f t="shared" si="49"/>
        <v>139</v>
      </c>
      <c r="P198" s="40">
        <f t="shared" si="58"/>
        <v>43165.467625899284</v>
      </c>
    </row>
    <row r="199" spans="1:16">
      <c r="A199" s="62">
        <v>195</v>
      </c>
      <c r="B199" s="39">
        <f t="shared" si="50"/>
        <v>8703.9330399048104</v>
      </c>
      <c r="C199" s="59">
        <f t="shared" si="45"/>
        <v>689</v>
      </c>
      <c r="D199" s="40">
        <f t="shared" si="51"/>
        <v>8708.2728592162548</v>
      </c>
      <c r="E199" s="39">
        <f t="shared" si="52"/>
        <v>17390.824586757106</v>
      </c>
      <c r="F199" s="59">
        <f t="shared" si="46"/>
        <v>345</v>
      </c>
      <c r="G199" s="40">
        <f t="shared" si="53"/>
        <v>17391.304347826088</v>
      </c>
      <c r="H199" s="39">
        <f t="shared" si="54"/>
        <v>26077.609304738668</v>
      </c>
      <c r="I199" s="59">
        <f t="shared" si="47"/>
        <v>230</v>
      </c>
      <c r="J199" s="40">
        <f t="shared" si="55"/>
        <v>26086.956521739132</v>
      </c>
      <c r="K199" s="39">
        <f t="shared" si="56"/>
        <v>34714.870226770188</v>
      </c>
      <c r="L199" s="59">
        <f t="shared" si="48"/>
        <v>173</v>
      </c>
      <c r="M199" s="40">
        <f t="shared" si="57"/>
        <v>34682.080924855494</v>
      </c>
      <c r="N199" s="39">
        <f t="shared" si="59"/>
        <v>43339.730269822503</v>
      </c>
      <c r="O199" s="59">
        <f t="shared" si="49"/>
        <v>138</v>
      </c>
      <c r="P199" s="40">
        <f t="shared" si="58"/>
        <v>43478.260869565216</v>
      </c>
    </row>
    <row r="200" spans="1:16">
      <c r="A200" s="62">
        <v>196</v>
      </c>
      <c r="B200" s="39">
        <f t="shared" si="50"/>
        <v>8727.1435693055755</v>
      </c>
      <c r="C200" s="59">
        <f t="shared" si="45"/>
        <v>688</v>
      </c>
      <c r="D200" s="40">
        <f t="shared" si="51"/>
        <v>8720.9302325581393</v>
      </c>
      <c r="E200" s="39">
        <f t="shared" si="52"/>
        <v>17437.44645857453</v>
      </c>
      <c r="F200" s="59">
        <f t="shared" si="46"/>
        <v>344</v>
      </c>
      <c r="G200" s="40">
        <f t="shared" si="53"/>
        <v>17441.860465116279</v>
      </c>
      <c r="H200" s="39">
        <f t="shared" si="54"/>
        <v>26147.642231066853</v>
      </c>
      <c r="I200" s="59">
        <f t="shared" si="47"/>
        <v>229</v>
      </c>
      <c r="J200" s="40">
        <f t="shared" si="55"/>
        <v>26200.873362445414</v>
      </c>
      <c r="K200" s="39">
        <f t="shared" si="56"/>
        <v>34808.180740011609</v>
      </c>
      <c r="L200" s="59">
        <f t="shared" si="48"/>
        <v>172</v>
      </c>
      <c r="M200" s="40">
        <f t="shared" si="57"/>
        <v>34883.720930232557</v>
      </c>
      <c r="N200" s="39">
        <f t="shared" si="59"/>
        <v>43456.284949366061</v>
      </c>
      <c r="O200" s="59">
        <f t="shared" si="49"/>
        <v>138</v>
      </c>
      <c r="P200" s="40">
        <f t="shared" si="58"/>
        <v>43478.260869565216</v>
      </c>
    </row>
    <row r="201" spans="1:16">
      <c r="A201" s="62">
        <v>197</v>
      </c>
      <c r="B201" s="39">
        <f t="shared" si="50"/>
        <v>8750.2951137840464</v>
      </c>
      <c r="C201" s="59">
        <f t="shared" si="45"/>
        <v>686</v>
      </c>
      <c r="D201" s="40">
        <f t="shared" si="51"/>
        <v>8746.3556851311951</v>
      </c>
      <c r="E201" s="39">
        <f t="shared" si="52"/>
        <v>17483.949850221212</v>
      </c>
      <c r="F201" s="59">
        <f t="shared" si="46"/>
        <v>343</v>
      </c>
      <c r="G201" s="40">
        <f t="shared" si="53"/>
        <v>17492.71137026239</v>
      </c>
      <c r="H201" s="39">
        <f t="shared" si="54"/>
        <v>26217.49718270751</v>
      </c>
      <c r="I201" s="59">
        <f t="shared" si="47"/>
        <v>229</v>
      </c>
      <c r="J201" s="40">
        <f t="shared" si="55"/>
        <v>26200.873362445414</v>
      </c>
      <c r="K201" s="39">
        <f t="shared" si="56"/>
        <v>34901.254123229934</v>
      </c>
      <c r="L201" s="59">
        <f t="shared" si="48"/>
        <v>172</v>
      </c>
      <c r="M201" s="40">
        <f t="shared" si="57"/>
        <v>34883.720930232557</v>
      </c>
      <c r="N201" s="39">
        <f t="shared" si="59"/>
        <v>43572.543428482764</v>
      </c>
      <c r="O201" s="59">
        <f t="shared" si="49"/>
        <v>138</v>
      </c>
      <c r="P201" s="40">
        <f t="shared" si="58"/>
        <v>43478.260869565216</v>
      </c>
    </row>
    <row r="202" spans="1:16">
      <c r="A202" s="62">
        <v>198</v>
      </c>
      <c r="B202" s="39">
        <f t="shared" si="50"/>
        <v>8773.3881207618142</v>
      </c>
      <c r="C202" s="59">
        <f t="shared" si="45"/>
        <v>684</v>
      </c>
      <c r="D202" s="40">
        <f t="shared" si="51"/>
        <v>8771.9298245614027</v>
      </c>
      <c r="E202" s="39">
        <f t="shared" si="52"/>
        <v>17530.335660411343</v>
      </c>
      <c r="F202" s="59">
        <f t="shared" si="46"/>
        <v>342</v>
      </c>
      <c r="G202" s="40">
        <f t="shared" si="53"/>
        <v>17543.859649122805</v>
      </c>
      <c r="H202" s="39">
        <f t="shared" si="54"/>
        <v>26287.175509661873</v>
      </c>
      <c r="I202" s="59">
        <f t="shared" si="47"/>
        <v>228</v>
      </c>
      <c r="J202" s="40">
        <f t="shared" si="55"/>
        <v>26315.78947368421</v>
      </c>
      <c r="K202" s="39">
        <f t="shared" si="56"/>
        <v>34994.092175140642</v>
      </c>
      <c r="L202" s="59">
        <f t="shared" si="48"/>
        <v>171</v>
      </c>
      <c r="M202" s="40">
        <f t="shared" si="57"/>
        <v>35087.719298245611</v>
      </c>
      <c r="N202" s="39">
        <f t="shared" si="59"/>
        <v>43688.507953958091</v>
      </c>
      <c r="O202" s="59">
        <f t="shared" si="49"/>
        <v>137</v>
      </c>
      <c r="P202" s="40">
        <f t="shared" si="58"/>
        <v>43795.620437956204</v>
      </c>
    </row>
    <row r="203" spans="1:16">
      <c r="A203" s="62">
        <v>199</v>
      </c>
      <c r="B203" s="39">
        <f t="shared" si="50"/>
        <v>8796.4230320325078</v>
      </c>
      <c r="C203" s="59">
        <f t="shared" si="45"/>
        <v>682</v>
      </c>
      <c r="D203" s="40">
        <f t="shared" si="51"/>
        <v>8797.6539589442818</v>
      </c>
      <c r="E203" s="39">
        <f t="shared" si="52"/>
        <v>17576.604776554494</v>
      </c>
      <c r="F203" s="59">
        <f t="shared" si="46"/>
        <v>341</v>
      </c>
      <c r="G203" s="40">
        <f t="shared" si="53"/>
        <v>17595.307917888564</v>
      </c>
      <c r="H203" s="39">
        <f t="shared" si="54"/>
        <v>26356.678544949973</v>
      </c>
      <c r="I203" s="59">
        <f t="shared" si="47"/>
        <v>228</v>
      </c>
      <c r="J203" s="40">
        <f t="shared" si="55"/>
        <v>26315.78947368421</v>
      </c>
      <c r="K203" s="39">
        <f t="shared" si="56"/>
        <v>35086.696671833779</v>
      </c>
      <c r="L203" s="59">
        <f t="shared" si="48"/>
        <v>171</v>
      </c>
      <c r="M203" s="40">
        <f t="shared" si="57"/>
        <v>35087.719298245611</v>
      </c>
      <c r="N203" s="39">
        <f t="shared" si="59"/>
        <v>43804.180744315971</v>
      </c>
      <c r="O203" s="59">
        <f t="shared" si="49"/>
        <v>137</v>
      </c>
      <c r="P203" s="40">
        <f t="shared" si="58"/>
        <v>43795.620437956204</v>
      </c>
    </row>
    <row r="204" spans="1:16">
      <c r="A204" s="62">
        <v>200</v>
      </c>
      <c r="B204" s="39">
        <f t="shared" si="50"/>
        <v>8819.4002838604029</v>
      </c>
      <c r="C204" s="59">
        <f t="shared" si="45"/>
        <v>680</v>
      </c>
      <c r="D204" s="40">
        <f t="shared" si="51"/>
        <v>8823.5294117647063</v>
      </c>
      <c r="E204" s="39">
        <f t="shared" si="52"/>
        <v>17622.758074953686</v>
      </c>
      <c r="F204" s="59">
        <f t="shared" si="46"/>
        <v>340</v>
      </c>
      <c r="G204" s="40">
        <f t="shared" si="53"/>
        <v>17647.058823529413</v>
      </c>
      <c r="H204" s="39">
        <f t="shared" si="54"/>
        <v>26426.007604908173</v>
      </c>
      <c r="I204" s="59">
        <f t="shared" si="47"/>
        <v>227</v>
      </c>
      <c r="J204" s="40">
        <f t="shared" si="55"/>
        <v>26431.718061674008</v>
      </c>
      <c r="K204" s="39">
        <f t="shared" si="56"/>
        <v>35179.069367170385</v>
      </c>
      <c r="L204" s="59">
        <f t="shared" si="48"/>
        <v>171</v>
      </c>
      <c r="M204" s="40">
        <f t="shared" si="57"/>
        <v>35087.719298245611</v>
      </c>
      <c r="N204" s="39">
        <f t="shared" si="59"/>
        <v>43919.563990313953</v>
      </c>
      <c r="O204" s="59">
        <f t="shared" si="49"/>
        <v>137</v>
      </c>
      <c r="P204" s="40">
        <f t="shared" si="58"/>
        <v>43795.620437956204</v>
      </c>
    </row>
    <row r="205" spans="1:16">
      <c r="A205" s="62">
        <v>201</v>
      </c>
      <c r="B205" s="39">
        <f t="shared" si="50"/>
        <v>8842.320307076825</v>
      </c>
      <c r="C205" s="59">
        <f t="shared" si="45"/>
        <v>679</v>
      </c>
      <c r="D205" s="40">
        <f t="shared" si="51"/>
        <v>8836.5243004418262</v>
      </c>
      <c r="E205" s="39">
        <f t="shared" si="52"/>
        <v>17668.796420999042</v>
      </c>
      <c r="F205" s="59">
        <f t="shared" si="46"/>
        <v>340</v>
      </c>
      <c r="G205" s="40">
        <f t="shared" si="53"/>
        <v>17647.058823529413</v>
      </c>
      <c r="H205" s="39">
        <f t="shared" si="54"/>
        <v>26495.163989480043</v>
      </c>
      <c r="I205" s="59">
        <f t="shared" si="47"/>
        <v>226</v>
      </c>
      <c r="J205" s="40">
        <f t="shared" si="55"/>
        <v>26548.672566371682</v>
      </c>
      <c r="K205" s="39">
        <f t="shared" si="56"/>
        <v>35271.21199317008</v>
      </c>
      <c r="L205" s="59">
        <f t="shared" si="48"/>
        <v>170</v>
      </c>
      <c r="M205" s="40">
        <f t="shared" si="57"/>
        <v>35294.117647058825</v>
      </c>
      <c r="N205" s="39">
        <f t="shared" si="59"/>
        <v>44034.659855427344</v>
      </c>
      <c r="O205" s="59">
        <f t="shared" si="49"/>
        <v>136</v>
      </c>
      <c r="P205" s="40">
        <f t="shared" si="58"/>
        <v>44117.647058823532</v>
      </c>
    </row>
    <row r="206" spans="1:16">
      <c r="A206" s="62">
        <v>202</v>
      </c>
      <c r="B206" s="39">
        <f t="shared" si="50"/>
        <v>8865.1835271744003</v>
      </c>
      <c r="C206" s="59">
        <f t="shared" si="45"/>
        <v>677</v>
      </c>
      <c r="D206" s="40">
        <f t="shared" si="51"/>
        <v>8862.6292466765135</v>
      </c>
      <c r="E206" s="39">
        <f t="shared" si="52"/>
        <v>17714.720669357099</v>
      </c>
      <c r="F206" s="59">
        <f t="shared" si="46"/>
        <v>339</v>
      </c>
      <c r="G206" s="40">
        <f t="shared" si="53"/>
        <v>17699.115044247788</v>
      </c>
      <c r="H206" s="39">
        <f t="shared" si="54"/>
        <v>26564.148982500748</v>
      </c>
      <c r="I206" s="59">
        <f t="shared" si="47"/>
        <v>226</v>
      </c>
      <c r="J206" s="40">
        <f t="shared" si="55"/>
        <v>26548.672566371682</v>
      </c>
      <c r="K206" s="39">
        <f t="shared" si="56"/>
        <v>35363.126260389945</v>
      </c>
      <c r="L206" s="59">
        <f t="shared" si="48"/>
        <v>170</v>
      </c>
      <c r="M206" s="40">
        <f t="shared" si="57"/>
        <v>35294.117647058825</v>
      </c>
      <c r="N206" s="39">
        <f t="shared" si="59"/>
        <v>44149.470476322487</v>
      </c>
      <c r="O206" s="59">
        <f t="shared" si="49"/>
        <v>136</v>
      </c>
      <c r="P206" s="40">
        <f t="shared" si="58"/>
        <v>44117.647058823532</v>
      </c>
    </row>
    <row r="207" spans="1:16">
      <c r="A207" s="62">
        <v>203</v>
      </c>
      <c r="B207" s="39">
        <f t="shared" si="50"/>
        <v>8887.990364399222</v>
      </c>
      <c r="C207" s="59">
        <f t="shared" si="45"/>
        <v>675</v>
      </c>
      <c r="D207" s="40">
        <f t="shared" si="51"/>
        <v>8888.8888888888887</v>
      </c>
      <c r="E207" s="39">
        <f t="shared" si="52"/>
        <v>17760.531664155926</v>
      </c>
      <c r="F207" s="59">
        <f t="shared" si="46"/>
        <v>338</v>
      </c>
      <c r="G207" s="40">
        <f t="shared" si="53"/>
        <v>17751.479289940828</v>
      </c>
      <c r="H207" s="39">
        <f t="shared" si="54"/>
        <v>26632.963851975128</v>
      </c>
      <c r="I207" s="59">
        <f t="shared" si="47"/>
        <v>225</v>
      </c>
      <c r="J207" s="40">
        <f t="shared" si="55"/>
        <v>26666.666666666668</v>
      </c>
      <c r="K207" s="39">
        <f t="shared" si="56"/>
        <v>35454.813858295034</v>
      </c>
      <c r="L207" s="59">
        <f t="shared" si="48"/>
        <v>169</v>
      </c>
      <c r="M207" s="40">
        <f t="shared" si="57"/>
        <v>35502.958579881655</v>
      </c>
      <c r="N207" s="39">
        <f t="shared" si="59"/>
        <v>44263.997963319554</v>
      </c>
      <c r="O207" s="59">
        <f t="shared" si="49"/>
        <v>136</v>
      </c>
      <c r="P207" s="40">
        <f t="shared" si="58"/>
        <v>44117.647058823532</v>
      </c>
    </row>
    <row r="208" spans="1:16">
      <c r="A208" s="62">
        <v>204</v>
      </c>
      <c r="B208" s="39">
        <f t="shared" si="50"/>
        <v>8910.7412338409686</v>
      </c>
      <c r="C208" s="59">
        <f t="shared" si="45"/>
        <v>673</v>
      </c>
      <c r="D208" s="40">
        <f t="shared" si="51"/>
        <v>8915.3046062407138</v>
      </c>
      <c r="E208" s="39">
        <f t="shared" si="52"/>
        <v>17806.230239166158</v>
      </c>
      <c r="F208" s="59">
        <f t="shared" si="46"/>
        <v>337</v>
      </c>
      <c r="G208" s="40">
        <f t="shared" si="53"/>
        <v>17804.154302670624</v>
      </c>
      <c r="H208" s="39">
        <f t="shared" si="54"/>
        <v>26701.609850349621</v>
      </c>
      <c r="I208" s="59">
        <f t="shared" si="47"/>
        <v>225</v>
      </c>
      <c r="J208" s="40">
        <f t="shared" si="55"/>
        <v>26666.666666666668</v>
      </c>
      <c r="K208" s="39">
        <f t="shared" si="56"/>
        <v>35546.276455620711</v>
      </c>
      <c r="L208" s="59">
        <f t="shared" si="48"/>
        <v>169</v>
      </c>
      <c r="M208" s="40">
        <f t="shared" si="57"/>
        <v>35502.958579881655</v>
      </c>
      <c r="N208" s="39">
        <f t="shared" si="59"/>
        <v>44378.244400845135</v>
      </c>
      <c r="O208" s="59">
        <f t="shared" si="49"/>
        <v>135</v>
      </c>
      <c r="P208" s="40">
        <f t="shared" si="58"/>
        <v>44444.444444444445</v>
      </c>
    </row>
    <row r="209" spans="1:16">
      <c r="A209" s="62">
        <v>205</v>
      </c>
      <c r="B209" s="39">
        <f t="shared" si="50"/>
        <v>8933.4365455210518</v>
      </c>
      <c r="C209" s="59">
        <f t="shared" si="45"/>
        <v>672</v>
      </c>
      <c r="D209" s="40">
        <f t="shared" si="51"/>
        <v>8928.5714285714294</v>
      </c>
      <c r="E209" s="39">
        <f t="shared" si="52"/>
        <v>17851.817217978041</v>
      </c>
      <c r="F209" s="59">
        <f t="shared" si="46"/>
        <v>336</v>
      </c>
      <c r="G209" s="40">
        <f t="shared" si="53"/>
        <v>17857.142857142859</v>
      </c>
      <c r="H209" s="39">
        <f t="shared" si="54"/>
        <v>26770.088214778229</v>
      </c>
      <c r="I209" s="59">
        <f t="shared" si="47"/>
        <v>224</v>
      </c>
      <c r="J209" s="40">
        <f t="shared" si="55"/>
        <v>26785.714285714286</v>
      </c>
      <c r="K209" s="39">
        <f t="shared" si="56"/>
        <v>35637.515700726974</v>
      </c>
      <c r="L209" s="59">
        <f t="shared" si="48"/>
        <v>168</v>
      </c>
      <c r="M209" s="40">
        <f t="shared" si="57"/>
        <v>35714.285714285717</v>
      </c>
      <c r="N209" s="39">
        <f t="shared" si="59"/>
        <v>44492.211847874845</v>
      </c>
      <c r="O209" s="59">
        <f t="shared" si="49"/>
        <v>135</v>
      </c>
      <c r="P209" s="40">
        <f t="shared" si="58"/>
        <v>44444.444444444445</v>
      </c>
    </row>
    <row r="210" spans="1:16">
      <c r="A210" s="62">
        <v>206</v>
      </c>
      <c r="B210" s="39">
        <f t="shared" si="50"/>
        <v>8956.0767044788299</v>
      </c>
      <c r="C210" s="59">
        <f t="shared" si="45"/>
        <v>670</v>
      </c>
      <c r="D210" s="40">
        <f t="shared" si="51"/>
        <v>8955.2238805970155</v>
      </c>
      <c r="E210" s="39">
        <f t="shared" si="52"/>
        <v>17897.293414174619</v>
      </c>
      <c r="F210" s="59">
        <f t="shared" si="46"/>
        <v>335</v>
      </c>
      <c r="G210" s="40">
        <f t="shared" si="53"/>
        <v>17910.447761194031</v>
      </c>
      <c r="H210" s="39">
        <f t="shared" si="54"/>
        <v>26838.40016738265</v>
      </c>
      <c r="I210" s="59">
        <f t="shared" si="47"/>
        <v>224</v>
      </c>
      <c r="J210" s="40">
        <f t="shared" si="55"/>
        <v>26785.714285714286</v>
      </c>
      <c r="K210" s="39">
        <f t="shared" si="56"/>
        <v>35728.533221945087</v>
      </c>
      <c r="L210" s="59">
        <f t="shared" si="48"/>
        <v>168</v>
      </c>
      <c r="M210" s="40">
        <f t="shared" si="57"/>
        <v>35714.285714285717</v>
      </c>
      <c r="N210" s="39">
        <f t="shared" si="59"/>
        <v>44605.902338366293</v>
      </c>
      <c r="O210" s="59">
        <f t="shared" si="49"/>
        <v>135</v>
      </c>
      <c r="P210" s="40">
        <f t="shared" si="58"/>
        <v>44444.444444444445</v>
      </c>
    </row>
    <row r="211" spans="1:16">
      <c r="A211" s="62">
        <v>207</v>
      </c>
      <c r="B211" s="39">
        <f t="shared" si="50"/>
        <v>8978.6621108559539</v>
      </c>
      <c r="C211" s="59">
        <f t="shared" si="45"/>
        <v>668</v>
      </c>
      <c r="D211" s="40">
        <f t="shared" si="51"/>
        <v>8982.0359281437122</v>
      </c>
      <c r="E211" s="39">
        <f t="shared" si="52"/>
        <v>17942.659631501137</v>
      </c>
      <c r="F211" s="59">
        <f t="shared" si="46"/>
        <v>334</v>
      </c>
      <c r="G211" s="40">
        <f t="shared" si="53"/>
        <v>17964.071856287424</v>
      </c>
      <c r="H211" s="39">
        <f t="shared" si="54"/>
        <v>26906.546915506762</v>
      </c>
      <c r="I211" s="59">
        <f t="shared" si="47"/>
        <v>223</v>
      </c>
      <c r="J211" s="40">
        <f t="shared" si="55"/>
        <v>26905.829596412557</v>
      </c>
      <c r="K211" s="39">
        <f t="shared" si="56"/>
        <v>35819.330627916621</v>
      </c>
      <c r="L211" s="59">
        <f t="shared" si="48"/>
        <v>168</v>
      </c>
      <c r="M211" s="40">
        <f t="shared" si="57"/>
        <v>35714.285714285717</v>
      </c>
      <c r="N211" s="39">
        <f t="shared" si="59"/>
        <v>44719.317881682589</v>
      </c>
      <c r="O211" s="59">
        <f t="shared" si="49"/>
        <v>134</v>
      </c>
      <c r="P211" s="40">
        <f t="shared" si="58"/>
        <v>44776.119402985074</v>
      </c>
    </row>
    <row r="212" spans="1:16">
      <c r="A212" s="62">
        <v>208</v>
      </c>
      <c r="B212" s="39">
        <f t="shared" si="50"/>
        <v>9001.1931599788713</v>
      </c>
      <c r="C212" s="59">
        <f t="shared" si="45"/>
        <v>667</v>
      </c>
      <c r="D212" s="40">
        <f t="shared" si="51"/>
        <v>8995.5022488755621</v>
      </c>
      <c r="E212" s="39">
        <f t="shared" si="52"/>
        <v>17987.916664030785</v>
      </c>
      <c r="F212" s="59">
        <f t="shared" si="46"/>
        <v>334</v>
      </c>
      <c r="G212" s="40">
        <f t="shared" si="53"/>
        <v>17964.071856287424</v>
      </c>
      <c r="H212" s="39">
        <f t="shared" si="54"/>
        <v>26974.529651965589</v>
      </c>
      <c r="I212" s="59">
        <f t="shared" si="47"/>
        <v>222</v>
      </c>
      <c r="J212" s="40">
        <f t="shared" si="55"/>
        <v>27027.027027027027</v>
      </c>
      <c r="K212" s="39">
        <f t="shared" si="56"/>
        <v>35909.909507925186</v>
      </c>
      <c r="L212" s="59">
        <f t="shared" si="48"/>
        <v>167</v>
      </c>
      <c r="M212" s="40">
        <f t="shared" si="57"/>
        <v>35928.143712574849</v>
      </c>
      <c r="N212" s="39">
        <f t="shared" si="59"/>
        <v>44832.460463006704</v>
      </c>
      <c r="O212" s="59">
        <f t="shared" si="49"/>
        <v>134</v>
      </c>
      <c r="P212" s="40">
        <f t="shared" si="58"/>
        <v>44776.119402985074</v>
      </c>
    </row>
    <row r="213" spans="1:16">
      <c r="A213" s="62">
        <v>209</v>
      </c>
      <c r="B213" s="39">
        <f t="shared" si="50"/>
        <v>9023.670242439568</v>
      </c>
      <c r="C213" s="59">
        <f t="shared" si="45"/>
        <v>665</v>
      </c>
      <c r="D213" s="40">
        <f t="shared" si="51"/>
        <v>9022.5563909774428</v>
      </c>
      <c r="E213" s="39">
        <f t="shared" si="52"/>
        <v>18033.065296326855</v>
      </c>
      <c r="F213" s="59">
        <f t="shared" si="46"/>
        <v>333</v>
      </c>
      <c r="G213" s="40">
        <f t="shared" si="53"/>
        <v>18018.018018018018</v>
      </c>
      <c r="H213" s="39">
        <f t="shared" si="54"/>
        <v>27042.349555288893</v>
      </c>
      <c r="I213" s="59">
        <f t="shared" si="47"/>
        <v>222</v>
      </c>
      <c r="J213" s="40">
        <f t="shared" si="55"/>
        <v>27027.027027027027</v>
      </c>
      <c r="K213" s="39">
        <f t="shared" si="56"/>
        <v>36000.271432220987</v>
      </c>
      <c r="L213" s="59">
        <f t="shared" si="48"/>
        <v>167</v>
      </c>
      <c r="M213" s="40">
        <f t="shared" si="57"/>
        <v>35928.143712574849</v>
      </c>
      <c r="N213" s="39">
        <f t="shared" si="59"/>
        <v>44945.332043746879</v>
      </c>
      <c r="O213" s="59">
        <f t="shared" si="49"/>
        <v>133</v>
      </c>
      <c r="P213" s="40">
        <f t="shared" si="58"/>
        <v>45112.781954887221</v>
      </c>
    </row>
    <row r="214" spans="1:16">
      <c r="A214" s="62">
        <v>210</v>
      </c>
      <c r="B214" s="39">
        <f t="shared" si="50"/>
        <v>9046.0937441745682</v>
      </c>
      <c r="C214" s="59">
        <f t="shared" si="45"/>
        <v>663</v>
      </c>
      <c r="D214" s="40">
        <f t="shared" si="51"/>
        <v>9049.7737556561078</v>
      </c>
      <c r="E214" s="39">
        <f t="shared" si="52"/>
        <v>18078.106303601442</v>
      </c>
      <c r="F214" s="59">
        <f t="shared" si="46"/>
        <v>332</v>
      </c>
      <c r="G214" s="40">
        <f t="shared" si="53"/>
        <v>18072.289156626506</v>
      </c>
      <c r="H214" s="39">
        <f t="shared" si="54"/>
        <v>27110.007789959553</v>
      </c>
      <c r="I214" s="59">
        <f t="shared" si="47"/>
        <v>221</v>
      </c>
      <c r="J214" s="40">
        <f t="shared" si="55"/>
        <v>27149.321266968327</v>
      </c>
      <c r="K214" s="39">
        <f t="shared" si="56"/>
        <v>36090.417952338437</v>
      </c>
      <c r="L214" s="59">
        <f t="shared" si="48"/>
        <v>166</v>
      </c>
      <c r="M214" s="40">
        <f t="shared" si="57"/>
        <v>36144.578313253012</v>
      </c>
      <c r="N214" s="39">
        <f t="shared" si="59"/>
        <v>45057.934561933347</v>
      </c>
      <c r="O214" s="59">
        <f t="shared" si="49"/>
        <v>133</v>
      </c>
      <c r="P214" s="40">
        <f t="shared" si="58"/>
        <v>45112.781954887221</v>
      </c>
    </row>
    <row r="215" spans="1:16">
      <c r="A215" s="62">
        <v>211</v>
      </c>
      <c r="B215" s="39">
        <f t="shared" si="50"/>
        <v>9068.4640465422453</v>
      </c>
      <c r="C215" s="59">
        <f t="shared" si="45"/>
        <v>662</v>
      </c>
      <c r="D215" s="40">
        <f t="shared" si="51"/>
        <v>9063.4441087613286</v>
      </c>
      <c r="E215" s="39">
        <f t="shared" si="52"/>
        <v>18123.04045187074</v>
      </c>
      <c r="F215" s="59">
        <f t="shared" si="46"/>
        <v>331</v>
      </c>
      <c r="G215" s="40">
        <f t="shared" si="53"/>
        <v>18126.888217522657</v>
      </c>
      <c r="H215" s="39">
        <f t="shared" si="54"/>
        <v>27177.505506646841</v>
      </c>
      <c r="I215" s="59">
        <f t="shared" si="47"/>
        <v>221</v>
      </c>
      <c r="J215" s="40">
        <f t="shared" si="55"/>
        <v>27149.321266968327</v>
      </c>
      <c r="K215" s="39">
        <f t="shared" si="56"/>
        <v>36180.350601406964</v>
      </c>
      <c r="L215" s="59">
        <f t="shared" si="48"/>
        <v>166</v>
      </c>
      <c r="M215" s="40">
        <f t="shared" si="57"/>
        <v>36144.578313253012</v>
      </c>
      <c r="N215" s="39">
        <f t="shared" si="59"/>
        <v>45170.269932606592</v>
      </c>
      <c r="O215" s="59">
        <f t="shared" si="49"/>
        <v>133</v>
      </c>
      <c r="P215" s="40">
        <f t="shared" si="58"/>
        <v>45112.781954887221</v>
      </c>
    </row>
    <row r="216" spans="1:16">
      <c r="A216" s="62">
        <v>212</v>
      </c>
      <c r="B216" s="39">
        <f t="shared" si="50"/>
        <v>9090.781526398503</v>
      </c>
      <c r="C216" s="59">
        <f t="shared" si="45"/>
        <v>660</v>
      </c>
      <c r="D216" s="40">
        <f t="shared" si="51"/>
        <v>9090.9090909090901</v>
      </c>
      <c r="E216" s="39">
        <f t="shared" si="52"/>
        <v>18167.868498107033</v>
      </c>
      <c r="F216" s="59">
        <f t="shared" si="46"/>
        <v>330</v>
      </c>
      <c r="G216" s="40">
        <f t="shared" si="53"/>
        <v>18181.81818181818</v>
      </c>
      <c r="H216" s="39">
        <f t="shared" si="54"/>
        <v>27244.843842434759</v>
      </c>
      <c r="I216" s="59">
        <f t="shared" si="47"/>
        <v>220</v>
      </c>
      <c r="J216" s="40">
        <f t="shared" si="55"/>
        <v>27272.727272727272</v>
      </c>
      <c r="K216" s="39">
        <f t="shared" si="56"/>
        <v>36270.070894455246</v>
      </c>
      <c r="L216" s="59">
        <f t="shared" si="48"/>
        <v>165</v>
      </c>
      <c r="M216" s="40">
        <f t="shared" si="57"/>
        <v>36363.63636363636</v>
      </c>
      <c r="N216" s="39">
        <f t="shared" si="59"/>
        <v>45282.340048197322</v>
      </c>
      <c r="O216" s="59">
        <f t="shared" si="49"/>
        <v>133</v>
      </c>
      <c r="P216" s="40">
        <f t="shared" si="58"/>
        <v>45112.781954887221</v>
      </c>
    </row>
    <row r="217" spans="1:16">
      <c r="A217" s="62">
        <v>213</v>
      </c>
      <c r="B217" s="39">
        <f t="shared" si="50"/>
        <v>9113.046556170837</v>
      </c>
      <c r="C217" s="59">
        <f t="shared" si="45"/>
        <v>658</v>
      </c>
      <c r="D217" s="40">
        <f t="shared" si="51"/>
        <v>9118.5410334346507</v>
      </c>
      <c r="E217" s="39">
        <f t="shared" si="52"/>
        <v>18212.591190387488</v>
      </c>
      <c r="F217" s="59">
        <f t="shared" si="46"/>
        <v>329</v>
      </c>
      <c r="G217" s="40">
        <f t="shared" si="53"/>
        <v>18237.082066869301</v>
      </c>
      <c r="H217" s="39">
        <f t="shared" si="54"/>
        <v>27312.023921045518</v>
      </c>
      <c r="I217" s="59">
        <f t="shared" si="47"/>
        <v>220</v>
      </c>
      <c r="J217" s="40">
        <f t="shared" si="55"/>
        <v>27272.727272727272</v>
      </c>
      <c r="K217" s="39">
        <f t="shared" si="56"/>
        <v>36359.580328708973</v>
      </c>
      <c r="L217" s="59">
        <f t="shared" si="48"/>
        <v>165</v>
      </c>
      <c r="M217" s="40">
        <f t="shared" si="57"/>
        <v>36363.63636363636</v>
      </c>
      <c r="N217" s="39">
        <f t="shared" si="59"/>
        <v>45394.146778898459</v>
      </c>
      <c r="O217" s="59">
        <f t="shared" si="49"/>
        <v>132</v>
      </c>
      <c r="P217" s="40">
        <f t="shared" si="58"/>
        <v>45454.545454545456</v>
      </c>
    </row>
    <row r="218" spans="1:16">
      <c r="A218" s="62">
        <v>214</v>
      </c>
      <c r="B218" s="39">
        <f t="shared" si="50"/>
        <v>9135.2595039308544</v>
      </c>
      <c r="C218" s="59">
        <f t="shared" si="45"/>
        <v>657</v>
      </c>
      <c r="D218" s="40">
        <f t="shared" si="51"/>
        <v>9132.4200913242003</v>
      </c>
      <c r="E218" s="39">
        <f t="shared" si="52"/>
        <v>18257.209268039802</v>
      </c>
      <c r="F218" s="59">
        <f t="shared" si="46"/>
        <v>329</v>
      </c>
      <c r="G218" s="40">
        <f t="shared" si="53"/>
        <v>18237.082066869301</v>
      </c>
      <c r="H218" s="39">
        <f t="shared" si="54"/>
        <v>27379.046853058342</v>
      </c>
      <c r="I218" s="59">
        <f t="shared" si="47"/>
        <v>219</v>
      </c>
      <c r="J218" s="40">
        <f t="shared" si="55"/>
        <v>27397.260273972603</v>
      </c>
      <c r="K218" s="39">
        <f t="shared" si="56"/>
        <v>36448.880383882373</v>
      </c>
      <c r="L218" s="59">
        <f t="shared" si="48"/>
        <v>165</v>
      </c>
      <c r="M218" s="40">
        <f t="shared" si="57"/>
        <v>36363.63636363636</v>
      </c>
      <c r="N218" s="39">
        <f t="shared" si="59"/>
        <v>45505.691973029243</v>
      </c>
      <c r="O218" s="59">
        <f t="shared" si="49"/>
        <v>132</v>
      </c>
      <c r="P218" s="40">
        <f t="shared" si="58"/>
        <v>45454.545454545456</v>
      </c>
    </row>
    <row r="219" spans="1:16">
      <c r="A219" s="62">
        <v>215</v>
      </c>
      <c r="B219" s="39">
        <f t="shared" si="50"/>
        <v>9157.4207334652638</v>
      </c>
      <c r="C219" s="59">
        <f t="shared" si="45"/>
        <v>655</v>
      </c>
      <c r="D219" s="40">
        <f t="shared" si="51"/>
        <v>9160.3053435114507</v>
      </c>
      <c r="E219" s="39">
        <f t="shared" si="52"/>
        <v>18301.723461784801</v>
      </c>
      <c r="F219" s="59">
        <f t="shared" si="46"/>
        <v>328</v>
      </c>
      <c r="G219" s="40">
        <f t="shared" si="53"/>
        <v>18292.682926829268</v>
      </c>
      <c r="H219" s="39">
        <f t="shared" si="54"/>
        <v>27445.913736123668</v>
      </c>
      <c r="I219" s="59">
        <f t="shared" si="47"/>
        <v>219</v>
      </c>
      <c r="J219" s="40">
        <f t="shared" si="55"/>
        <v>27397.260273972603</v>
      </c>
      <c r="K219" s="39">
        <f t="shared" si="56"/>
        <v>36537.972522463599</v>
      </c>
      <c r="L219" s="59">
        <f t="shared" si="48"/>
        <v>164</v>
      </c>
      <c r="M219" s="40">
        <f t="shared" si="57"/>
        <v>36585.365853658535</v>
      </c>
      <c r="N219" s="39">
        <f t="shared" si="59"/>
        <v>45616.977457391746</v>
      </c>
      <c r="O219" s="59">
        <f t="shared" si="49"/>
        <v>132</v>
      </c>
      <c r="P219" s="40">
        <f t="shared" si="58"/>
        <v>45454.545454545456</v>
      </c>
    </row>
    <row r="220" spans="1:16">
      <c r="A220" s="62">
        <v>216</v>
      </c>
      <c r="B220" s="39">
        <f t="shared" si="50"/>
        <v>9179.5306043453857</v>
      </c>
      <c r="C220" s="59">
        <f t="shared" si="45"/>
        <v>654</v>
      </c>
      <c r="D220" s="40">
        <f t="shared" si="51"/>
        <v>9174.3119266055037</v>
      </c>
      <c r="E220" s="39">
        <f t="shared" si="52"/>
        <v>18346.134493876074</v>
      </c>
      <c r="F220" s="59">
        <f t="shared" si="46"/>
        <v>327</v>
      </c>
      <c r="G220" s="40">
        <f t="shared" si="53"/>
        <v>18348.623853211007</v>
      </c>
      <c r="H220" s="39">
        <f t="shared" si="54"/>
        <v>27512.625655172884</v>
      </c>
      <c r="I220" s="59">
        <f t="shared" si="47"/>
        <v>218</v>
      </c>
      <c r="J220" s="40">
        <f t="shared" si="55"/>
        <v>27522.935779816515</v>
      </c>
      <c r="K220" s="39">
        <f t="shared" si="56"/>
        <v>36626.8581899942</v>
      </c>
      <c r="L220" s="59">
        <f t="shared" si="48"/>
        <v>164</v>
      </c>
      <c r="M220" s="40">
        <f t="shared" si="57"/>
        <v>36585.365853658535</v>
      </c>
      <c r="N220" s="39">
        <f t="shared" si="59"/>
        <v>45728.005037619929</v>
      </c>
      <c r="O220" s="59">
        <f t="shared" si="49"/>
        <v>131</v>
      </c>
      <c r="P220" s="40">
        <f t="shared" si="58"/>
        <v>45801.526717557252</v>
      </c>
    </row>
    <row r="221" spans="1:16">
      <c r="A221" s="62">
        <v>217</v>
      </c>
      <c r="B221" s="39">
        <f t="shared" si="50"/>
        <v>9201.5894719952248</v>
      </c>
      <c r="C221" s="59">
        <f t="shared" si="45"/>
        <v>652</v>
      </c>
      <c r="D221" s="40">
        <f t="shared" si="51"/>
        <v>9202.4539877300613</v>
      </c>
      <c r="E221" s="39">
        <f t="shared" si="52"/>
        <v>18390.443078236687</v>
      </c>
      <c r="F221" s="59">
        <f t="shared" si="46"/>
        <v>326</v>
      </c>
      <c r="G221" s="40">
        <f t="shared" si="53"/>
        <v>18404.907975460123</v>
      </c>
      <c r="H221" s="39">
        <f t="shared" si="54"/>
        <v>27579.183682623712</v>
      </c>
      <c r="I221" s="59">
        <f t="shared" si="47"/>
        <v>218</v>
      </c>
      <c r="J221" s="40">
        <f t="shared" si="55"/>
        <v>27522.935779816515</v>
      </c>
      <c r="K221" s="39">
        <f t="shared" si="56"/>
        <v>36715.538815342763</v>
      </c>
      <c r="L221" s="59">
        <f t="shared" si="48"/>
        <v>163</v>
      </c>
      <c r="M221" s="40">
        <f t="shared" si="57"/>
        <v>36809.815950920245</v>
      </c>
      <c r="N221" s="39">
        <f t="shared" si="59"/>
        <v>45838.77649852146</v>
      </c>
      <c r="O221" s="59">
        <f t="shared" si="49"/>
        <v>131</v>
      </c>
      <c r="P221" s="40">
        <f t="shared" si="58"/>
        <v>45801.526717557252</v>
      </c>
    </row>
    <row r="222" spans="1:16">
      <c r="A222" s="62">
        <v>218</v>
      </c>
      <c r="B222" s="39">
        <f t="shared" si="50"/>
        <v>9223.5976877581288</v>
      </c>
      <c r="C222" s="59">
        <f t="shared" si="45"/>
        <v>651</v>
      </c>
      <c r="D222" s="40">
        <f t="shared" si="51"/>
        <v>9216.5898617511521</v>
      </c>
      <c r="E222" s="39">
        <f t="shared" si="52"/>
        <v>18434.649920593089</v>
      </c>
      <c r="F222" s="59">
        <f t="shared" si="46"/>
        <v>325</v>
      </c>
      <c r="G222" s="40">
        <f t="shared" si="53"/>
        <v>18461.538461538461</v>
      </c>
      <c r="H222" s="39">
        <f t="shared" si="54"/>
        <v>27645.588878581348</v>
      </c>
      <c r="I222" s="59">
        <f t="shared" si="47"/>
        <v>217</v>
      </c>
      <c r="J222" s="40">
        <f t="shared" si="55"/>
        <v>27649.769585253456</v>
      </c>
      <c r="K222" s="39">
        <f t="shared" si="56"/>
        <v>36804.015810972895</v>
      </c>
      <c r="L222" s="59">
        <f t="shared" si="48"/>
        <v>163</v>
      </c>
      <c r="M222" s="40">
        <f t="shared" si="57"/>
        <v>36809.815950920245</v>
      </c>
      <c r="N222" s="39">
        <f t="shared" si="59"/>
        <v>45949.293604412465</v>
      </c>
      <c r="O222" s="59">
        <f t="shared" si="49"/>
        <v>131</v>
      </c>
      <c r="P222" s="40">
        <f t="shared" si="58"/>
        <v>45801.526717557252</v>
      </c>
    </row>
    <row r="223" spans="1:16">
      <c r="A223" s="62">
        <v>219</v>
      </c>
      <c r="B223" s="39">
        <f t="shared" si="50"/>
        <v>9245.5555989620807</v>
      </c>
      <c r="C223" s="59">
        <f t="shared" si="45"/>
        <v>649</v>
      </c>
      <c r="D223" s="40">
        <f t="shared" si="51"/>
        <v>9244.9922958397528</v>
      </c>
      <c r="E223" s="39">
        <f t="shared" si="52"/>
        <v>18478.755718606262</v>
      </c>
      <c r="F223" s="59">
        <f t="shared" si="46"/>
        <v>325</v>
      </c>
      <c r="G223" s="40">
        <f t="shared" si="53"/>
        <v>18461.538461538461</v>
      </c>
      <c r="H223" s="39">
        <f t="shared" si="54"/>
        <v>27711.842291035464</v>
      </c>
      <c r="I223" s="59">
        <f t="shared" si="47"/>
        <v>217</v>
      </c>
      <c r="J223" s="40">
        <f t="shared" si="55"/>
        <v>27649.769585253456</v>
      </c>
      <c r="K223" s="39">
        <f t="shared" si="56"/>
        <v>36892.290573205712</v>
      </c>
      <c r="L223" s="59">
        <f t="shared" si="48"/>
        <v>163</v>
      </c>
      <c r="M223" s="40">
        <f t="shared" si="57"/>
        <v>36809.815950920245</v>
      </c>
      <c r="N223" s="39">
        <f t="shared" si="59"/>
        <v>46059.558099445399</v>
      </c>
      <c r="O223" s="59">
        <f t="shared" si="49"/>
        <v>130</v>
      </c>
      <c r="P223" s="40">
        <f t="shared" si="58"/>
        <v>46153.846153846156</v>
      </c>
    </row>
    <row r="224" spans="1:16">
      <c r="A224" s="62">
        <v>220</v>
      </c>
      <c r="B224" s="39">
        <f t="shared" si="50"/>
        <v>9267.4635489836528</v>
      </c>
      <c r="C224" s="59">
        <f t="shared" si="45"/>
        <v>647</v>
      </c>
      <c r="D224" s="40">
        <f t="shared" si="51"/>
        <v>9273.570324574961</v>
      </c>
      <c r="E224" s="39">
        <f t="shared" si="52"/>
        <v>18522.761162000181</v>
      </c>
      <c r="F224" s="59">
        <f t="shared" si="46"/>
        <v>324</v>
      </c>
      <c r="G224" s="40">
        <f t="shared" si="53"/>
        <v>18518.518518518518</v>
      </c>
      <c r="H224" s="39">
        <f t="shared" si="54"/>
        <v>27777.944956053172</v>
      </c>
      <c r="I224" s="59">
        <f t="shared" si="47"/>
        <v>216</v>
      </c>
      <c r="J224" s="40">
        <f t="shared" si="55"/>
        <v>27777.777777777777</v>
      </c>
      <c r="K224" s="39">
        <f t="shared" si="56"/>
        <v>36980.364482476951</v>
      </c>
      <c r="L224" s="59">
        <f t="shared" si="48"/>
        <v>162</v>
      </c>
      <c r="M224" s="40">
        <f t="shared" si="57"/>
        <v>37037.037037037036</v>
      </c>
      <c r="N224" s="39">
        <f t="shared" si="59"/>
        <v>46169.571707930198</v>
      </c>
      <c r="O224" s="59">
        <f t="shared" si="49"/>
        <v>130</v>
      </c>
      <c r="P224" s="40">
        <f t="shared" si="58"/>
        <v>46153.846153846156</v>
      </c>
    </row>
    <row r="225" spans="1:16">
      <c r="A225" s="62">
        <v>221</v>
      </c>
      <c r="B225" s="39">
        <f t="shared" si="50"/>
        <v>9289.3218773106582</v>
      </c>
      <c r="C225" s="59">
        <f t="shared" si="45"/>
        <v>646</v>
      </c>
      <c r="D225" s="40">
        <f t="shared" si="51"/>
        <v>9287.9256965944278</v>
      </c>
      <c r="E225" s="39">
        <f t="shared" si="52"/>
        <v>18566.666932687651</v>
      </c>
      <c r="F225" s="59">
        <f t="shared" si="46"/>
        <v>323</v>
      </c>
      <c r="G225" s="40">
        <f t="shared" si="53"/>
        <v>18575.851393188856</v>
      </c>
      <c r="H225" s="39">
        <f t="shared" si="54"/>
        <v>27843.897897968058</v>
      </c>
      <c r="I225" s="59">
        <f t="shared" si="47"/>
        <v>215</v>
      </c>
      <c r="J225" s="40">
        <f t="shared" si="55"/>
        <v>27906.976744186046</v>
      </c>
      <c r="K225" s="39">
        <f t="shared" si="56"/>
        <v>37068.238903588826</v>
      </c>
      <c r="L225" s="59">
        <f t="shared" si="48"/>
        <v>162</v>
      </c>
      <c r="M225" s="40">
        <f t="shared" si="57"/>
        <v>37037.037037037036</v>
      </c>
      <c r="N225" s="39">
        <f t="shared" si="59"/>
        <v>46279.336134648867</v>
      </c>
      <c r="O225" s="59">
        <f t="shared" si="49"/>
        <v>130</v>
      </c>
      <c r="P225" s="40">
        <f t="shared" si="58"/>
        <v>46153.846153846156</v>
      </c>
    </row>
    <row r="226" spans="1:16">
      <c r="A226" s="62">
        <v>222</v>
      </c>
      <c r="B226" s="39">
        <f t="shared" si="50"/>
        <v>9311.1309196035236</v>
      </c>
      <c r="C226" s="59">
        <f t="shared" si="45"/>
        <v>644</v>
      </c>
      <c r="D226" s="40">
        <f t="shared" si="51"/>
        <v>9316.7701863354032</v>
      </c>
      <c r="E226" s="39">
        <f t="shared" si="52"/>
        <v>18610.473704893597</v>
      </c>
      <c r="F226" s="59">
        <f t="shared" si="46"/>
        <v>322</v>
      </c>
      <c r="G226" s="40">
        <f t="shared" si="53"/>
        <v>18633.540372670806</v>
      </c>
      <c r="H226" s="39">
        <f t="shared" si="54"/>
        <v>27909.702129565387</v>
      </c>
      <c r="I226" s="59">
        <f t="shared" si="47"/>
        <v>215</v>
      </c>
      <c r="J226" s="40">
        <f t="shared" si="55"/>
        <v>27906.976744186046</v>
      </c>
      <c r="K226" s="39">
        <f t="shared" si="56"/>
        <v>37155.915185956779</v>
      </c>
      <c r="L226" s="59">
        <f t="shared" si="48"/>
        <v>161</v>
      </c>
      <c r="M226" s="40">
        <f t="shared" si="57"/>
        <v>37267.080745341613</v>
      </c>
      <c r="N226" s="39">
        <f t="shared" si="59"/>
        <v>46388.853065163734</v>
      </c>
      <c r="O226" s="59">
        <f t="shared" si="49"/>
        <v>129</v>
      </c>
      <c r="P226" s="40">
        <f t="shared" si="58"/>
        <v>46511.627906976741</v>
      </c>
    </row>
    <row r="227" spans="1:16">
      <c r="A227" s="62">
        <v>223</v>
      </c>
      <c r="B227" s="39">
        <f t="shared" si="50"/>
        <v>9332.8910077554337</v>
      </c>
      <c r="C227" s="59">
        <f t="shared" si="45"/>
        <v>643</v>
      </c>
      <c r="D227" s="40">
        <f t="shared" si="51"/>
        <v>9331.2597200622076</v>
      </c>
      <c r="E227" s="39">
        <f t="shared" si="52"/>
        <v>18654.182145275863</v>
      </c>
      <c r="F227" s="59">
        <f t="shared" si="46"/>
        <v>322</v>
      </c>
      <c r="G227" s="40">
        <f t="shared" si="53"/>
        <v>18633.540372670806</v>
      </c>
      <c r="H227" s="39">
        <f t="shared" si="54"/>
        <v>27975.358652263545</v>
      </c>
      <c r="I227" s="59">
        <f t="shared" si="47"/>
        <v>214</v>
      </c>
      <c r="J227" s="40">
        <f t="shared" si="55"/>
        <v>28037.383177570093</v>
      </c>
      <c r="K227" s="39">
        <f t="shared" si="56"/>
        <v>37243.394663851257</v>
      </c>
      <c r="L227" s="59">
        <f t="shared" si="48"/>
        <v>161</v>
      </c>
      <c r="M227" s="40">
        <f t="shared" si="57"/>
        <v>37267.080745341613</v>
      </c>
      <c r="N227" s="39">
        <f t="shared" si="59"/>
        <v>46498.1241661194</v>
      </c>
      <c r="O227" s="59">
        <f t="shared" si="49"/>
        <v>129</v>
      </c>
      <c r="P227" s="40">
        <f t="shared" si="58"/>
        <v>46511.627906976741</v>
      </c>
    </row>
    <row r="228" spans="1:16">
      <c r="A228" s="62">
        <v>224</v>
      </c>
      <c r="B228" s="39">
        <f t="shared" si="50"/>
        <v>9354.60246995126</v>
      </c>
      <c r="C228" s="59">
        <f t="shared" si="45"/>
        <v>641</v>
      </c>
      <c r="D228" s="40">
        <f t="shared" si="51"/>
        <v>9360.3744149765989</v>
      </c>
      <c r="E228" s="39">
        <f t="shared" si="52"/>
        <v>18697.792913043584</v>
      </c>
      <c r="F228" s="59">
        <f t="shared" si="46"/>
        <v>321</v>
      </c>
      <c r="G228" s="40">
        <f t="shared" si="53"/>
        <v>18691.58878504673</v>
      </c>
      <c r="H228" s="39">
        <f t="shared" si="54"/>
        <v>28040.868456291861</v>
      </c>
      <c r="I228" s="59">
        <f t="shared" si="47"/>
        <v>214</v>
      </c>
      <c r="J228" s="40">
        <f t="shared" si="55"/>
        <v>28037.383177570093</v>
      </c>
      <c r="K228" s="39">
        <f t="shared" si="56"/>
        <v>37330.678656634613</v>
      </c>
      <c r="L228" s="59">
        <f t="shared" si="48"/>
        <v>161</v>
      </c>
      <c r="M228" s="40">
        <f t="shared" si="57"/>
        <v>37267.080745341613</v>
      </c>
      <c r="N228" s="39">
        <f t="shared" si="59"/>
        <v>46607.151085538702</v>
      </c>
      <c r="O228" s="59">
        <f t="shared" si="49"/>
        <v>129</v>
      </c>
      <c r="P228" s="40">
        <f t="shared" si="58"/>
        <v>46511.627906976741</v>
      </c>
    </row>
    <row r="229" spans="1:16">
      <c r="A229" s="62">
        <v>225</v>
      </c>
      <c r="B229" s="39">
        <f t="shared" si="50"/>
        <v>9376.2656307253073</v>
      </c>
      <c r="C229" s="59">
        <f t="shared" si="45"/>
        <v>640</v>
      </c>
      <c r="D229" s="40">
        <f t="shared" si="51"/>
        <v>9375</v>
      </c>
      <c r="E229" s="39">
        <f t="shared" si="52"/>
        <v>18741.30666007318</v>
      </c>
      <c r="F229" s="59">
        <f t="shared" si="46"/>
        <v>320</v>
      </c>
      <c r="G229" s="40">
        <f t="shared" si="53"/>
        <v>18750</v>
      </c>
      <c r="H229" s="39">
        <f t="shared" si="54"/>
        <v>28106.232520864836</v>
      </c>
      <c r="I229" s="59">
        <f t="shared" si="47"/>
        <v>213</v>
      </c>
      <c r="J229" s="40">
        <f t="shared" si="55"/>
        <v>28169.014084507042</v>
      </c>
      <c r="K229" s="39">
        <f t="shared" si="56"/>
        <v>37417.768468993272</v>
      </c>
      <c r="L229" s="59">
        <f t="shared" si="48"/>
        <v>160</v>
      </c>
      <c r="M229" s="40">
        <f t="shared" si="57"/>
        <v>37500</v>
      </c>
      <c r="N229" s="39">
        <f t="shared" si="59"/>
        <v>46715.935453112688</v>
      </c>
      <c r="O229" s="59">
        <f t="shared" si="49"/>
        <v>128</v>
      </c>
      <c r="P229" s="40">
        <f t="shared" si="58"/>
        <v>46875</v>
      </c>
    </row>
    <row r="230" spans="1:16">
      <c r="A230" s="62">
        <v>226</v>
      </c>
      <c r="B230" s="39">
        <f t="shared" si="50"/>
        <v>9397.8808110179125</v>
      </c>
      <c r="C230" s="59">
        <f t="shared" si="45"/>
        <v>638</v>
      </c>
      <c r="D230" s="40">
        <f t="shared" si="51"/>
        <v>9404.3887147335427</v>
      </c>
      <c r="E230" s="39">
        <f t="shared" si="52"/>
        <v>18784.724031022037</v>
      </c>
      <c r="F230" s="59">
        <f t="shared" si="46"/>
        <v>319</v>
      </c>
      <c r="G230" s="40">
        <f t="shared" si="53"/>
        <v>18808.777429467085</v>
      </c>
      <c r="H230" s="39">
        <f t="shared" si="54"/>
        <v>28171.451814352931</v>
      </c>
      <c r="I230" s="59">
        <f t="shared" si="47"/>
        <v>213</v>
      </c>
      <c r="J230" s="40">
        <f t="shared" si="55"/>
        <v>28169.014084507042</v>
      </c>
      <c r="K230" s="39">
        <f t="shared" si="56"/>
        <v>37504.665391165261</v>
      </c>
      <c r="L230" s="59">
        <f t="shared" si="48"/>
        <v>160</v>
      </c>
      <c r="M230" s="40">
        <f t="shared" si="57"/>
        <v>37500</v>
      </c>
      <c r="N230" s="39">
        <f t="shared" si="59"/>
        <v>46824.478880484829</v>
      </c>
      <c r="O230" s="59">
        <f t="shared" si="49"/>
        <v>128</v>
      </c>
      <c r="P230" s="40">
        <f t="shared" si="58"/>
        <v>46875</v>
      </c>
    </row>
    <row r="231" spans="1:16">
      <c r="A231" s="62">
        <v>227</v>
      </c>
      <c r="B231" s="39">
        <f t="shared" si="50"/>
        <v>9419.4483282309229</v>
      </c>
      <c r="C231" s="59">
        <f t="shared" si="45"/>
        <v>637</v>
      </c>
      <c r="D231" s="40">
        <f t="shared" si="51"/>
        <v>9419.1522762951336</v>
      </c>
      <c r="E231" s="39">
        <f t="shared" si="52"/>
        <v>18828.045663439945</v>
      </c>
      <c r="F231" s="59">
        <f t="shared" si="46"/>
        <v>319</v>
      </c>
      <c r="G231" s="40">
        <f t="shared" si="53"/>
        <v>18808.777429467085</v>
      </c>
      <c r="H231" s="39">
        <f t="shared" si="54"/>
        <v>28236.527294449945</v>
      </c>
      <c r="I231" s="59">
        <f t="shared" si="47"/>
        <v>212</v>
      </c>
      <c r="J231" s="40">
        <f t="shared" si="55"/>
        <v>28301.886792452831</v>
      </c>
      <c r="K231" s="39">
        <f t="shared" si="56"/>
        <v>37591.370699163228</v>
      </c>
      <c r="L231" s="59">
        <f t="shared" si="48"/>
        <v>160</v>
      </c>
      <c r="M231" s="40">
        <f t="shared" si="57"/>
        <v>37500</v>
      </c>
      <c r="N231" s="39">
        <f t="shared" si="59"/>
        <v>46932.7829615296</v>
      </c>
      <c r="O231" s="59">
        <f t="shared" si="49"/>
        <v>128</v>
      </c>
      <c r="P231" s="40">
        <f t="shared" si="58"/>
        <v>46875</v>
      </c>
    </row>
    <row r="232" spans="1:16">
      <c r="A232" s="62">
        <v>228</v>
      </c>
      <c r="B232" s="39">
        <f t="shared" si="50"/>
        <v>9440.9684962820684</v>
      </c>
      <c r="C232" s="59">
        <f t="shared" si="45"/>
        <v>636</v>
      </c>
      <c r="D232" s="40">
        <f t="shared" si="51"/>
        <v>9433.9622641509432</v>
      </c>
      <c r="E232" s="39">
        <f t="shared" si="52"/>
        <v>18871.272187878327</v>
      </c>
      <c r="F232" s="59">
        <f t="shared" si="46"/>
        <v>318</v>
      </c>
      <c r="G232" s="40">
        <f t="shared" si="53"/>
        <v>18867.924528301886</v>
      </c>
      <c r="H232" s="39">
        <f t="shared" si="54"/>
        <v>28301.459908337089</v>
      </c>
      <c r="I232" s="59">
        <f t="shared" si="47"/>
        <v>212</v>
      </c>
      <c r="J232" s="40">
        <f t="shared" si="55"/>
        <v>28301.886792452831</v>
      </c>
      <c r="K232" s="39">
        <f t="shared" si="56"/>
        <v>37677.885654993057</v>
      </c>
      <c r="L232" s="59">
        <f t="shared" si="48"/>
        <v>159</v>
      </c>
      <c r="M232" s="40">
        <f t="shared" si="57"/>
        <v>37735.849056603773</v>
      </c>
      <c r="N232" s="39">
        <f t="shared" si="59"/>
        <v>47040.84927262555</v>
      </c>
      <c r="O232" s="59">
        <f t="shared" si="49"/>
        <v>128</v>
      </c>
      <c r="P232" s="40">
        <f t="shared" si="58"/>
        <v>46875</v>
      </c>
    </row>
    <row r="233" spans="1:16">
      <c r="A233" s="62">
        <v>229</v>
      </c>
      <c r="B233" s="39">
        <f t="shared" si="50"/>
        <v>9462.4416256582772</v>
      </c>
      <c r="C233" s="59">
        <f t="shared" si="45"/>
        <v>634</v>
      </c>
      <c r="D233" s="40">
        <f t="shared" si="51"/>
        <v>9463.7223974763401</v>
      </c>
      <c r="E233" s="39">
        <f t="shared" si="52"/>
        <v>18914.404227997307</v>
      </c>
      <c r="F233" s="59">
        <f t="shared" si="46"/>
        <v>317</v>
      </c>
      <c r="G233" s="40">
        <f t="shared" si="53"/>
        <v>18927.44479495268</v>
      </c>
      <c r="H233" s="39">
        <f t="shared" si="54"/>
        <v>28366.250592843844</v>
      </c>
      <c r="I233" s="59">
        <f t="shared" si="47"/>
        <v>212</v>
      </c>
      <c r="J233" s="40">
        <f t="shared" si="55"/>
        <v>28301.886792452831</v>
      </c>
      <c r="K233" s="39">
        <f t="shared" si="56"/>
        <v>37764.211506868174</v>
      </c>
      <c r="L233" s="59">
        <f t="shared" si="48"/>
        <v>159</v>
      </c>
      <c r="M233" s="40">
        <f t="shared" si="57"/>
        <v>37735.849056603773</v>
      </c>
      <c r="N233" s="39">
        <f t="shared" si="59"/>
        <v>47148.679372922998</v>
      </c>
      <c r="O233" s="59">
        <f t="shared" si="49"/>
        <v>127</v>
      </c>
      <c r="P233" s="40">
        <f t="shared" si="58"/>
        <v>47244.094488188974</v>
      </c>
    </row>
    <row r="234" spans="1:16">
      <c r="A234" s="62">
        <v>230</v>
      </c>
      <c r="B234" s="39">
        <f t="shared" si="50"/>
        <v>9483.8680234679377</v>
      </c>
      <c r="C234" s="59">
        <f t="shared" si="45"/>
        <v>633</v>
      </c>
      <c r="D234" s="40">
        <f t="shared" si="51"/>
        <v>9478.6729857819901</v>
      </c>
      <c r="E234" s="39">
        <f t="shared" si="52"/>
        <v>18957.442400670705</v>
      </c>
      <c r="F234" s="59">
        <f t="shared" si="46"/>
        <v>316</v>
      </c>
      <c r="G234" s="40">
        <f t="shared" si="53"/>
        <v>18987.3417721519</v>
      </c>
      <c r="H234" s="39">
        <f t="shared" si="54"/>
        <v>28430.900274605647</v>
      </c>
      <c r="I234" s="59">
        <f t="shared" si="47"/>
        <v>211</v>
      </c>
      <c r="J234" s="40">
        <f t="shared" si="55"/>
        <v>28436.018957345972</v>
      </c>
      <c r="K234" s="39">
        <f t="shared" si="56"/>
        <v>37850.349489419677</v>
      </c>
      <c r="L234" s="59">
        <f t="shared" si="48"/>
        <v>159</v>
      </c>
      <c r="M234" s="40">
        <f t="shared" si="57"/>
        <v>37735.849056603773</v>
      </c>
      <c r="N234" s="39">
        <f t="shared" si="59"/>
        <v>47256.274804606495</v>
      </c>
      <c r="O234" s="59">
        <f t="shared" si="49"/>
        <v>127</v>
      </c>
      <c r="P234" s="40">
        <f t="shared" si="58"/>
        <v>47244.094488188974</v>
      </c>
    </row>
    <row r="235" spans="1:16">
      <c r="A235" s="62">
        <v>231</v>
      </c>
      <c r="B235" s="39">
        <f t="shared" si="50"/>
        <v>9505.247993492143</v>
      </c>
      <c r="C235" s="59">
        <f t="shared" si="45"/>
        <v>631</v>
      </c>
      <c r="D235" s="40">
        <f t="shared" si="51"/>
        <v>9508.7163232963558</v>
      </c>
      <c r="E235" s="39">
        <f t="shared" si="52"/>
        <v>19000.387316088963</v>
      </c>
      <c r="F235" s="59">
        <f t="shared" si="46"/>
        <v>316</v>
      </c>
      <c r="G235" s="40">
        <f t="shared" si="53"/>
        <v>18987.3417721519</v>
      </c>
      <c r="H235" s="39">
        <f t="shared" si="54"/>
        <v>28495.409870218518</v>
      </c>
      <c r="I235" s="59">
        <f t="shared" si="47"/>
        <v>211</v>
      </c>
      <c r="J235" s="40">
        <f t="shared" si="55"/>
        <v>28436.018957345972</v>
      </c>
      <c r="K235" s="39">
        <f t="shared" si="56"/>
        <v>37936.30082390234</v>
      </c>
      <c r="L235" s="59">
        <f t="shared" si="48"/>
        <v>158</v>
      </c>
      <c r="M235" s="40">
        <f t="shared" si="57"/>
        <v>37974.6835443038</v>
      </c>
      <c r="N235" s="39">
        <f t="shared" si="59"/>
        <v>47363.637093152145</v>
      </c>
      <c r="O235" s="59">
        <f t="shared" si="49"/>
        <v>127</v>
      </c>
      <c r="P235" s="40">
        <f t="shared" si="58"/>
        <v>47244.094488188974</v>
      </c>
    </row>
    <row r="236" spans="1:16">
      <c r="A236" s="62">
        <v>232</v>
      </c>
      <c r="B236" s="39">
        <f t="shared" si="50"/>
        <v>9526.5818362349437</v>
      </c>
      <c r="C236" s="59">
        <f t="shared" si="45"/>
        <v>630</v>
      </c>
      <c r="D236" s="40">
        <f t="shared" si="51"/>
        <v>9523.8095238095229</v>
      </c>
      <c r="E236" s="39">
        <f t="shared" si="52"/>
        <v>19043.239577860088</v>
      </c>
      <c r="F236" s="59">
        <f t="shared" si="46"/>
        <v>315</v>
      </c>
      <c r="G236" s="40">
        <f t="shared" si="53"/>
        <v>19047.619047619046</v>
      </c>
      <c r="H236" s="39">
        <f t="shared" si="54"/>
        <v>28559.780286390691</v>
      </c>
      <c r="I236" s="59">
        <f t="shared" si="47"/>
        <v>210</v>
      </c>
      <c r="J236" s="40">
        <f t="shared" si="55"/>
        <v>28571.428571428572</v>
      </c>
      <c r="K236" s="39">
        <f t="shared" si="56"/>
        <v>38022.066718396629</v>
      </c>
      <c r="L236" s="59">
        <f t="shared" si="48"/>
        <v>158</v>
      </c>
      <c r="M236" s="40">
        <f t="shared" si="57"/>
        <v>37974.6835443038</v>
      </c>
      <c r="N236" s="39">
        <f t="shared" si="59"/>
        <v>47470.76774757995</v>
      </c>
      <c r="O236" s="59">
        <f t="shared" si="49"/>
        <v>126</v>
      </c>
      <c r="P236" s="40">
        <f t="shared" si="58"/>
        <v>47619.047619047618</v>
      </c>
    </row>
    <row r="237" spans="1:16">
      <c r="A237" s="62">
        <v>233</v>
      </c>
      <c r="B237" s="39">
        <f t="shared" si="50"/>
        <v>9547.8698489726266</v>
      </c>
      <c r="C237" s="59">
        <f t="shared" si="45"/>
        <v>628</v>
      </c>
      <c r="D237" s="40">
        <f t="shared" si="51"/>
        <v>9554.1401273885349</v>
      </c>
      <c r="E237" s="39">
        <f t="shared" si="52"/>
        <v>19085.999783108626</v>
      </c>
      <c r="F237" s="59">
        <f t="shared" si="46"/>
        <v>314</v>
      </c>
      <c r="G237" s="40">
        <f t="shared" si="53"/>
        <v>19108.28025477707</v>
      </c>
      <c r="H237" s="39">
        <f t="shared" si="54"/>
        <v>28624.012420091291</v>
      </c>
      <c r="I237" s="59">
        <f t="shared" si="47"/>
        <v>210</v>
      </c>
      <c r="J237" s="40">
        <f t="shared" si="55"/>
        <v>28571.428571428572</v>
      </c>
      <c r="K237" s="39">
        <f t="shared" si="56"/>
        <v>38107.648368006812</v>
      </c>
      <c r="L237" s="59">
        <f t="shared" si="48"/>
        <v>157</v>
      </c>
      <c r="M237" s="40">
        <f t="shared" si="57"/>
        <v>38216.56050955414</v>
      </c>
      <c r="N237" s="39">
        <f t="shared" si="59"/>
        <v>47577.668260701292</v>
      </c>
      <c r="O237" s="59">
        <f t="shared" si="49"/>
        <v>126</v>
      </c>
      <c r="P237" s="40">
        <f t="shared" si="58"/>
        <v>47619.047619047618</v>
      </c>
    </row>
    <row r="238" spans="1:16">
      <c r="A238" s="62">
        <v>234</v>
      </c>
      <c r="B238" s="39">
        <f t="shared" si="50"/>
        <v>9569.1123258020434</v>
      </c>
      <c r="C238" s="59">
        <f t="shared" si="45"/>
        <v>627</v>
      </c>
      <c r="D238" s="40">
        <f t="shared" si="51"/>
        <v>9569.3779904306211</v>
      </c>
      <c r="E238" s="39">
        <f t="shared" si="52"/>
        <v>19128.668522572749</v>
      </c>
      <c r="F238" s="59">
        <f t="shared" si="46"/>
        <v>314</v>
      </c>
      <c r="G238" s="40">
        <f t="shared" si="53"/>
        <v>19108.28025477707</v>
      </c>
      <c r="H238" s="39">
        <f t="shared" si="54"/>
        <v>28688.107158696163</v>
      </c>
      <c r="I238" s="59">
        <f t="shared" si="47"/>
        <v>209</v>
      </c>
      <c r="J238" s="40">
        <f t="shared" si="55"/>
        <v>28708.133971291867</v>
      </c>
      <c r="K238" s="39">
        <f t="shared" si="56"/>
        <v>38193.046955055266</v>
      </c>
      <c r="L238" s="59">
        <f t="shared" si="48"/>
        <v>157</v>
      </c>
      <c r="M238" s="40">
        <f t="shared" si="57"/>
        <v>38216.56050955414</v>
      </c>
      <c r="N238" s="39">
        <f t="shared" si="59"/>
        <v>47684.340109361598</v>
      </c>
      <c r="O238" s="59">
        <f t="shared" si="49"/>
        <v>126</v>
      </c>
      <c r="P238" s="40">
        <f t="shared" si="58"/>
        <v>47619.047619047618</v>
      </c>
    </row>
    <row r="239" spans="1:16">
      <c r="A239" s="62">
        <v>235</v>
      </c>
      <c r="B239" s="39">
        <f t="shared" si="50"/>
        <v>9590.309557688015</v>
      </c>
      <c r="C239" s="59">
        <f t="shared" si="45"/>
        <v>626</v>
      </c>
      <c r="D239" s="40">
        <f t="shared" si="51"/>
        <v>9584.6645367412148</v>
      </c>
      <c r="E239" s="39">
        <f t="shared" si="52"/>
        <v>19171.246380699475</v>
      </c>
      <c r="F239" s="59">
        <f t="shared" si="46"/>
        <v>313</v>
      </c>
      <c r="G239" s="40">
        <f t="shared" si="53"/>
        <v>19169.32907348243</v>
      </c>
      <c r="H239" s="39">
        <f t="shared" si="54"/>
        <v>28752.065380130905</v>
      </c>
      <c r="I239" s="59">
        <f t="shared" si="47"/>
        <v>209</v>
      </c>
      <c r="J239" s="40">
        <f t="shared" si="55"/>
        <v>28708.133971291867</v>
      </c>
      <c r="K239" s="39">
        <f t="shared" si="56"/>
        <v>38278.263649273031</v>
      </c>
      <c r="L239" s="59">
        <f t="shared" si="48"/>
        <v>157</v>
      </c>
      <c r="M239" s="40">
        <f t="shared" si="57"/>
        <v>38216.56050955414</v>
      </c>
      <c r="N239" s="39">
        <f t="shared" si="59"/>
        <v>47790.784754678411</v>
      </c>
      <c r="O239" s="59">
        <f t="shared" si="49"/>
        <v>126</v>
      </c>
      <c r="P239" s="40">
        <f t="shared" si="58"/>
        <v>47619.047619047618</v>
      </c>
    </row>
    <row r="240" spans="1:16">
      <c r="A240" s="62">
        <v>236</v>
      </c>
      <c r="B240" s="39">
        <f t="shared" si="50"/>
        <v>9611.4618325098327</v>
      </c>
      <c r="C240" s="59">
        <f t="shared" si="45"/>
        <v>624</v>
      </c>
      <c r="D240" s="40">
        <f t="shared" si="51"/>
        <v>9615.3846153846152</v>
      </c>
      <c r="E240" s="39">
        <f t="shared" si="52"/>
        <v>19213.733935738059</v>
      </c>
      <c r="F240" s="59">
        <f t="shared" si="46"/>
        <v>312</v>
      </c>
      <c r="G240" s="40">
        <f t="shared" si="53"/>
        <v>19230.76923076923</v>
      </c>
      <c r="H240" s="39">
        <f t="shared" si="54"/>
        <v>28815.887953011174</v>
      </c>
      <c r="I240" s="59">
        <f t="shared" si="47"/>
        <v>208</v>
      </c>
      <c r="J240" s="40">
        <f t="shared" si="55"/>
        <v>28846.153846153848</v>
      </c>
      <c r="K240" s="39">
        <f t="shared" si="56"/>
        <v>38363.299607986766</v>
      </c>
      <c r="L240" s="59">
        <f t="shared" si="48"/>
        <v>156</v>
      </c>
      <c r="M240" s="40">
        <f t="shared" si="57"/>
        <v>38461.538461538461</v>
      </c>
      <c r="N240" s="39">
        <f t="shared" si="59"/>
        <v>47897.003642274874</v>
      </c>
      <c r="O240" s="59">
        <f t="shared" si="49"/>
        <v>125</v>
      </c>
      <c r="P240" s="40">
        <f t="shared" si="58"/>
        <v>48000</v>
      </c>
    </row>
    <row r="241" spans="1:16">
      <c r="A241" s="62">
        <v>237</v>
      </c>
      <c r="B241" s="39">
        <f t="shared" si="50"/>
        <v>9632.5694351068705</v>
      </c>
      <c r="C241" s="59">
        <f t="shared" si="45"/>
        <v>623</v>
      </c>
      <c r="D241" s="40">
        <f t="shared" si="51"/>
        <v>9630.8186195826638</v>
      </c>
      <c r="E241" s="39">
        <f t="shared" si="52"/>
        <v>19256.131759831627</v>
      </c>
      <c r="F241" s="59">
        <f t="shared" si="46"/>
        <v>312</v>
      </c>
      <c r="G241" s="40">
        <f t="shared" si="53"/>
        <v>19230.76923076923</v>
      </c>
      <c r="H241" s="39">
        <f t="shared" si="54"/>
        <v>28879.575736780309</v>
      </c>
      <c r="I241" s="59">
        <f t="shared" si="47"/>
        <v>208</v>
      </c>
      <c r="J241" s="40">
        <f t="shared" si="55"/>
        <v>28846.153846153848</v>
      </c>
      <c r="K241" s="39">
        <f t="shared" si="56"/>
        <v>38448.155976302121</v>
      </c>
      <c r="L241" s="59">
        <f t="shared" si="48"/>
        <v>156</v>
      </c>
      <c r="M241" s="40">
        <f t="shared" si="57"/>
        <v>38461.538461538461</v>
      </c>
      <c r="N241" s="39">
        <f t="shared" si="59"/>
        <v>48002.998202508796</v>
      </c>
      <c r="O241" s="59">
        <f t="shared" si="49"/>
        <v>125</v>
      </c>
      <c r="P241" s="40">
        <f t="shared" si="58"/>
        <v>48000</v>
      </c>
    </row>
    <row r="242" spans="1:16">
      <c r="A242" s="62">
        <v>238</v>
      </c>
      <c r="B242" s="39">
        <f t="shared" si="50"/>
        <v>9653.6326473233403</v>
      </c>
      <c r="C242" s="59">
        <f t="shared" si="45"/>
        <v>622</v>
      </c>
      <c r="D242" s="40">
        <f t="shared" si="51"/>
        <v>9646.3022508038594</v>
      </c>
      <c r="E242" s="39">
        <f t="shared" si="52"/>
        <v>19298.440419107061</v>
      </c>
      <c r="F242" s="59">
        <f t="shared" si="46"/>
        <v>311</v>
      </c>
      <c r="G242" s="40">
        <f t="shared" si="53"/>
        <v>19292.604501607719</v>
      </c>
      <c r="H242" s="39">
        <f t="shared" si="54"/>
        <v>28943.129581844369</v>
      </c>
      <c r="I242" s="59">
        <f t="shared" si="47"/>
        <v>207</v>
      </c>
      <c r="J242" s="40">
        <f t="shared" si="55"/>
        <v>28985.507246376812</v>
      </c>
      <c r="K242" s="39">
        <f t="shared" si="56"/>
        <v>38532.833887283639</v>
      </c>
      <c r="L242" s="59">
        <f t="shared" si="48"/>
        <v>156</v>
      </c>
      <c r="M242" s="40">
        <f t="shared" si="57"/>
        <v>38461.538461538461</v>
      </c>
      <c r="N242" s="39">
        <f t="shared" si="59"/>
        <v>48108.769850697383</v>
      </c>
      <c r="O242" s="59">
        <f t="shared" si="49"/>
        <v>125</v>
      </c>
      <c r="P242" s="40">
        <f t="shared" si="58"/>
        <v>48000</v>
      </c>
    </row>
    <row r="243" spans="1:16">
      <c r="A243" s="62">
        <v>239</v>
      </c>
      <c r="B243" s="39">
        <f t="shared" si="50"/>
        <v>9674.6517480521961</v>
      </c>
      <c r="C243" s="59">
        <f t="shared" si="45"/>
        <v>620</v>
      </c>
      <c r="D243" s="40">
        <f t="shared" si="51"/>
        <v>9677.4193548387102</v>
      </c>
      <c r="E243" s="39">
        <f t="shared" si="52"/>
        <v>19340.660473763201</v>
      </c>
      <c r="F243" s="59">
        <f t="shared" si="46"/>
        <v>310</v>
      </c>
      <c r="G243" s="40">
        <f t="shared" si="53"/>
        <v>19354.83870967742</v>
      </c>
      <c r="H243" s="39">
        <f t="shared" si="54"/>
        <v>29006.550329704613</v>
      </c>
      <c r="I243" s="59">
        <f t="shared" si="47"/>
        <v>207</v>
      </c>
      <c r="J243" s="40">
        <f t="shared" si="55"/>
        <v>28985.507246376812</v>
      </c>
      <c r="K243" s="39">
        <f t="shared" si="56"/>
        <v>38617.334462131279</v>
      </c>
      <c r="L243" s="59">
        <f t="shared" si="48"/>
        <v>155</v>
      </c>
      <c r="M243" s="40">
        <f t="shared" si="57"/>
        <v>38709.677419354841</v>
      </c>
      <c r="N243" s="39">
        <f t="shared" si="59"/>
        <v>48214.319987337731</v>
      </c>
      <c r="O243" s="59">
        <f t="shared" si="49"/>
        <v>124</v>
      </c>
      <c r="P243" s="40">
        <f t="shared" si="58"/>
        <v>48387.096774193546</v>
      </c>
    </row>
    <row r="244" spans="1:16">
      <c r="A244" s="62">
        <v>240</v>
      </c>
      <c r="B244" s="39">
        <f t="shared" si="50"/>
        <v>9695.6270132782211</v>
      </c>
      <c r="C244" s="59">
        <f t="shared" si="45"/>
        <v>619</v>
      </c>
      <c r="D244" s="40">
        <f t="shared" si="51"/>
        <v>9693.0533117932155</v>
      </c>
      <c r="E244" s="39">
        <f t="shared" si="52"/>
        <v>19382.792478157375</v>
      </c>
      <c r="F244" s="59">
        <f t="shared" si="46"/>
        <v>310</v>
      </c>
      <c r="G244" s="40">
        <f t="shared" si="53"/>
        <v>19354.83870967742</v>
      </c>
      <c r="H244" s="39">
        <f t="shared" si="54"/>
        <v>29069.838813087503</v>
      </c>
      <c r="I244" s="59">
        <f t="shared" si="47"/>
        <v>206</v>
      </c>
      <c r="J244" s="40">
        <f t="shared" si="55"/>
        <v>29126.213592233009</v>
      </c>
      <c r="K244" s="39">
        <f t="shared" si="56"/>
        <v>38701.658810353634</v>
      </c>
      <c r="L244" s="59">
        <f t="shared" si="48"/>
        <v>155</v>
      </c>
      <c r="M244" s="40">
        <f t="shared" si="57"/>
        <v>38709.677419354841</v>
      </c>
      <c r="N244" s="39">
        <f t="shared" si="59"/>
        <v>48319.64999832317</v>
      </c>
      <c r="O244" s="59">
        <f t="shared" si="49"/>
        <v>124</v>
      </c>
      <c r="P244" s="40">
        <f t="shared" si="58"/>
        <v>48387.096774193546</v>
      </c>
    </row>
    <row r="245" spans="1:16">
      <c r="A245" s="62">
        <v>241</v>
      </c>
      <c r="B245" s="39">
        <f t="shared" si="50"/>
        <v>9716.5587161203039</v>
      </c>
      <c r="C245" s="59">
        <f t="shared" si="45"/>
        <v>618</v>
      </c>
      <c r="D245" s="40">
        <f t="shared" si="51"/>
        <v>9708.7378640776697</v>
      </c>
      <c r="E245" s="39">
        <f t="shared" si="52"/>
        <v>19424.836980890341</v>
      </c>
      <c r="F245" s="59">
        <f t="shared" si="46"/>
        <v>309</v>
      </c>
      <c r="G245" s="40">
        <f t="shared" si="53"/>
        <v>19417.475728155339</v>
      </c>
      <c r="H245" s="39">
        <f t="shared" si="54"/>
        <v>29132.995856072263</v>
      </c>
      <c r="I245" s="59">
        <f t="shared" si="47"/>
        <v>206</v>
      </c>
      <c r="J245" s="40">
        <f t="shared" si="55"/>
        <v>29126.213592233009</v>
      </c>
      <c r="K245" s="39">
        <f t="shared" si="56"/>
        <v>38785.808029937885</v>
      </c>
      <c r="L245" s="59">
        <f t="shared" si="48"/>
        <v>155</v>
      </c>
      <c r="M245" s="40">
        <f t="shared" si="57"/>
        <v>38709.677419354841</v>
      </c>
      <c r="N245" s="39">
        <f t="shared" si="59"/>
        <v>48424.761255155579</v>
      </c>
      <c r="O245" s="59">
        <f t="shared" si="49"/>
        <v>124</v>
      </c>
      <c r="P245" s="40">
        <f t="shared" si="58"/>
        <v>48387.096774193546</v>
      </c>
    </row>
    <row r="246" spans="1:16">
      <c r="A246" s="62">
        <v>242</v>
      </c>
      <c r="B246" s="39">
        <f t="shared" si="50"/>
        <v>9737.4471268729358</v>
      </c>
      <c r="C246" s="59">
        <f t="shared" si="45"/>
        <v>616</v>
      </c>
      <c r="D246" s="40">
        <f t="shared" si="51"/>
        <v>9740.2597402597403</v>
      </c>
      <c r="E246" s="39">
        <f t="shared" si="52"/>
        <v>19466.794524889607</v>
      </c>
      <c r="F246" s="59">
        <f t="shared" si="46"/>
        <v>308</v>
      </c>
      <c r="G246" s="40">
        <f t="shared" si="53"/>
        <v>19480.519480519481</v>
      </c>
      <c r="H246" s="39">
        <f t="shared" si="54"/>
        <v>29196.02227421608</v>
      </c>
      <c r="I246" s="59">
        <f t="shared" si="47"/>
        <v>206</v>
      </c>
      <c r="J246" s="40">
        <f t="shared" si="55"/>
        <v>29126.213592233009</v>
      </c>
      <c r="K246" s="39">
        <f t="shared" si="56"/>
        <v>38869.783207516622</v>
      </c>
      <c r="L246" s="59">
        <f t="shared" si="48"/>
        <v>154</v>
      </c>
      <c r="M246" s="40">
        <f t="shared" si="57"/>
        <v>38961.038961038961</v>
      </c>
      <c r="N246" s="39">
        <f t="shared" si="59"/>
        <v>48529.65511515375</v>
      </c>
      <c r="O246" s="59">
        <f t="shared" si="49"/>
        <v>124</v>
      </c>
      <c r="P246" s="40">
        <f t="shared" si="58"/>
        <v>48387.096774193546</v>
      </c>
    </row>
    <row r="247" spans="1:16">
      <c r="A247" s="62">
        <v>243</v>
      </c>
      <c r="B247" s="39">
        <f t="shared" si="50"/>
        <v>9758.2925130469266</v>
      </c>
      <c r="C247" s="59">
        <f t="shared" si="45"/>
        <v>615</v>
      </c>
      <c r="D247" s="40">
        <f t="shared" si="51"/>
        <v>9756.0975609756097</v>
      </c>
      <c r="E247" s="39">
        <f t="shared" si="52"/>
        <v>19508.665647491249</v>
      </c>
      <c r="F247" s="59">
        <f t="shared" si="46"/>
        <v>308</v>
      </c>
      <c r="G247" s="40">
        <f t="shared" si="53"/>
        <v>19480.519480519481</v>
      </c>
      <c r="H247" s="39">
        <f t="shared" si="54"/>
        <v>29258.918874676972</v>
      </c>
      <c r="I247" s="59">
        <f t="shared" si="47"/>
        <v>205</v>
      </c>
      <c r="J247" s="40">
        <f t="shared" si="55"/>
        <v>29268.292682926829</v>
      </c>
      <c r="K247" s="39">
        <f t="shared" si="56"/>
        <v>38953.585418531533</v>
      </c>
      <c r="L247" s="59">
        <f t="shared" si="48"/>
        <v>154</v>
      </c>
      <c r="M247" s="40">
        <f t="shared" si="57"/>
        <v>38961.038961038961</v>
      </c>
      <c r="N247" s="39">
        <f t="shared" si="59"/>
        <v>48634.332921657857</v>
      </c>
      <c r="O247" s="59">
        <f t="shared" si="49"/>
        <v>123</v>
      </c>
      <c r="P247" s="40">
        <f t="shared" si="58"/>
        <v>48780.487804878052</v>
      </c>
    </row>
    <row r="248" spans="1:16">
      <c r="A248" s="62">
        <v>244</v>
      </c>
      <c r="B248" s="39">
        <f t="shared" si="50"/>
        <v>9779.095139409379</v>
      </c>
      <c r="C248" s="59">
        <f t="shared" si="45"/>
        <v>614</v>
      </c>
      <c r="D248" s="40">
        <f t="shared" si="51"/>
        <v>9771.98697068404</v>
      </c>
      <c r="E248" s="39">
        <f t="shared" si="52"/>
        <v>19550.450880520188</v>
      </c>
      <c r="F248" s="59">
        <f t="shared" si="46"/>
        <v>307</v>
      </c>
      <c r="G248" s="40">
        <f t="shared" si="53"/>
        <v>19543.97394136808</v>
      </c>
      <c r="H248" s="39">
        <f t="shared" si="54"/>
        <v>29321.686456334392</v>
      </c>
      <c r="I248" s="59">
        <f t="shared" si="47"/>
        <v>205</v>
      </c>
      <c r="J248" s="40">
        <f t="shared" si="55"/>
        <v>29268.292682926829</v>
      </c>
      <c r="K248" s="39">
        <f t="shared" si="56"/>
        <v>39037.215727394112</v>
      </c>
      <c r="L248" s="59">
        <f t="shared" si="48"/>
        <v>154</v>
      </c>
      <c r="M248" s="40">
        <f t="shared" si="57"/>
        <v>38961.038961038961</v>
      </c>
      <c r="N248" s="39">
        <f t="shared" si="59"/>
        <v>48738.796004230207</v>
      </c>
      <c r="O248" s="59">
        <f t="shared" si="49"/>
        <v>123</v>
      </c>
      <c r="P248" s="40">
        <f t="shared" si="58"/>
        <v>48780.487804878052</v>
      </c>
    </row>
    <row r="249" spans="1:16">
      <c r="A249" s="62">
        <v>245</v>
      </c>
      <c r="B249" s="39">
        <f t="shared" si="50"/>
        <v>9799.8552680229259</v>
      </c>
      <c r="C249" s="59">
        <f t="shared" si="45"/>
        <v>612</v>
      </c>
      <c r="D249" s="40">
        <f t="shared" si="51"/>
        <v>9803.9215686274511</v>
      </c>
      <c r="E249" s="39">
        <f t="shared" si="52"/>
        <v>19592.150750369005</v>
      </c>
      <c r="F249" s="59">
        <f t="shared" si="46"/>
        <v>306</v>
      </c>
      <c r="G249" s="40">
        <f t="shared" si="53"/>
        <v>19607.843137254902</v>
      </c>
      <c r="H249" s="39">
        <f t="shared" si="54"/>
        <v>29384.325809907616</v>
      </c>
      <c r="I249" s="59">
        <f t="shared" si="47"/>
        <v>204</v>
      </c>
      <c r="J249" s="40">
        <f t="shared" si="55"/>
        <v>29411.764705882353</v>
      </c>
      <c r="K249" s="39">
        <f t="shared" si="56"/>
        <v>39120.675187643399</v>
      </c>
      <c r="L249" s="59">
        <f t="shared" si="48"/>
        <v>153</v>
      </c>
      <c r="M249" s="40">
        <f t="shared" si="57"/>
        <v>39215.686274509804</v>
      </c>
      <c r="N249" s="39">
        <f t="shared" si="59"/>
        <v>48843.04567885225</v>
      </c>
      <c r="O249" s="59">
        <f t="shared" si="49"/>
        <v>123</v>
      </c>
      <c r="P249" s="40">
        <f t="shared" si="58"/>
        <v>48780.487804878052</v>
      </c>
    </row>
    <row r="250" spans="1:16">
      <c r="A250" s="62">
        <v>246</v>
      </c>
      <c r="B250" s="39">
        <f t="shared" si="50"/>
        <v>9820.5731582842454</v>
      </c>
      <c r="C250" s="59">
        <f t="shared" si="45"/>
        <v>611</v>
      </c>
      <c r="D250" s="40">
        <f t="shared" si="51"/>
        <v>9819.9672667757768</v>
      </c>
      <c r="E250" s="39">
        <f t="shared" si="52"/>
        <v>19633.765778075303</v>
      </c>
      <c r="F250" s="59">
        <f t="shared" si="46"/>
        <v>306</v>
      </c>
      <c r="G250" s="40">
        <f t="shared" si="53"/>
        <v>19607.843137254902</v>
      </c>
      <c r="H250" s="39">
        <f t="shared" si="54"/>
        <v>29446.837718071962</v>
      </c>
      <c r="I250" s="59">
        <f t="shared" si="47"/>
        <v>204</v>
      </c>
      <c r="J250" s="40">
        <f t="shared" si="55"/>
        <v>29411.764705882353</v>
      </c>
      <c r="K250" s="39">
        <f t="shared" si="56"/>
        <v>39203.964842100802</v>
      </c>
      <c r="L250" s="59">
        <f t="shared" si="48"/>
        <v>153</v>
      </c>
      <c r="M250" s="40">
        <f t="shared" si="57"/>
        <v>39215.686274509804</v>
      </c>
      <c r="N250" s="39">
        <f t="shared" si="59"/>
        <v>48947.083248117997</v>
      </c>
      <c r="O250" s="59">
        <f t="shared" si="49"/>
        <v>123</v>
      </c>
      <c r="P250" s="40">
        <f t="shared" si="58"/>
        <v>48780.487804878052</v>
      </c>
    </row>
    <row r="251" spans="1:16">
      <c r="A251" s="62">
        <v>247</v>
      </c>
      <c r="B251" s="39">
        <f t="shared" si="50"/>
        <v>9841.2490669618765</v>
      </c>
      <c r="C251" s="59">
        <f t="shared" si="45"/>
        <v>610</v>
      </c>
      <c r="D251" s="40">
        <f t="shared" si="51"/>
        <v>9836.065573770491</v>
      </c>
      <c r="E251" s="39">
        <f t="shared" si="52"/>
        <v>19675.296479397675</v>
      </c>
      <c r="F251" s="59">
        <f t="shared" si="46"/>
        <v>305</v>
      </c>
      <c r="G251" s="40">
        <f t="shared" si="53"/>
        <v>19672.131147540982</v>
      </c>
      <c r="H251" s="39">
        <f t="shared" si="54"/>
        <v>29509.222955572885</v>
      </c>
      <c r="I251" s="59">
        <f t="shared" si="47"/>
        <v>203</v>
      </c>
      <c r="J251" s="40">
        <f t="shared" si="55"/>
        <v>29556.65024630542</v>
      </c>
      <c r="K251" s="39">
        <f t="shared" si="56"/>
        <v>39287.085723022152</v>
      </c>
      <c r="L251" s="59">
        <f t="shared" si="48"/>
        <v>153</v>
      </c>
      <c r="M251" s="40">
        <f t="shared" si="57"/>
        <v>39215.686274509804</v>
      </c>
      <c r="N251" s="39">
        <f t="shared" si="59"/>
        <v>49050.910001423923</v>
      </c>
      <c r="O251" s="59">
        <f t="shared" si="49"/>
        <v>122</v>
      </c>
      <c r="P251" s="40">
        <f t="shared" si="58"/>
        <v>49180.327868852459</v>
      </c>
    </row>
    <row r="252" spans="1:16">
      <c r="A252" s="62">
        <v>248</v>
      </c>
      <c r="B252" s="39">
        <f t="shared" si="50"/>
        <v>9861.8832482333473</v>
      </c>
      <c r="C252" s="59">
        <f t="shared" si="45"/>
        <v>608</v>
      </c>
      <c r="D252" s="40">
        <f t="shared" si="51"/>
        <v>9868.4210526315783</v>
      </c>
      <c r="E252" s="39">
        <f t="shared" si="52"/>
        <v>19716.74336489027</v>
      </c>
      <c r="F252" s="59">
        <f t="shared" si="46"/>
        <v>304</v>
      </c>
      <c r="G252" s="40">
        <f t="shared" si="53"/>
        <v>19736.842105263157</v>
      </c>
      <c r="H252" s="39">
        <f t="shared" si="54"/>
        <v>29571.482289338008</v>
      </c>
      <c r="I252" s="59">
        <f t="shared" si="47"/>
        <v>203</v>
      </c>
      <c r="J252" s="40">
        <f t="shared" si="55"/>
        <v>29556.65024630542</v>
      </c>
      <c r="K252" s="39">
        <f t="shared" si="56"/>
        <v>39370.038852246944</v>
      </c>
      <c r="L252" s="59">
        <f t="shared" si="48"/>
        <v>152</v>
      </c>
      <c r="M252" s="40">
        <f t="shared" si="57"/>
        <v>39473.684210526313</v>
      </c>
      <c r="N252" s="39">
        <f t="shared" si="59"/>
        <v>49154.527215155409</v>
      </c>
      <c r="O252" s="59">
        <f t="shared" si="49"/>
        <v>122</v>
      </c>
      <c r="P252" s="40">
        <f t="shared" si="58"/>
        <v>49180.327868852459</v>
      </c>
    </row>
    <row r="253" spans="1:16">
      <c r="A253" s="62">
        <v>249</v>
      </c>
      <c r="B253" s="39">
        <f t="shared" si="50"/>
        <v>9882.4759537216341</v>
      </c>
      <c r="C253" s="59">
        <f t="shared" si="45"/>
        <v>607</v>
      </c>
      <c r="D253" s="40">
        <f t="shared" si="51"/>
        <v>9884.6787479406921</v>
      </c>
      <c r="E253" s="39">
        <f t="shared" si="52"/>
        <v>19758.106939976031</v>
      </c>
      <c r="F253" s="59">
        <f t="shared" si="46"/>
        <v>304</v>
      </c>
      <c r="G253" s="40">
        <f t="shared" si="53"/>
        <v>19736.842105263157</v>
      </c>
      <c r="H253" s="39">
        <f t="shared" si="54"/>
        <v>29633.616478587122</v>
      </c>
      <c r="I253" s="59">
        <f t="shared" si="47"/>
        <v>202</v>
      </c>
      <c r="J253" s="40">
        <f t="shared" si="55"/>
        <v>29702.970297029704</v>
      </c>
      <c r="K253" s="39">
        <f t="shared" si="56"/>
        <v>39452.825241344908</v>
      </c>
      <c r="L253" s="59">
        <f t="shared" si="48"/>
        <v>152</v>
      </c>
      <c r="M253" s="40">
        <f t="shared" si="57"/>
        <v>39473.684210526313</v>
      </c>
      <c r="N253" s="39">
        <f t="shared" si="59"/>
        <v>49257.936152869814</v>
      </c>
      <c r="O253" s="59">
        <f t="shared" si="49"/>
        <v>122</v>
      </c>
      <c r="P253" s="40">
        <f t="shared" si="58"/>
        <v>49180.327868852459</v>
      </c>
    </row>
    <row r="254" spans="1:16">
      <c r="A254" s="62">
        <v>250</v>
      </c>
      <c r="B254" s="39">
        <f t="shared" si="50"/>
        <v>9903.0274325309565</v>
      </c>
      <c r="C254" s="59">
        <f t="shared" si="45"/>
        <v>606</v>
      </c>
      <c r="D254" s="40">
        <f t="shared" si="51"/>
        <v>9900.9900990099013</v>
      </c>
      <c r="E254" s="39">
        <f t="shared" si="52"/>
        <v>19799.387705018602</v>
      </c>
      <c r="F254" s="59">
        <f t="shared" si="46"/>
        <v>303</v>
      </c>
      <c r="G254" s="40">
        <f t="shared" si="53"/>
        <v>19801.980198019803</v>
      </c>
      <c r="H254" s="39">
        <f t="shared" si="54"/>
        <v>29695.626274940198</v>
      </c>
      <c r="I254" s="59">
        <f t="shared" si="47"/>
        <v>202</v>
      </c>
      <c r="J254" s="40">
        <f t="shared" si="55"/>
        <v>29702.970297029704</v>
      </c>
      <c r="K254" s="39">
        <f t="shared" si="56"/>
        <v>39535.445891759926</v>
      </c>
      <c r="L254" s="59">
        <f t="shared" si="48"/>
        <v>152</v>
      </c>
      <c r="M254" s="40">
        <f t="shared" si="57"/>
        <v>39473.684210526313</v>
      </c>
      <c r="N254" s="39">
        <f t="shared" si="59"/>
        <v>49361.13806547624</v>
      </c>
      <c r="O254" s="59">
        <f t="shared" si="49"/>
        <v>122</v>
      </c>
      <c r="P254" s="40">
        <f t="shared" si="58"/>
        <v>49180.327868852459</v>
      </c>
    </row>
    <row r="255" spans="1:16">
      <c r="A255" s="62">
        <v>251</v>
      </c>
      <c r="B255" s="39">
        <f t="shared" si="50"/>
        <v>9923.5379312819368</v>
      </c>
      <c r="C255" s="59">
        <f t="shared" si="45"/>
        <v>605</v>
      </c>
      <c r="D255" s="40">
        <f t="shared" si="51"/>
        <v>9917.3553719008269</v>
      </c>
      <c r="E255" s="39">
        <f t="shared" si="52"/>
        <v>19840.586155392943</v>
      </c>
      <c r="F255" s="59">
        <f t="shared" si="46"/>
        <v>302</v>
      </c>
      <c r="G255" s="40">
        <f t="shared" si="53"/>
        <v>19867.549668874173</v>
      </c>
      <c r="H255" s="39">
        <f t="shared" si="54"/>
        <v>29757.512422523476</v>
      </c>
      <c r="I255" s="59">
        <f t="shared" si="47"/>
        <v>202</v>
      </c>
      <c r="J255" s="40">
        <f t="shared" si="55"/>
        <v>29702.970297029704</v>
      </c>
      <c r="K255" s="39">
        <f t="shared" si="56"/>
        <v>39617.901794951365</v>
      </c>
      <c r="L255" s="59">
        <f t="shared" si="48"/>
        <v>151</v>
      </c>
      <c r="M255" s="40">
        <f t="shared" si="57"/>
        <v>39735.099337748346</v>
      </c>
      <c r="N255" s="39">
        <f t="shared" si="59"/>
        <v>49464.134191412093</v>
      </c>
      <c r="O255" s="59">
        <f t="shared" si="49"/>
        <v>121</v>
      </c>
      <c r="P255" s="40">
        <f t="shared" si="58"/>
        <v>49586.776859504134</v>
      </c>
    </row>
    <row r="256" spans="1:16">
      <c r="A256" s="62">
        <v>252</v>
      </c>
      <c r="B256" s="39">
        <f t="shared" si="50"/>
        <v>9944.0076941461284</v>
      </c>
      <c r="C256" s="59">
        <f t="shared" si="45"/>
        <v>603</v>
      </c>
      <c r="D256" s="40">
        <f t="shared" si="51"/>
        <v>9950.2487562189053</v>
      </c>
      <c r="E256" s="39">
        <f t="shared" si="52"/>
        <v>19881.702781554686</v>
      </c>
      <c r="F256" s="59">
        <f t="shared" si="46"/>
        <v>302</v>
      </c>
      <c r="G256" s="40">
        <f t="shared" si="53"/>
        <v>19867.549668874173</v>
      </c>
      <c r="H256" s="39">
        <f t="shared" si="54"/>
        <v>29819.275658073639</v>
      </c>
      <c r="I256" s="59">
        <f t="shared" si="47"/>
        <v>201</v>
      </c>
      <c r="J256" s="40">
        <f t="shared" si="55"/>
        <v>29850.746268656716</v>
      </c>
      <c r="K256" s="39">
        <f t="shared" si="56"/>
        <v>39700.1939325329</v>
      </c>
      <c r="L256" s="59">
        <f t="shared" si="48"/>
        <v>151</v>
      </c>
      <c r="M256" s="40">
        <f t="shared" si="57"/>
        <v>39735.099337748346</v>
      </c>
      <c r="N256" s="39">
        <f t="shared" si="59"/>
        <v>49566.925756816454</v>
      </c>
      <c r="O256" s="59">
        <f t="shared" si="49"/>
        <v>121</v>
      </c>
      <c r="P256" s="40">
        <f t="shared" si="58"/>
        <v>49586.776859504134</v>
      </c>
    </row>
    <row r="257" spans="1:16">
      <c r="A257" s="62">
        <v>253</v>
      </c>
      <c r="B257" s="39">
        <f t="shared" si="50"/>
        <v>9964.4369628799341</v>
      </c>
      <c r="C257" s="59">
        <f t="shared" si="45"/>
        <v>602</v>
      </c>
      <c r="D257" s="40">
        <f t="shared" si="51"/>
        <v>9966.777408637874</v>
      </c>
      <c r="E257" s="39">
        <f t="shared" si="52"/>
        <v>19922.738069108262</v>
      </c>
      <c r="F257" s="59">
        <f t="shared" si="46"/>
        <v>301</v>
      </c>
      <c r="G257" s="40">
        <f t="shared" si="53"/>
        <v>19933.554817275748</v>
      </c>
      <c r="H257" s="39">
        <f t="shared" si="54"/>
        <v>29880.91671104015</v>
      </c>
      <c r="I257" s="59">
        <f t="shared" si="47"/>
        <v>201</v>
      </c>
      <c r="J257" s="40">
        <f t="shared" si="55"/>
        <v>29850.746268656716</v>
      </c>
      <c r="K257" s="39">
        <f t="shared" si="56"/>
        <v>39782.323276408853</v>
      </c>
      <c r="L257" s="59">
        <f t="shared" si="48"/>
        <v>151</v>
      </c>
      <c r="M257" s="40">
        <f t="shared" si="57"/>
        <v>39735.099337748346</v>
      </c>
      <c r="N257" s="39">
        <f t="shared" si="59"/>
        <v>49669.513975700393</v>
      </c>
      <c r="O257" s="59">
        <f t="shared" si="49"/>
        <v>121</v>
      </c>
      <c r="P257" s="40">
        <f t="shared" si="58"/>
        <v>49586.776859504134</v>
      </c>
    </row>
    <row r="258" spans="1:16">
      <c r="A258" s="62">
        <v>254</v>
      </c>
      <c r="B258" s="39">
        <f t="shared" si="50"/>
        <v>9984.8259768579101</v>
      </c>
      <c r="C258" s="59">
        <f t="shared" si="45"/>
        <v>601</v>
      </c>
      <c r="D258" s="40">
        <f t="shared" si="51"/>
        <v>9983.3610648918475</v>
      </c>
      <c r="E258" s="39">
        <f t="shared" si="52"/>
        <v>19963.69249887381</v>
      </c>
      <c r="F258" s="59">
        <f t="shared" si="46"/>
        <v>301</v>
      </c>
      <c r="G258" s="40">
        <f t="shared" si="53"/>
        <v>19933.554817275748</v>
      </c>
      <c r="H258" s="39">
        <f t="shared" si="54"/>
        <v>29942.436303685758</v>
      </c>
      <c r="I258" s="59">
        <f t="shared" si="47"/>
        <v>200</v>
      </c>
      <c r="J258" s="40">
        <f t="shared" si="55"/>
        <v>30000</v>
      </c>
      <c r="K258" s="39">
        <f t="shared" si="56"/>
        <v>39864.290788908103</v>
      </c>
      <c r="L258" s="59">
        <f t="shared" si="48"/>
        <v>151</v>
      </c>
      <c r="M258" s="40">
        <f t="shared" si="57"/>
        <v>39735.099337748346</v>
      </c>
      <c r="N258" s="39">
        <f t="shared" si="59"/>
        <v>49771.900050114265</v>
      </c>
      <c r="O258" s="59">
        <f t="shared" si="49"/>
        <v>121</v>
      </c>
      <c r="P258" s="40">
        <f t="shared" si="58"/>
        <v>49586.776859504134</v>
      </c>
    </row>
    <row r="259" spans="1:16" ht="15.75" thickBot="1">
      <c r="A259" s="63">
        <v>255</v>
      </c>
      <c r="B259" s="41">
        <f t="shared" si="50"/>
        <v>10005.174973105497</v>
      </c>
      <c r="C259" s="60">
        <f t="shared" si="45"/>
        <v>600</v>
      </c>
      <c r="D259" s="42">
        <f t="shared" si="51"/>
        <v>10000</v>
      </c>
      <c r="E259" s="41">
        <f t="shared" si="52"/>
        <v>20004.566546952909</v>
      </c>
      <c r="F259" s="60">
        <f t="shared" si="46"/>
        <v>300</v>
      </c>
      <c r="G259" s="42">
        <f t="shared" si="53"/>
        <v>20000</v>
      </c>
      <c r="H259" s="41">
        <f t="shared" si="54"/>
        <v>30003.835151185242</v>
      </c>
      <c r="I259" s="60">
        <f t="shared" si="47"/>
        <v>200</v>
      </c>
      <c r="J259" s="42">
        <f t="shared" si="55"/>
        <v>30000</v>
      </c>
      <c r="K259" s="41">
        <f t="shared" si="56"/>
        <v>39946.097422915664</v>
      </c>
      <c r="L259" s="60">
        <f t="shared" si="48"/>
        <v>150</v>
      </c>
      <c r="M259" s="42">
        <f t="shared" si="57"/>
        <v>40000</v>
      </c>
      <c r="N259" s="41">
        <f t="shared" si="59"/>
        <v>49874.085170312013</v>
      </c>
      <c r="O259" s="60">
        <f t="shared" si="49"/>
        <v>120</v>
      </c>
      <c r="P259" s="42">
        <f t="shared" si="58"/>
        <v>50000</v>
      </c>
    </row>
  </sheetData>
  <mergeCells count="7">
    <mergeCell ref="B2:D2"/>
    <mergeCell ref="B1:P1"/>
    <mergeCell ref="A2:A3"/>
    <mergeCell ref="N2:P2"/>
    <mergeCell ref="K2:M2"/>
    <mergeCell ref="H2:J2"/>
    <mergeCell ref="E2:G2"/>
  </mergeCells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67"/>
  <sheetViews>
    <sheetView workbookViewId="0">
      <selection activeCell="K26" sqref="K26"/>
    </sheetView>
  </sheetViews>
  <sheetFormatPr baseColWidth="10" defaultRowHeight="15"/>
  <cols>
    <col min="1" max="1" width="5.140625" style="36" customWidth="1"/>
    <col min="2" max="2" width="7.85546875" style="36" customWidth="1"/>
    <col min="3" max="8" width="8.140625" style="36" bestFit="1" customWidth="1"/>
    <col min="9" max="10" width="8" style="36" bestFit="1" customWidth="1"/>
    <col min="11" max="13" width="8.140625" style="36" bestFit="1" customWidth="1"/>
    <col min="14" max="16" width="8" style="36" bestFit="1" customWidth="1"/>
    <col min="17" max="17" width="8.140625" style="36" bestFit="1" customWidth="1"/>
    <col min="18" max="18" width="7.42578125" style="36" bestFit="1" customWidth="1"/>
    <col min="19" max="246" width="7.85546875" style="36" customWidth="1"/>
    <col min="247" max="16384" width="11.42578125" style="36"/>
  </cols>
  <sheetData>
    <row r="1" spans="1:66">
      <c r="A1" s="127" t="s">
        <v>106</v>
      </c>
      <c r="B1" s="127"/>
      <c r="C1" s="127"/>
    </row>
    <row r="3" spans="1:66">
      <c r="A3" s="126" t="str">
        <f>"TBL_FREQ_1  ; Freq="&amp;'Tables SQR'!B$2</f>
        <v>TBL_FREQ_1  ; Freq=10000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</row>
    <row r="4" spans="1:66">
      <c r="B4" s="36" t="s">
        <v>107</v>
      </c>
      <c r="C4" s="36" t="str">
        <f>"0x"&amp;MID(DEC2HEX(INDEX('Tables SQR'!$C$4:'Tables SQR'!$C$259,COLUMN(C4)-2+16*(ROW(C4)-ROW($C$4))),4),1,2)&amp;IF(COLUMN(C4)-2&lt;16,",","")</f>
        <v>0xFF,</v>
      </c>
      <c r="D4" s="36" t="str">
        <f>"0x"&amp;MID(DEC2HEX(INDEX('Tables SQR'!$C$4:'Tables SQR'!$C$259,COLUMN(D4)-2+16*(ROW(D4)-ROW($C$4))),4),1,2)&amp;IF(COLUMN(D4)-2&lt;16,",","")</f>
        <v>0x38,</v>
      </c>
      <c r="E4" s="36" t="str">
        <f>"0x"&amp;MID(DEC2HEX(INDEX('Tables SQR'!$C$4:'Tables SQR'!$C$259,COLUMN(E4)-2+16*(ROW(E4)-ROW($C$4))),4),1,2)&amp;IF(COLUMN(E4)-2&lt;16,",","")</f>
        <v>0x24,</v>
      </c>
      <c r="F4" s="36" t="str">
        <f>"0x"&amp;MID(DEC2HEX(INDEX('Tables SQR'!$C$4:'Tables SQR'!$C$259,COLUMN(F4)-2+16*(ROW(F4)-ROW($C$4))),4),1,2)&amp;IF(COLUMN(F4)-2&lt;16,",","")</f>
        <v>0x1C,</v>
      </c>
      <c r="G4" s="36" t="str">
        <f>"0x"&amp;MID(DEC2HEX(INDEX('Tables SQR'!$C$4:'Tables SQR'!$C$259,COLUMN(G4)-2+16*(ROW(G4)-ROW($C$4))),4),1,2)&amp;IF(COLUMN(G4)-2&lt;16,",","")</f>
        <v>0x17,</v>
      </c>
      <c r="H4" s="36" t="str">
        <f>"0x"&amp;MID(DEC2HEX(INDEX('Tables SQR'!$C$4:'Tables SQR'!$C$259,COLUMN(H4)-2+16*(ROW(H4)-ROW($C$4))),4),1,2)&amp;IF(COLUMN(H4)-2&lt;16,",","")</f>
        <v>0x14,</v>
      </c>
      <c r="I4" s="36" t="str">
        <f>"0x"&amp;MID(DEC2HEX(INDEX('Tables SQR'!$C$4:'Tables SQR'!$C$259,COLUMN(I4)-2+16*(ROW(I4)-ROW($C$4))),4),1,2)&amp;IF(COLUMN(I4)-2&lt;16,",","")</f>
        <v>0x12,</v>
      </c>
      <c r="J4" s="36" t="str">
        <f>"0x"&amp;MID(DEC2HEX(INDEX('Tables SQR'!$C$4:'Tables SQR'!$C$259,COLUMN(J4)-2+16*(ROW(J4)-ROW($C$4))),4),1,2)&amp;IF(COLUMN(J4)-2&lt;16,",","")</f>
        <v>0x10,</v>
      </c>
      <c r="K4" s="36" t="str">
        <f>"0x"&amp;MID(DEC2HEX(INDEX('Tables SQR'!$C$4:'Tables SQR'!$C$259,COLUMN(K4)-2+16*(ROW(K4)-ROW($C$4))),4),1,2)&amp;IF(COLUMN(K4)-2&lt;16,",","")</f>
        <v>0x0F,</v>
      </c>
      <c r="L4" s="36" t="str">
        <f>"0x"&amp;MID(DEC2HEX(INDEX('Tables SQR'!$C$4:'Tables SQR'!$C$259,COLUMN(L4)-2+16*(ROW(L4)-ROW($C$4))),4),1,2)&amp;IF(COLUMN(L4)-2&lt;16,",","")</f>
        <v>0x0E,</v>
      </c>
      <c r="M4" s="36" t="str">
        <f>"0x"&amp;MID(DEC2HEX(INDEX('Tables SQR'!$C$4:'Tables SQR'!$C$259,COLUMN(M4)-2+16*(ROW(M4)-ROW($C$4))),4),1,2)&amp;IF(COLUMN(M4)-2&lt;16,",","")</f>
        <v>0x0D,</v>
      </c>
      <c r="N4" s="36" t="str">
        <f>"0x"&amp;MID(DEC2HEX(INDEX('Tables SQR'!$C$4:'Tables SQR'!$C$259,COLUMN(N4)-2+16*(ROW(N4)-ROW($C$4))),4),1,2)&amp;IF(COLUMN(N4)-2&lt;16,",","")</f>
        <v>0x0C,</v>
      </c>
      <c r="O4" s="36" t="str">
        <f>"0x"&amp;MID(DEC2HEX(INDEX('Tables SQR'!$C$4:'Tables SQR'!$C$259,COLUMN(O4)-2+16*(ROW(O4)-ROW($C$4))),4),1,2)&amp;IF(COLUMN(O4)-2&lt;16,",","")</f>
        <v>0x0C,</v>
      </c>
      <c r="P4" s="36" t="str">
        <f>"0x"&amp;MID(DEC2HEX(INDEX('Tables SQR'!$C$4:'Tables SQR'!$C$259,COLUMN(P4)-2+16*(ROW(P4)-ROW($C$4))),4),1,2)&amp;IF(COLUMN(P4)-2&lt;16,",","")</f>
        <v>0x0B,</v>
      </c>
      <c r="Q4" s="36" t="str">
        <f>"0x"&amp;MID(DEC2HEX(INDEX('Tables SQR'!$C$4:'Tables SQR'!$C$259,COLUMN(Q4)-2+16*(ROW(Q4)-ROW($C$4))),4),1,2)&amp;IF(COLUMN(Q4)-2&lt;16,",","")</f>
        <v>0x0B,</v>
      </c>
      <c r="R4" s="36" t="str">
        <f>"0x"&amp;MID(DEC2HEX(INDEX('Tables SQR'!$C$4:'Tables SQR'!$C$259,COLUMN(R4)-2+16*(ROW(R4)-ROW($C$4))),4),1,2)&amp;IF(COLUMN(R4)-2&lt;16,",","")</f>
        <v>0x0A</v>
      </c>
    </row>
    <row r="5" spans="1:66">
      <c r="B5" s="36" t="s">
        <v>107</v>
      </c>
      <c r="C5" s="36" t="str">
        <f>"0x"&amp;MID(DEC2HEX(INDEX('Tables SQR'!$C$4:'Tables SQR'!$C$259,COLUMN(C5)-2+16*(ROW(C5)-ROW($C$4))),4),1,2)&amp;IF(COLUMN(C5)-2&lt;16,",","")</f>
        <v>0x0A,</v>
      </c>
      <c r="D5" s="36" t="str">
        <f>"0x"&amp;MID(DEC2HEX(INDEX('Tables SQR'!$C$4:'Tables SQR'!$C$259,COLUMN(D5)-2+16*(ROW(D5)-ROW($C$4))),4),1,2)&amp;IF(COLUMN(D5)-2&lt;16,",","")</f>
        <v>0x0A,</v>
      </c>
      <c r="E5" s="36" t="str">
        <f>"0x"&amp;MID(DEC2HEX(INDEX('Tables SQR'!$C$4:'Tables SQR'!$C$259,COLUMN(E5)-2+16*(ROW(E5)-ROW($C$4))),4),1,2)&amp;IF(COLUMN(E5)-2&lt;16,",","")</f>
        <v>0x09,</v>
      </c>
      <c r="F5" s="36" t="str">
        <f>"0x"&amp;MID(DEC2HEX(INDEX('Tables SQR'!$C$4:'Tables SQR'!$C$259,COLUMN(F5)-2+16*(ROW(F5)-ROW($C$4))),4),1,2)&amp;IF(COLUMN(F5)-2&lt;16,",","")</f>
        <v>0x09,</v>
      </c>
      <c r="G5" s="36" t="str">
        <f>"0x"&amp;MID(DEC2HEX(INDEX('Tables SQR'!$C$4:'Tables SQR'!$C$259,COLUMN(G5)-2+16*(ROW(G5)-ROW($C$4))),4),1,2)&amp;IF(COLUMN(G5)-2&lt;16,",","")</f>
        <v>0x09,</v>
      </c>
      <c r="H5" s="36" t="str">
        <f>"0x"&amp;MID(DEC2HEX(INDEX('Tables SQR'!$C$4:'Tables SQR'!$C$259,COLUMN(H5)-2+16*(ROW(H5)-ROW($C$4))),4),1,2)&amp;IF(COLUMN(H5)-2&lt;16,",","")</f>
        <v>0x08,</v>
      </c>
      <c r="I5" s="36" t="str">
        <f>"0x"&amp;MID(DEC2HEX(INDEX('Tables SQR'!$C$4:'Tables SQR'!$C$259,COLUMN(I5)-2+16*(ROW(I5)-ROW($C$4))),4),1,2)&amp;IF(COLUMN(I5)-2&lt;16,",","")</f>
        <v>0x08,</v>
      </c>
      <c r="J5" s="36" t="str">
        <f>"0x"&amp;MID(DEC2HEX(INDEX('Tables SQR'!$C$4:'Tables SQR'!$C$259,COLUMN(J5)-2+16*(ROW(J5)-ROW($C$4))),4),1,2)&amp;IF(COLUMN(J5)-2&lt;16,",","")</f>
        <v>0x08,</v>
      </c>
      <c r="K5" s="36" t="str">
        <f>"0x"&amp;MID(DEC2HEX(INDEX('Tables SQR'!$C$4:'Tables SQR'!$C$259,COLUMN(K5)-2+16*(ROW(K5)-ROW($C$4))),4),1,2)&amp;IF(COLUMN(K5)-2&lt;16,",","")</f>
        <v>0x08,</v>
      </c>
      <c r="L5" s="36" t="str">
        <f>"0x"&amp;MID(DEC2HEX(INDEX('Tables SQR'!$C$4:'Tables SQR'!$C$259,COLUMN(L5)-2+16*(ROW(L5)-ROW($C$4))),4),1,2)&amp;IF(COLUMN(L5)-2&lt;16,",","")</f>
        <v>0x08,</v>
      </c>
      <c r="M5" s="36" t="str">
        <f>"0x"&amp;MID(DEC2HEX(INDEX('Tables SQR'!$C$4:'Tables SQR'!$C$259,COLUMN(M5)-2+16*(ROW(M5)-ROW($C$4))),4),1,2)&amp;IF(COLUMN(M5)-2&lt;16,",","")</f>
        <v>0x07,</v>
      </c>
      <c r="N5" s="36" t="str">
        <f>"0x"&amp;MID(DEC2HEX(INDEX('Tables SQR'!$C$4:'Tables SQR'!$C$259,COLUMN(N5)-2+16*(ROW(N5)-ROW($C$4))),4),1,2)&amp;IF(COLUMN(N5)-2&lt;16,",","")</f>
        <v>0x07,</v>
      </c>
      <c r="O5" s="36" t="str">
        <f>"0x"&amp;MID(DEC2HEX(INDEX('Tables SQR'!$C$4:'Tables SQR'!$C$259,COLUMN(O5)-2+16*(ROW(O5)-ROW($C$4))),4),1,2)&amp;IF(COLUMN(O5)-2&lt;16,",","")</f>
        <v>0x07,</v>
      </c>
      <c r="P5" s="36" t="str">
        <f>"0x"&amp;MID(DEC2HEX(INDEX('Tables SQR'!$C$4:'Tables SQR'!$C$259,COLUMN(P5)-2+16*(ROW(P5)-ROW($C$4))),4),1,2)&amp;IF(COLUMN(P5)-2&lt;16,",","")</f>
        <v>0x07,</v>
      </c>
      <c r="Q5" s="36" t="str">
        <f>"0x"&amp;MID(DEC2HEX(INDEX('Tables SQR'!$C$4:'Tables SQR'!$C$259,COLUMN(Q5)-2+16*(ROW(Q5)-ROW($C$4))),4),1,2)&amp;IF(COLUMN(Q5)-2&lt;16,",","")</f>
        <v>0x07,</v>
      </c>
      <c r="R5" s="36" t="str">
        <f>"0x"&amp;MID(DEC2HEX(INDEX('Tables SQR'!$C$4:'Tables SQR'!$C$259,COLUMN(R5)-2+16*(ROW(R5)-ROW($C$4))),4),1,2)&amp;IF(COLUMN(R5)-2&lt;16,",","")</f>
        <v>0x07</v>
      </c>
    </row>
    <row r="6" spans="1:66">
      <c r="B6" s="36" t="s">
        <v>107</v>
      </c>
      <c r="C6" s="36" t="str">
        <f>"0x"&amp;MID(DEC2HEX(INDEX('Tables SQR'!$C$4:'Tables SQR'!$C$259,COLUMN(C6)-2+16*(ROW(C6)-ROW($C$4))),4),1,2)&amp;IF(COLUMN(C6)-2&lt;16,",","")</f>
        <v>0x07,</v>
      </c>
      <c r="D6" s="36" t="str">
        <f>"0x"&amp;MID(DEC2HEX(INDEX('Tables SQR'!$C$4:'Tables SQR'!$C$259,COLUMN(D6)-2+16*(ROW(D6)-ROW($C$4))),4),1,2)&amp;IF(COLUMN(D6)-2&lt;16,",","")</f>
        <v>0x06,</v>
      </c>
      <c r="E6" s="36" t="str">
        <f>"0x"&amp;MID(DEC2HEX(INDEX('Tables SQR'!$C$4:'Tables SQR'!$C$259,COLUMN(E6)-2+16*(ROW(E6)-ROW($C$4))),4),1,2)&amp;IF(COLUMN(E6)-2&lt;16,",","")</f>
        <v>0x06,</v>
      </c>
      <c r="F6" s="36" t="str">
        <f>"0x"&amp;MID(DEC2HEX(INDEX('Tables SQR'!$C$4:'Tables SQR'!$C$259,COLUMN(F6)-2+16*(ROW(F6)-ROW($C$4))),4),1,2)&amp;IF(COLUMN(F6)-2&lt;16,",","")</f>
        <v>0x06,</v>
      </c>
      <c r="G6" s="36" t="str">
        <f>"0x"&amp;MID(DEC2HEX(INDEX('Tables SQR'!$C$4:'Tables SQR'!$C$259,COLUMN(G6)-2+16*(ROW(G6)-ROW($C$4))),4),1,2)&amp;IF(COLUMN(G6)-2&lt;16,",","")</f>
        <v>0x06,</v>
      </c>
      <c r="H6" s="36" t="str">
        <f>"0x"&amp;MID(DEC2HEX(INDEX('Tables SQR'!$C$4:'Tables SQR'!$C$259,COLUMN(H6)-2+16*(ROW(H6)-ROW($C$4))),4),1,2)&amp;IF(COLUMN(H6)-2&lt;16,",","")</f>
        <v>0x06,</v>
      </c>
      <c r="I6" s="36" t="str">
        <f>"0x"&amp;MID(DEC2HEX(INDEX('Tables SQR'!$C$4:'Tables SQR'!$C$259,COLUMN(I6)-2+16*(ROW(I6)-ROW($C$4))),4),1,2)&amp;IF(COLUMN(I6)-2&lt;16,",","")</f>
        <v>0x06,</v>
      </c>
      <c r="J6" s="36" t="str">
        <f>"0x"&amp;MID(DEC2HEX(INDEX('Tables SQR'!$C$4:'Tables SQR'!$C$259,COLUMN(J6)-2+16*(ROW(J6)-ROW($C$4))),4),1,2)&amp;IF(COLUMN(J6)-2&lt;16,",","")</f>
        <v>0x06,</v>
      </c>
      <c r="K6" s="36" t="str">
        <f>"0x"&amp;MID(DEC2HEX(INDEX('Tables SQR'!$C$4:'Tables SQR'!$C$259,COLUMN(K6)-2+16*(ROW(K6)-ROW($C$4))),4),1,2)&amp;IF(COLUMN(K6)-2&lt;16,",","")</f>
        <v>0x06,</v>
      </c>
      <c r="L6" s="36" t="str">
        <f>"0x"&amp;MID(DEC2HEX(INDEX('Tables SQR'!$C$4:'Tables SQR'!$C$259,COLUMN(L6)-2+16*(ROW(L6)-ROW($C$4))),4),1,2)&amp;IF(COLUMN(L6)-2&lt;16,",","")</f>
        <v>0x06,</v>
      </c>
      <c r="M6" s="36" t="str">
        <f>"0x"&amp;MID(DEC2HEX(INDEX('Tables SQR'!$C$4:'Tables SQR'!$C$259,COLUMN(M6)-2+16*(ROW(M6)-ROW($C$4))),4),1,2)&amp;IF(COLUMN(M6)-2&lt;16,",","")</f>
        <v>0x06,</v>
      </c>
      <c r="N6" s="36" t="str">
        <f>"0x"&amp;MID(DEC2HEX(INDEX('Tables SQR'!$C$4:'Tables SQR'!$C$259,COLUMN(N6)-2+16*(ROW(N6)-ROW($C$4))),4),1,2)&amp;IF(COLUMN(N6)-2&lt;16,",","")</f>
        <v>0x06,</v>
      </c>
      <c r="O6" s="36" t="str">
        <f>"0x"&amp;MID(DEC2HEX(INDEX('Tables SQR'!$C$4:'Tables SQR'!$C$259,COLUMN(O6)-2+16*(ROW(O6)-ROW($C$4))),4),1,2)&amp;IF(COLUMN(O6)-2&lt;16,",","")</f>
        <v>0x05,</v>
      </c>
      <c r="P6" s="36" t="str">
        <f>"0x"&amp;MID(DEC2HEX(INDEX('Tables SQR'!$C$4:'Tables SQR'!$C$259,COLUMN(P6)-2+16*(ROW(P6)-ROW($C$4))),4),1,2)&amp;IF(COLUMN(P6)-2&lt;16,",","")</f>
        <v>0x05,</v>
      </c>
      <c r="Q6" s="36" t="str">
        <f>"0x"&amp;MID(DEC2HEX(INDEX('Tables SQR'!$C$4:'Tables SQR'!$C$259,COLUMN(Q6)-2+16*(ROW(Q6)-ROW($C$4))),4),1,2)&amp;IF(COLUMN(Q6)-2&lt;16,",","")</f>
        <v>0x05,</v>
      </c>
      <c r="R6" s="36" t="str">
        <f>"0x"&amp;MID(DEC2HEX(INDEX('Tables SQR'!$C$4:'Tables SQR'!$C$259,COLUMN(R6)-2+16*(ROW(R6)-ROW($C$4))),4),1,2)&amp;IF(COLUMN(R6)-2&lt;16,",","")</f>
        <v>0x05</v>
      </c>
    </row>
    <row r="7" spans="1:66">
      <c r="B7" s="36" t="s">
        <v>107</v>
      </c>
      <c r="C7" s="36" t="str">
        <f>"0x"&amp;MID(DEC2HEX(INDEX('Tables SQR'!$C$4:'Tables SQR'!$C$259,COLUMN(C7)-2+16*(ROW(C7)-ROW($C$4))),4),1,2)&amp;IF(COLUMN(C7)-2&lt;16,",","")</f>
        <v>0x05,</v>
      </c>
      <c r="D7" s="36" t="str">
        <f>"0x"&amp;MID(DEC2HEX(INDEX('Tables SQR'!$C$4:'Tables SQR'!$C$259,COLUMN(D7)-2+16*(ROW(D7)-ROW($C$4))),4),1,2)&amp;IF(COLUMN(D7)-2&lt;16,",","")</f>
        <v>0x05,</v>
      </c>
      <c r="E7" s="36" t="str">
        <f>"0x"&amp;MID(DEC2HEX(INDEX('Tables SQR'!$C$4:'Tables SQR'!$C$259,COLUMN(E7)-2+16*(ROW(E7)-ROW($C$4))),4),1,2)&amp;IF(COLUMN(E7)-2&lt;16,",","")</f>
        <v>0x05,</v>
      </c>
      <c r="F7" s="36" t="str">
        <f>"0x"&amp;MID(DEC2HEX(INDEX('Tables SQR'!$C$4:'Tables SQR'!$C$259,COLUMN(F7)-2+16*(ROW(F7)-ROW($C$4))),4),1,2)&amp;IF(COLUMN(F7)-2&lt;16,",","")</f>
        <v>0x05,</v>
      </c>
      <c r="G7" s="36" t="str">
        <f>"0x"&amp;MID(DEC2HEX(INDEX('Tables SQR'!$C$4:'Tables SQR'!$C$259,COLUMN(G7)-2+16*(ROW(G7)-ROW($C$4))),4),1,2)&amp;IF(COLUMN(G7)-2&lt;16,",","")</f>
        <v>0x05,</v>
      </c>
      <c r="H7" s="36" t="str">
        <f>"0x"&amp;MID(DEC2HEX(INDEX('Tables SQR'!$C$4:'Tables SQR'!$C$259,COLUMN(H7)-2+16*(ROW(H7)-ROW($C$4))),4),1,2)&amp;IF(COLUMN(H7)-2&lt;16,",","")</f>
        <v>0x05,</v>
      </c>
      <c r="I7" s="36" t="str">
        <f>"0x"&amp;MID(DEC2HEX(INDEX('Tables SQR'!$C$4:'Tables SQR'!$C$259,COLUMN(I7)-2+16*(ROW(I7)-ROW($C$4))),4),1,2)&amp;IF(COLUMN(I7)-2&lt;16,",","")</f>
        <v>0x05,</v>
      </c>
      <c r="J7" s="36" t="str">
        <f>"0x"&amp;MID(DEC2HEX(INDEX('Tables SQR'!$C$4:'Tables SQR'!$C$259,COLUMN(J7)-2+16*(ROW(J7)-ROW($C$4))),4),1,2)&amp;IF(COLUMN(J7)-2&lt;16,",","")</f>
        <v>0x05,</v>
      </c>
      <c r="K7" s="36" t="str">
        <f>"0x"&amp;MID(DEC2HEX(INDEX('Tables SQR'!$C$4:'Tables SQR'!$C$259,COLUMN(K7)-2+16*(ROW(K7)-ROW($C$4))),4),1,2)&amp;IF(COLUMN(K7)-2&lt;16,",","")</f>
        <v>0x05,</v>
      </c>
      <c r="L7" s="36" t="str">
        <f>"0x"&amp;MID(DEC2HEX(INDEX('Tables SQR'!$C$4:'Tables SQR'!$C$259,COLUMN(L7)-2+16*(ROW(L7)-ROW($C$4))),4),1,2)&amp;IF(COLUMN(L7)-2&lt;16,",","")</f>
        <v>0x05,</v>
      </c>
      <c r="M7" s="36" t="str">
        <f>"0x"&amp;MID(DEC2HEX(INDEX('Tables SQR'!$C$4:'Tables SQR'!$C$259,COLUMN(M7)-2+16*(ROW(M7)-ROW($C$4))),4),1,2)&amp;IF(COLUMN(M7)-2&lt;16,",","")</f>
        <v>0x05,</v>
      </c>
      <c r="N7" s="36" t="str">
        <f>"0x"&amp;MID(DEC2HEX(INDEX('Tables SQR'!$C$4:'Tables SQR'!$C$259,COLUMN(N7)-2+16*(ROW(N7)-ROW($C$4))),4),1,2)&amp;IF(COLUMN(N7)-2&lt;16,",","")</f>
        <v>0x05,</v>
      </c>
      <c r="O7" s="36" t="str">
        <f>"0x"&amp;MID(DEC2HEX(INDEX('Tables SQR'!$C$4:'Tables SQR'!$C$259,COLUMN(O7)-2+16*(ROW(O7)-ROW($C$4))),4),1,2)&amp;IF(COLUMN(O7)-2&lt;16,",","")</f>
        <v>0x05,</v>
      </c>
      <c r="P7" s="36" t="str">
        <f>"0x"&amp;MID(DEC2HEX(INDEX('Tables SQR'!$C$4:'Tables SQR'!$C$259,COLUMN(P7)-2+16*(ROW(P7)-ROW($C$4))),4),1,2)&amp;IF(COLUMN(P7)-2&lt;16,",","")</f>
        <v>0x04,</v>
      </c>
      <c r="Q7" s="36" t="str">
        <f>"0x"&amp;MID(DEC2HEX(INDEX('Tables SQR'!$C$4:'Tables SQR'!$C$259,COLUMN(Q7)-2+16*(ROW(Q7)-ROW($C$4))),4),1,2)&amp;IF(COLUMN(Q7)-2&lt;16,",","")</f>
        <v>0x04,</v>
      </c>
      <c r="R7" s="36" t="str">
        <f>"0x"&amp;MID(DEC2HEX(INDEX('Tables SQR'!$C$4:'Tables SQR'!$C$259,COLUMN(R7)-2+16*(ROW(R7)-ROW($C$4))),4),1,2)&amp;IF(COLUMN(R7)-2&lt;16,",","")</f>
        <v>0x04</v>
      </c>
    </row>
    <row r="8" spans="1:66">
      <c r="B8" s="36" t="s">
        <v>107</v>
      </c>
      <c r="C8" s="36" t="str">
        <f>"0x"&amp;MID(DEC2HEX(INDEX('Tables SQR'!$C$4:'Tables SQR'!$C$259,COLUMN(C8)-2+16*(ROW(C8)-ROW($C$4))),4),1,2)&amp;IF(COLUMN(C8)-2&lt;16,",","")</f>
        <v>0x04,</v>
      </c>
      <c r="D8" s="36" t="str">
        <f>"0x"&amp;MID(DEC2HEX(INDEX('Tables SQR'!$C$4:'Tables SQR'!$C$259,COLUMN(D8)-2+16*(ROW(D8)-ROW($C$4))),4),1,2)&amp;IF(COLUMN(D8)-2&lt;16,",","")</f>
        <v>0x04,</v>
      </c>
      <c r="E8" s="36" t="str">
        <f>"0x"&amp;MID(DEC2HEX(INDEX('Tables SQR'!$C$4:'Tables SQR'!$C$259,COLUMN(E8)-2+16*(ROW(E8)-ROW($C$4))),4),1,2)&amp;IF(COLUMN(E8)-2&lt;16,",","")</f>
        <v>0x04,</v>
      </c>
      <c r="F8" s="36" t="str">
        <f>"0x"&amp;MID(DEC2HEX(INDEX('Tables SQR'!$C$4:'Tables SQR'!$C$259,COLUMN(F8)-2+16*(ROW(F8)-ROW($C$4))),4),1,2)&amp;IF(COLUMN(F8)-2&lt;16,",","")</f>
        <v>0x04,</v>
      </c>
      <c r="G8" s="36" t="str">
        <f>"0x"&amp;MID(DEC2HEX(INDEX('Tables SQR'!$C$4:'Tables SQR'!$C$259,COLUMN(G8)-2+16*(ROW(G8)-ROW($C$4))),4),1,2)&amp;IF(COLUMN(G8)-2&lt;16,",","")</f>
        <v>0x04,</v>
      </c>
      <c r="H8" s="36" t="str">
        <f>"0x"&amp;MID(DEC2HEX(INDEX('Tables SQR'!$C$4:'Tables SQR'!$C$259,COLUMN(H8)-2+16*(ROW(H8)-ROW($C$4))),4),1,2)&amp;IF(COLUMN(H8)-2&lt;16,",","")</f>
        <v>0x04,</v>
      </c>
      <c r="I8" s="36" t="str">
        <f>"0x"&amp;MID(DEC2HEX(INDEX('Tables SQR'!$C$4:'Tables SQR'!$C$259,COLUMN(I8)-2+16*(ROW(I8)-ROW($C$4))),4),1,2)&amp;IF(COLUMN(I8)-2&lt;16,",","")</f>
        <v>0x04,</v>
      </c>
      <c r="J8" s="36" t="str">
        <f>"0x"&amp;MID(DEC2HEX(INDEX('Tables SQR'!$C$4:'Tables SQR'!$C$259,COLUMN(J8)-2+16*(ROW(J8)-ROW($C$4))),4),1,2)&amp;IF(COLUMN(J8)-2&lt;16,",","")</f>
        <v>0x04,</v>
      </c>
      <c r="K8" s="36" t="str">
        <f>"0x"&amp;MID(DEC2HEX(INDEX('Tables SQR'!$C$4:'Tables SQR'!$C$259,COLUMN(K8)-2+16*(ROW(K8)-ROW($C$4))),4),1,2)&amp;IF(COLUMN(K8)-2&lt;16,",","")</f>
        <v>0x04,</v>
      </c>
      <c r="L8" s="36" t="str">
        <f>"0x"&amp;MID(DEC2HEX(INDEX('Tables SQR'!$C$4:'Tables SQR'!$C$259,COLUMN(L8)-2+16*(ROW(L8)-ROW($C$4))),4),1,2)&amp;IF(COLUMN(L8)-2&lt;16,",","")</f>
        <v>0x04,</v>
      </c>
      <c r="M8" s="36" t="str">
        <f>"0x"&amp;MID(DEC2HEX(INDEX('Tables SQR'!$C$4:'Tables SQR'!$C$259,COLUMN(M8)-2+16*(ROW(M8)-ROW($C$4))),4),1,2)&amp;IF(COLUMN(M8)-2&lt;16,",","")</f>
        <v>0x04,</v>
      </c>
      <c r="N8" s="36" t="str">
        <f>"0x"&amp;MID(DEC2HEX(INDEX('Tables SQR'!$C$4:'Tables SQR'!$C$259,COLUMN(N8)-2+16*(ROW(N8)-ROW($C$4))),4),1,2)&amp;IF(COLUMN(N8)-2&lt;16,",","")</f>
        <v>0x04,</v>
      </c>
      <c r="O8" s="36" t="str">
        <f>"0x"&amp;MID(DEC2HEX(INDEX('Tables SQR'!$C$4:'Tables SQR'!$C$259,COLUMN(O8)-2+16*(ROW(O8)-ROW($C$4))),4),1,2)&amp;IF(COLUMN(O8)-2&lt;16,",","")</f>
        <v>0x04,</v>
      </c>
      <c r="P8" s="36" t="str">
        <f>"0x"&amp;MID(DEC2HEX(INDEX('Tables SQR'!$C$4:'Tables SQR'!$C$259,COLUMN(P8)-2+16*(ROW(P8)-ROW($C$4))),4),1,2)&amp;IF(COLUMN(P8)-2&lt;16,",","")</f>
        <v>0x04,</v>
      </c>
      <c r="Q8" s="36" t="str">
        <f>"0x"&amp;MID(DEC2HEX(INDEX('Tables SQR'!$C$4:'Tables SQR'!$C$259,COLUMN(Q8)-2+16*(ROW(Q8)-ROW($C$4))),4),1,2)&amp;IF(COLUMN(Q8)-2&lt;16,",","")</f>
        <v>0x04,</v>
      </c>
      <c r="R8" s="36" t="str">
        <f>"0x"&amp;MID(DEC2HEX(INDEX('Tables SQR'!$C$4:'Tables SQR'!$C$259,COLUMN(R8)-2+16*(ROW(R8)-ROW($C$4))),4),1,2)&amp;IF(COLUMN(R8)-2&lt;16,",","")</f>
        <v>0x04</v>
      </c>
    </row>
    <row r="9" spans="1:66">
      <c r="B9" s="36" t="s">
        <v>107</v>
      </c>
      <c r="C9" s="36" t="str">
        <f>"0x"&amp;MID(DEC2HEX(INDEX('Tables SQR'!$C$4:'Tables SQR'!$C$259,COLUMN(C9)-2+16*(ROW(C9)-ROW($C$4))),4),1,2)&amp;IF(COLUMN(C9)-2&lt;16,",","")</f>
        <v>0x04,</v>
      </c>
      <c r="D9" s="36" t="str">
        <f>"0x"&amp;MID(DEC2HEX(INDEX('Tables SQR'!$C$4:'Tables SQR'!$C$259,COLUMN(D9)-2+16*(ROW(D9)-ROW($C$4))),4),1,2)&amp;IF(COLUMN(D9)-2&lt;16,",","")</f>
        <v>0x04,</v>
      </c>
      <c r="E9" s="36" t="str">
        <f>"0x"&amp;MID(DEC2HEX(INDEX('Tables SQR'!$C$4:'Tables SQR'!$C$259,COLUMN(E9)-2+16*(ROW(E9)-ROW($C$4))),4),1,2)&amp;IF(COLUMN(E9)-2&lt;16,",","")</f>
        <v>0x04,</v>
      </c>
      <c r="F9" s="36" t="str">
        <f>"0x"&amp;MID(DEC2HEX(INDEX('Tables SQR'!$C$4:'Tables SQR'!$C$259,COLUMN(F9)-2+16*(ROW(F9)-ROW($C$4))),4),1,2)&amp;IF(COLUMN(F9)-2&lt;16,",","")</f>
        <v>0x04,</v>
      </c>
      <c r="G9" s="36" t="str">
        <f>"0x"&amp;MID(DEC2HEX(INDEX('Tables SQR'!$C$4:'Tables SQR'!$C$259,COLUMN(G9)-2+16*(ROW(G9)-ROW($C$4))),4),1,2)&amp;IF(COLUMN(G9)-2&lt;16,",","")</f>
        <v>0x04,</v>
      </c>
      <c r="H9" s="36" t="str">
        <f>"0x"&amp;MID(DEC2HEX(INDEX('Tables SQR'!$C$4:'Tables SQR'!$C$259,COLUMN(H9)-2+16*(ROW(H9)-ROW($C$4))),4),1,2)&amp;IF(COLUMN(H9)-2&lt;16,",","")</f>
        <v>0x04,</v>
      </c>
      <c r="I9" s="36" t="str">
        <f>"0x"&amp;MID(DEC2HEX(INDEX('Tables SQR'!$C$4:'Tables SQR'!$C$259,COLUMN(I9)-2+16*(ROW(I9)-ROW($C$4))),4),1,2)&amp;IF(COLUMN(I9)-2&lt;16,",","")</f>
        <v>0x04,</v>
      </c>
      <c r="J9" s="36" t="str">
        <f>"0x"&amp;MID(DEC2HEX(INDEX('Tables SQR'!$C$4:'Tables SQR'!$C$259,COLUMN(J9)-2+16*(ROW(J9)-ROW($C$4))),4),1,2)&amp;IF(COLUMN(J9)-2&lt;16,",","")</f>
        <v>0x04,</v>
      </c>
      <c r="K9" s="36" t="str">
        <f>"0x"&amp;MID(DEC2HEX(INDEX('Tables SQR'!$C$4:'Tables SQR'!$C$259,COLUMN(K9)-2+16*(ROW(K9)-ROW($C$4))),4),1,2)&amp;IF(COLUMN(K9)-2&lt;16,",","")</f>
        <v>0x04,</v>
      </c>
      <c r="L9" s="36" t="str">
        <f>"0x"&amp;MID(DEC2HEX(INDEX('Tables SQR'!$C$4:'Tables SQR'!$C$259,COLUMN(L9)-2+16*(ROW(L9)-ROW($C$4))),4),1,2)&amp;IF(COLUMN(L9)-2&lt;16,",","")</f>
        <v>0x04,</v>
      </c>
      <c r="M9" s="36" t="str">
        <f>"0x"&amp;MID(DEC2HEX(INDEX('Tables SQR'!$C$4:'Tables SQR'!$C$259,COLUMN(M9)-2+16*(ROW(M9)-ROW($C$4))),4),1,2)&amp;IF(COLUMN(M9)-2&lt;16,",","")</f>
        <v>0x04,</v>
      </c>
      <c r="N9" s="36" t="str">
        <f>"0x"&amp;MID(DEC2HEX(INDEX('Tables SQR'!$C$4:'Tables SQR'!$C$259,COLUMN(N9)-2+16*(ROW(N9)-ROW($C$4))),4),1,2)&amp;IF(COLUMN(N9)-2&lt;16,",","")</f>
        <v>0x04,</v>
      </c>
      <c r="O9" s="36" t="str">
        <f>"0x"&amp;MID(DEC2HEX(INDEX('Tables SQR'!$C$4:'Tables SQR'!$C$259,COLUMN(O9)-2+16*(ROW(O9)-ROW($C$4))),4),1,2)&amp;IF(COLUMN(O9)-2&lt;16,",","")</f>
        <v>0x03,</v>
      </c>
      <c r="P9" s="36" t="str">
        <f>"0x"&amp;MID(DEC2HEX(INDEX('Tables SQR'!$C$4:'Tables SQR'!$C$259,COLUMN(P9)-2+16*(ROW(P9)-ROW($C$4))),4),1,2)&amp;IF(COLUMN(P9)-2&lt;16,",","")</f>
        <v>0x03,</v>
      </c>
      <c r="Q9" s="36" t="str">
        <f>"0x"&amp;MID(DEC2HEX(INDEX('Tables SQR'!$C$4:'Tables SQR'!$C$259,COLUMN(Q9)-2+16*(ROW(Q9)-ROW($C$4))),4),1,2)&amp;IF(COLUMN(Q9)-2&lt;16,",","")</f>
        <v>0x03,</v>
      </c>
      <c r="R9" s="36" t="str">
        <f>"0x"&amp;MID(DEC2HEX(INDEX('Tables SQR'!$C$4:'Tables SQR'!$C$259,COLUMN(R9)-2+16*(ROW(R9)-ROW($C$4))),4),1,2)&amp;IF(COLUMN(R9)-2&lt;16,",","")</f>
        <v>0x03</v>
      </c>
    </row>
    <row r="10" spans="1:66">
      <c r="B10" s="36" t="s">
        <v>107</v>
      </c>
      <c r="C10" s="36" t="str">
        <f>"0x"&amp;MID(DEC2HEX(INDEX('Tables SQR'!$C$4:'Tables SQR'!$C$259,COLUMN(C10)-2+16*(ROW(C10)-ROW($C$4))),4),1,2)&amp;IF(COLUMN(C10)-2&lt;16,",","")</f>
        <v>0x03,</v>
      </c>
      <c r="D10" s="36" t="str">
        <f>"0x"&amp;MID(DEC2HEX(INDEX('Tables SQR'!$C$4:'Tables SQR'!$C$259,COLUMN(D10)-2+16*(ROW(D10)-ROW($C$4))),4),1,2)&amp;IF(COLUMN(D10)-2&lt;16,",","")</f>
        <v>0x03,</v>
      </c>
      <c r="E10" s="36" t="str">
        <f>"0x"&amp;MID(DEC2HEX(INDEX('Tables SQR'!$C$4:'Tables SQR'!$C$259,COLUMN(E10)-2+16*(ROW(E10)-ROW($C$4))),4),1,2)&amp;IF(COLUMN(E10)-2&lt;16,",","")</f>
        <v>0x03,</v>
      </c>
      <c r="F10" s="36" t="str">
        <f>"0x"&amp;MID(DEC2HEX(INDEX('Tables SQR'!$C$4:'Tables SQR'!$C$259,COLUMN(F10)-2+16*(ROW(F10)-ROW($C$4))),4),1,2)&amp;IF(COLUMN(F10)-2&lt;16,",","")</f>
        <v>0x03,</v>
      </c>
      <c r="G10" s="36" t="str">
        <f>"0x"&amp;MID(DEC2HEX(INDEX('Tables SQR'!$C$4:'Tables SQR'!$C$259,COLUMN(G10)-2+16*(ROW(G10)-ROW($C$4))),4),1,2)&amp;IF(COLUMN(G10)-2&lt;16,",","")</f>
        <v>0x03,</v>
      </c>
      <c r="H10" s="36" t="str">
        <f>"0x"&amp;MID(DEC2HEX(INDEX('Tables SQR'!$C$4:'Tables SQR'!$C$259,COLUMN(H10)-2+16*(ROW(H10)-ROW($C$4))),4),1,2)&amp;IF(COLUMN(H10)-2&lt;16,",","")</f>
        <v>0x03,</v>
      </c>
      <c r="I10" s="36" t="str">
        <f>"0x"&amp;MID(DEC2HEX(INDEX('Tables SQR'!$C$4:'Tables SQR'!$C$259,COLUMN(I10)-2+16*(ROW(I10)-ROW($C$4))),4),1,2)&amp;IF(COLUMN(I10)-2&lt;16,",","")</f>
        <v>0x03,</v>
      </c>
      <c r="J10" s="36" t="str">
        <f>"0x"&amp;MID(DEC2HEX(INDEX('Tables SQR'!$C$4:'Tables SQR'!$C$259,COLUMN(J10)-2+16*(ROW(J10)-ROW($C$4))),4),1,2)&amp;IF(COLUMN(J10)-2&lt;16,",","")</f>
        <v>0x03,</v>
      </c>
      <c r="K10" s="36" t="str">
        <f>"0x"&amp;MID(DEC2HEX(INDEX('Tables SQR'!$C$4:'Tables SQR'!$C$259,COLUMN(K10)-2+16*(ROW(K10)-ROW($C$4))),4),1,2)&amp;IF(COLUMN(K10)-2&lt;16,",","")</f>
        <v>0x03,</v>
      </c>
      <c r="L10" s="36" t="str">
        <f>"0x"&amp;MID(DEC2HEX(INDEX('Tables SQR'!$C$4:'Tables SQR'!$C$259,COLUMN(L10)-2+16*(ROW(L10)-ROW($C$4))),4),1,2)&amp;IF(COLUMN(L10)-2&lt;16,",","")</f>
        <v>0x03,</v>
      </c>
      <c r="M10" s="36" t="str">
        <f>"0x"&amp;MID(DEC2HEX(INDEX('Tables SQR'!$C$4:'Tables SQR'!$C$259,COLUMN(M10)-2+16*(ROW(M10)-ROW($C$4))),4),1,2)&amp;IF(COLUMN(M10)-2&lt;16,",","")</f>
        <v>0x03,</v>
      </c>
      <c r="N10" s="36" t="str">
        <f>"0x"&amp;MID(DEC2HEX(INDEX('Tables SQR'!$C$4:'Tables SQR'!$C$259,COLUMN(N10)-2+16*(ROW(N10)-ROW($C$4))),4),1,2)&amp;IF(COLUMN(N10)-2&lt;16,",","")</f>
        <v>0x03,</v>
      </c>
      <c r="O10" s="36" t="str">
        <f>"0x"&amp;MID(DEC2HEX(INDEX('Tables SQR'!$C$4:'Tables SQR'!$C$259,COLUMN(O10)-2+16*(ROW(O10)-ROW($C$4))),4),1,2)&amp;IF(COLUMN(O10)-2&lt;16,",","")</f>
        <v>0x03,</v>
      </c>
      <c r="P10" s="36" t="str">
        <f>"0x"&amp;MID(DEC2HEX(INDEX('Tables SQR'!$C$4:'Tables SQR'!$C$259,COLUMN(P10)-2+16*(ROW(P10)-ROW($C$4))),4),1,2)&amp;IF(COLUMN(P10)-2&lt;16,",","")</f>
        <v>0x03,</v>
      </c>
      <c r="Q10" s="36" t="str">
        <f>"0x"&amp;MID(DEC2HEX(INDEX('Tables SQR'!$C$4:'Tables SQR'!$C$259,COLUMN(Q10)-2+16*(ROW(Q10)-ROW($C$4))),4),1,2)&amp;IF(COLUMN(Q10)-2&lt;16,",","")</f>
        <v>0x03,</v>
      </c>
      <c r="R10" s="36" t="str">
        <f>"0x"&amp;MID(DEC2HEX(INDEX('Tables SQR'!$C$4:'Tables SQR'!$C$259,COLUMN(R10)-2+16*(ROW(R10)-ROW($C$4))),4),1,2)&amp;IF(COLUMN(R10)-2&lt;16,",","")</f>
        <v>0x03</v>
      </c>
    </row>
    <row r="11" spans="1:66">
      <c r="B11" s="36" t="s">
        <v>107</v>
      </c>
      <c r="C11" s="36" t="str">
        <f>"0x"&amp;MID(DEC2HEX(INDEX('Tables SQR'!$C$4:'Tables SQR'!$C$259,COLUMN(C11)-2+16*(ROW(C11)-ROW($C$4))),4),1,2)&amp;IF(COLUMN(C11)-2&lt;16,",","")</f>
        <v>0x03,</v>
      </c>
      <c r="D11" s="36" t="str">
        <f>"0x"&amp;MID(DEC2HEX(INDEX('Tables SQR'!$C$4:'Tables SQR'!$C$259,COLUMN(D11)-2+16*(ROW(D11)-ROW($C$4))),4),1,2)&amp;IF(COLUMN(D11)-2&lt;16,",","")</f>
        <v>0x03,</v>
      </c>
      <c r="E11" s="36" t="str">
        <f>"0x"&amp;MID(DEC2HEX(INDEX('Tables SQR'!$C$4:'Tables SQR'!$C$259,COLUMN(E11)-2+16*(ROW(E11)-ROW($C$4))),4),1,2)&amp;IF(COLUMN(E11)-2&lt;16,",","")</f>
        <v>0x03,</v>
      </c>
      <c r="F11" s="36" t="str">
        <f>"0x"&amp;MID(DEC2HEX(INDEX('Tables SQR'!$C$4:'Tables SQR'!$C$259,COLUMN(F11)-2+16*(ROW(F11)-ROW($C$4))),4),1,2)&amp;IF(COLUMN(F11)-2&lt;16,",","")</f>
        <v>0x03,</v>
      </c>
      <c r="G11" s="36" t="str">
        <f>"0x"&amp;MID(DEC2HEX(INDEX('Tables SQR'!$C$4:'Tables SQR'!$C$259,COLUMN(G11)-2+16*(ROW(G11)-ROW($C$4))),4),1,2)&amp;IF(COLUMN(G11)-2&lt;16,",","")</f>
        <v>0x03,</v>
      </c>
      <c r="H11" s="36" t="str">
        <f>"0x"&amp;MID(DEC2HEX(INDEX('Tables SQR'!$C$4:'Tables SQR'!$C$259,COLUMN(H11)-2+16*(ROW(H11)-ROW($C$4))),4),1,2)&amp;IF(COLUMN(H11)-2&lt;16,",","")</f>
        <v>0x03,</v>
      </c>
      <c r="I11" s="36" t="str">
        <f>"0x"&amp;MID(DEC2HEX(INDEX('Tables SQR'!$C$4:'Tables SQR'!$C$259,COLUMN(I11)-2+16*(ROW(I11)-ROW($C$4))),4),1,2)&amp;IF(COLUMN(I11)-2&lt;16,",","")</f>
        <v>0x03,</v>
      </c>
      <c r="J11" s="36" t="str">
        <f>"0x"&amp;MID(DEC2HEX(INDEX('Tables SQR'!$C$4:'Tables SQR'!$C$259,COLUMN(J11)-2+16*(ROW(J11)-ROW($C$4))),4),1,2)&amp;IF(COLUMN(J11)-2&lt;16,",","")</f>
        <v>0x03,</v>
      </c>
      <c r="K11" s="36" t="str">
        <f>"0x"&amp;MID(DEC2HEX(INDEX('Tables SQR'!$C$4:'Tables SQR'!$C$259,COLUMN(K11)-2+16*(ROW(K11)-ROW($C$4))),4),1,2)&amp;IF(COLUMN(K11)-2&lt;16,",","")</f>
        <v>0x03,</v>
      </c>
      <c r="L11" s="36" t="str">
        <f>"0x"&amp;MID(DEC2HEX(INDEX('Tables SQR'!$C$4:'Tables SQR'!$C$259,COLUMN(L11)-2+16*(ROW(L11)-ROW($C$4))),4),1,2)&amp;IF(COLUMN(L11)-2&lt;16,",","")</f>
        <v>0x03,</v>
      </c>
      <c r="M11" s="36" t="str">
        <f>"0x"&amp;MID(DEC2HEX(INDEX('Tables SQR'!$C$4:'Tables SQR'!$C$259,COLUMN(M11)-2+16*(ROW(M11)-ROW($C$4))),4),1,2)&amp;IF(COLUMN(M11)-2&lt;16,",","")</f>
        <v>0x03,</v>
      </c>
      <c r="N11" s="36" t="str">
        <f>"0x"&amp;MID(DEC2HEX(INDEX('Tables SQR'!$C$4:'Tables SQR'!$C$259,COLUMN(N11)-2+16*(ROW(N11)-ROW($C$4))),4),1,2)&amp;IF(COLUMN(N11)-2&lt;16,",","")</f>
        <v>0x03,</v>
      </c>
      <c r="O11" s="36" t="str">
        <f>"0x"&amp;MID(DEC2HEX(INDEX('Tables SQR'!$C$4:'Tables SQR'!$C$259,COLUMN(O11)-2+16*(ROW(O11)-ROW($C$4))),4),1,2)&amp;IF(COLUMN(O11)-2&lt;16,",","")</f>
        <v>0x03,</v>
      </c>
      <c r="P11" s="36" t="str">
        <f>"0x"&amp;MID(DEC2HEX(INDEX('Tables SQR'!$C$4:'Tables SQR'!$C$259,COLUMN(P11)-2+16*(ROW(P11)-ROW($C$4))),4),1,2)&amp;IF(COLUMN(P11)-2&lt;16,",","")</f>
        <v>0x03,</v>
      </c>
      <c r="Q11" s="36" t="str">
        <f>"0x"&amp;MID(DEC2HEX(INDEX('Tables SQR'!$C$4:'Tables SQR'!$C$259,COLUMN(Q11)-2+16*(ROW(Q11)-ROW($C$4))),4),1,2)&amp;IF(COLUMN(Q11)-2&lt;16,",","")</f>
        <v>0x03,</v>
      </c>
      <c r="R11" s="36" t="str">
        <f>"0x"&amp;MID(DEC2HEX(INDEX('Tables SQR'!$C$4:'Tables SQR'!$C$259,COLUMN(R11)-2+16*(ROW(R11)-ROW($C$4))),4),1,2)&amp;IF(COLUMN(R11)-2&lt;16,",","")</f>
        <v>0x03</v>
      </c>
    </row>
    <row r="12" spans="1:66">
      <c r="B12" s="36" t="s">
        <v>107</v>
      </c>
      <c r="C12" s="36" t="str">
        <f>"0x"&amp;MID(DEC2HEX(INDEX('Tables SQR'!$C$4:'Tables SQR'!$C$259,COLUMN(C12)-2+16*(ROW(C12)-ROW($C$4))),4),1,2)&amp;IF(COLUMN(C12)-2&lt;16,",","")</f>
        <v>0x03,</v>
      </c>
      <c r="D12" s="36" t="str">
        <f>"0x"&amp;MID(DEC2HEX(INDEX('Tables SQR'!$C$4:'Tables SQR'!$C$259,COLUMN(D12)-2+16*(ROW(D12)-ROW($C$4))),4),1,2)&amp;IF(COLUMN(D12)-2&lt;16,",","")</f>
        <v>0x03,</v>
      </c>
      <c r="E12" s="36" t="str">
        <f>"0x"&amp;MID(DEC2HEX(INDEX('Tables SQR'!$C$4:'Tables SQR'!$C$259,COLUMN(E12)-2+16*(ROW(E12)-ROW($C$4))),4),1,2)&amp;IF(COLUMN(E12)-2&lt;16,",","")</f>
        <v>0x03,</v>
      </c>
      <c r="F12" s="36" t="str">
        <f>"0x"&amp;MID(DEC2HEX(INDEX('Tables SQR'!$C$4:'Tables SQR'!$C$259,COLUMN(F12)-2+16*(ROW(F12)-ROW($C$4))),4),1,2)&amp;IF(COLUMN(F12)-2&lt;16,",","")</f>
        <v>0x03,</v>
      </c>
      <c r="G12" s="36" t="str">
        <f>"0x"&amp;MID(DEC2HEX(INDEX('Tables SQR'!$C$4:'Tables SQR'!$C$259,COLUMN(G12)-2+16*(ROW(G12)-ROW($C$4))),4),1,2)&amp;IF(COLUMN(G12)-2&lt;16,",","")</f>
        <v>0x03,</v>
      </c>
      <c r="H12" s="36" t="str">
        <f>"0x"&amp;MID(DEC2HEX(INDEX('Tables SQR'!$C$4:'Tables SQR'!$C$259,COLUMN(H12)-2+16*(ROW(H12)-ROW($C$4))),4),1,2)&amp;IF(COLUMN(H12)-2&lt;16,",","")</f>
        <v>0x03,</v>
      </c>
      <c r="I12" s="36" t="str">
        <f>"0x"&amp;MID(DEC2HEX(INDEX('Tables SQR'!$C$4:'Tables SQR'!$C$259,COLUMN(I12)-2+16*(ROW(I12)-ROW($C$4))),4),1,2)&amp;IF(COLUMN(I12)-2&lt;16,",","")</f>
        <v>0x03,</v>
      </c>
      <c r="J12" s="36" t="str">
        <f>"0x"&amp;MID(DEC2HEX(INDEX('Tables SQR'!$C$4:'Tables SQR'!$C$259,COLUMN(J12)-2+16*(ROW(J12)-ROW($C$4))),4),1,2)&amp;IF(COLUMN(J12)-2&lt;16,",","")</f>
        <v>0x03,</v>
      </c>
      <c r="K12" s="36" t="str">
        <f>"0x"&amp;MID(DEC2HEX(INDEX('Tables SQR'!$C$4:'Tables SQR'!$C$259,COLUMN(K12)-2+16*(ROW(K12)-ROW($C$4))),4),1,2)&amp;IF(COLUMN(K12)-2&lt;16,",","")</f>
        <v>0x03,</v>
      </c>
      <c r="L12" s="36" t="str">
        <f>"0x"&amp;MID(DEC2HEX(INDEX('Tables SQR'!$C$4:'Tables SQR'!$C$259,COLUMN(L12)-2+16*(ROW(L12)-ROW($C$4))),4),1,2)&amp;IF(COLUMN(L12)-2&lt;16,",","")</f>
        <v>0x03,</v>
      </c>
      <c r="M12" s="36" t="str">
        <f>"0x"&amp;MID(DEC2HEX(INDEX('Tables SQR'!$C$4:'Tables SQR'!$C$259,COLUMN(M12)-2+16*(ROW(M12)-ROW($C$4))),4),1,2)&amp;IF(COLUMN(M12)-2&lt;16,",","")</f>
        <v>0x03,</v>
      </c>
      <c r="N12" s="36" t="str">
        <f>"0x"&amp;MID(DEC2HEX(INDEX('Tables SQR'!$C$4:'Tables SQR'!$C$259,COLUMN(N12)-2+16*(ROW(N12)-ROW($C$4))),4),1,2)&amp;IF(COLUMN(N12)-2&lt;16,",","")</f>
        <v>0x03,</v>
      </c>
      <c r="O12" s="36" t="str">
        <f>"0x"&amp;MID(DEC2HEX(INDEX('Tables SQR'!$C$4:'Tables SQR'!$C$259,COLUMN(O12)-2+16*(ROW(O12)-ROW($C$4))),4),1,2)&amp;IF(COLUMN(O12)-2&lt;16,",","")</f>
        <v>0x03,</v>
      </c>
      <c r="P12" s="36" t="str">
        <f>"0x"&amp;MID(DEC2HEX(INDEX('Tables SQR'!$C$4:'Tables SQR'!$C$259,COLUMN(P12)-2+16*(ROW(P12)-ROW($C$4))),4),1,2)&amp;IF(COLUMN(P12)-2&lt;16,",","")</f>
        <v>0x03,</v>
      </c>
      <c r="Q12" s="36" t="str">
        <f>"0x"&amp;MID(DEC2HEX(INDEX('Tables SQR'!$C$4:'Tables SQR'!$C$259,COLUMN(Q12)-2+16*(ROW(Q12)-ROW($C$4))),4),1,2)&amp;IF(COLUMN(Q12)-2&lt;16,",","")</f>
        <v>0x03,</v>
      </c>
      <c r="R12" s="36" t="str">
        <f>"0x"&amp;MID(DEC2HEX(INDEX('Tables SQR'!$C$4:'Tables SQR'!$C$259,COLUMN(R12)-2+16*(ROW(R12)-ROW($C$4))),4),1,2)&amp;IF(COLUMN(R12)-2&lt;16,",","")</f>
        <v>0x03</v>
      </c>
    </row>
    <row r="13" spans="1:66">
      <c r="B13" s="36" t="s">
        <v>107</v>
      </c>
      <c r="C13" s="36" t="str">
        <f>"0x"&amp;MID(DEC2HEX(INDEX('Tables SQR'!$C$4:'Tables SQR'!$C$259,COLUMN(C13)-2+16*(ROW(C13)-ROW($C$4))),4),1,2)&amp;IF(COLUMN(C13)-2&lt;16,",","")</f>
        <v>0x03,</v>
      </c>
      <c r="D13" s="36" t="str">
        <f>"0x"&amp;MID(DEC2HEX(INDEX('Tables SQR'!$C$4:'Tables SQR'!$C$259,COLUMN(D13)-2+16*(ROW(D13)-ROW($C$4))),4),1,2)&amp;IF(COLUMN(D13)-2&lt;16,",","")</f>
        <v>0x03,</v>
      </c>
      <c r="E13" s="36" t="str">
        <f>"0x"&amp;MID(DEC2HEX(INDEX('Tables SQR'!$C$4:'Tables SQR'!$C$259,COLUMN(E13)-2+16*(ROW(E13)-ROW($C$4))),4),1,2)&amp;IF(COLUMN(E13)-2&lt;16,",","")</f>
        <v>0x03,</v>
      </c>
      <c r="F13" s="36" t="str">
        <f>"0x"&amp;MID(DEC2HEX(INDEX('Tables SQR'!$C$4:'Tables SQR'!$C$259,COLUMN(F13)-2+16*(ROW(F13)-ROW($C$4))),4),1,2)&amp;IF(COLUMN(F13)-2&lt;16,",","")</f>
        <v>0x03,</v>
      </c>
      <c r="G13" s="36" t="str">
        <f>"0x"&amp;MID(DEC2HEX(INDEX('Tables SQR'!$C$4:'Tables SQR'!$C$259,COLUMN(G13)-2+16*(ROW(G13)-ROW($C$4))),4),1,2)&amp;IF(COLUMN(G13)-2&lt;16,",","")</f>
        <v>0x03,</v>
      </c>
      <c r="H13" s="36" t="str">
        <f>"0x"&amp;MID(DEC2HEX(INDEX('Tables SQR'!$C$4:'Tables SQR'!$C$259,COLUMN(H13)-2+16*(ROW(H13)-ROW($C$4))),4),1,2)&amp;IF(COLUMN(H13)-2&lt;16,",","")</f>
        <v>0x03,</v>
      </c>
      <c r="I13" s="36" t="str">
        <f>"0x"&amp;MID(DEC2HEX(INDEX('Tables SQR'!$C$4:'Tables SQR'!$C$259,COLUMN(I13)-2+16*(ROW(I13)-ROW($C$4))),4),1,2)&amp;IF(COLUMN(I13)-2&lt;16,",","")</f>
        <v>0x03,</v>
      </c>
      <c r="J13" s="36" t="str">
        <f>"0x"&amp;MID(DEC2HEX(INDEX('Tables SQR'!$C$4:'Tables SQR'!$C$259,COLUMN(J13)-2+16*(ROW(J13)-ROW($C$4))),4),1,2)&amp;IF(COLUMN(J13)-2&lt;16,",","")</f>
        <v>0x03,</v>
      </c>
      <c r="K13" s="36" t="str">
        <f>"0x"&amp;MID(DEC2HEX(INDEX('Tables SQR'!$C$4:'Tables SQR'!$C$259,COLUMN(K13)-2+16*(ROW(K13)-ROW($C$4))),4),1,2)&amp;IF(COLUMN(K13)-2&lt;16,",","")</f>
        <v>0x03,</v>
      </c>
      <c r="L13" s="36" t="str">
        <f>"0x"&amp;MID(DEC2HEX(INDEX('Tables SQR'!$C$4:'Tables SQR'!$C$259,COLUMN(L13)-2+16*(ROW(L13)-ROW($C$4))),4),1,2)&amp;IF(COLUMN(L13)-2&lt;16,",","")</f>
        <v>0x03,</v>
      </c>
      <c r="M13" s="36" t="str">
        <f>"0x"&amp;MID(DEC2HEX(INDEX('Tables SQR'!$C$4:'Tables SQR'!$C$259,COLUMN(M13)-2+16*(ROW(M13)-ROW($C$4))),4),1,2)&amp;IF(COLUMN(M13)-2&lt;16,",","")</f>
        <v>0x03,</v>
      </c>
      <c r="N13" s="36" t="str">
        <f>"0x"&amp;MID(DEC2HEX(INDEX('Tables SQR'!$C$4:'Tables SQR'!$C$259,COLUMN(N13)-2+16*(ROW(N13)-ROW($C$4))),4),1,2)&amp;IF(COLUMN(N13)-2&lt;16,",","")</f>
        <v>0x03,</v>
      </c>
      <c r="O13" s="36" t="str">
        <f>"0x"&amp;MID(DEC2HEX(INDEX('Tables SQR'!$C$4:'Tables SQR'!$C$259,COLUMN(O13)-2+16*(ROW(O13)-ROW($C$4))),4),1,2)&amp;IF(COLUMN(O13)-2&lt;16,",","")</f>
        <v>0x03,</v>
      </c>
      <c r="P13" s="36" t="str">
        <f>"0x"&amp;MID(DEC2HEX(INDEX('Tables SQR'!$C$4:'Tables SQR'!$C$259,COLUMN(P13)-2+16*(ROW(P13)-ROW($C$4))),4),1,2)&amp;IF(COLUMN(P13)-2&lt;16,",","")</f>
        <v>0x03,</v>
      </c>
      <c r="Q13" s="36" t="str">
        <f>"0x"&amp;MID(DEC2HEX(INDEX('Tables SQR'!$C$4:'Tables SQR'!$C$259,COLUMN(Q13)-2+16*(ROW(Q13)-ROW($C$4))),4),1,2)&amp;IF(COLUMN(Q13)-2&lt;16,",","")</f>
        <v>0x03,</v>
      </c>
      <c r="R13" s="36" t="str">
        <f>"0x"&amp;MID(DEC2HEX(INDEX('Tables SQR'!$C$4:'Tables SQR'!$C$259,COLUMN(R13)-2+16*(ROW(R13)-ROW($C$4))),4),1,2)&amp;IF(COLUMN(R13)-2&lt;16,",","")</f>
        <v>0x02</v>
      </c>
    </row>
    <row r="14" spans="1:66">
      <c r="B14" s="36" t="s">
        <v>107</v>
      </c>
      <c r="C14" s="36" t="str">
        <f>"0x"&amp;MID(DEC2HEX(INDEX('Tables SQR'!$C$4:'Tables SQR'!$C$259,COLUMN(C14)-2+16*(ROW(C14)-ROW($C$4))),4),1,2)&amp;IF(COLUMN(C14)-2&lt;16,",","")</f>
        <v>0x02,</v>
      </c>
      <c r="D14" s="36" t="str">
        <f>"0x"&amp;MID(DEC2HEX(INDEX('Tables SQR'!$C$4:'Tables SQR'!$C$259,COLUMN(D14)-2+16*(ROW(D14)-ROW($C$4))),4),1,2)&amp;IF(COLUMN(D14)-2&lt;16,",","")</f>
        <v>0x02,</v>
      </c>
      <c r="E14" s="36" t="str">
        <f>"0x"&amp;MID(DEC2HEX(INDEX('Tables SQR'!$C$4:'Tables SQR'!$C$259,COLUMN(E14)-2+16*(ROW(E14)-ROW($C$4))),4),1,2)&amp;IF(COLUMN(E14)-2&lt;16,",","")</f>
        <v>0x02,</v>
      </c>
      <c r="F14" s="36" t="str">
        <f>"0x"&amp;MID(DEC2HEX(INDEX('Tables SQR'!$C$4:'Tables SQR'!$C$259,COLUMN(F14)-2+16*(ROW(F14)-ROW($C$4))),4),1,2)&amp;IF(COLUMN(F14)-2&lt;16,",","")</f>
        <v>0x02,</v>
      </c>
      <c r="G14" s="36" t="str">
        <f>"0x"&amp;MID(DEC2HEX(INDEX('Tables SQR'!$C$4:'Tables SQR'!$C$259,COLUMN(G14)-2+16*(ROW(G14)-ROW($C$4))),4),1,2)&amp;IF(COLUMN(G14)-2&lt;16,",","")</f>
        <v>0x02,</v>
      </c>
      <c r="H14" s="36" t="str">
        <f>"0x"&amp;MID(DEC2HEX(INDEX('Tables SQR'!$C$4:'Tables SQR'!$C$259,COLUMN(H14)-2+16*(ROW(H14)-ROW($C$4))),4),1,2)&amp;IF(COLUMN(H14)-2&lt;16,",","")</f>
        <v>0x02,</v>
      </c>
      <c r="I14" s="36" t="str">
        <f>"0x"&amp;MID(DEC2HEX(INDEX('Tables SQR'!$C$4:'Tables SQR'!$C$259,COLUMN(I14)-2+16*(ROW(I14)-ROW($C$4))),4),1,2)&amp;IF(COLUMN(I14)-2&lt;16,",","")</f>
        <v>0x02,</v>
      </c>
      <c r="J14" s="36" t="str">
        <f>"0x"&amp;MID(DEC2HEX(INDEX('Tables SQR'!$C$4:'Tables SQR'!$C$259,COLUMN(J14)-2+16*(ROW(J14)-ROW($C$4))),4),1,2)&amp;IF(COLUMN(J14)-2&lt;16,",","")</f>
        <v>0x02,</v>
      </c>
      <c r="K14" s="36" t="str">
        <f>"0x"&amp;MID(DEC2HEX(INDEX('Tables SQR'!$C$4:'Tables SQR'!$C$259,COLUMN(K14)-2+16*(ROW(K14)-ROW($C$4))),4),1,2)&amp;IF(COLUMN(K14)-2&lt;16,",","")</f>
        <v>0x02,</v>
      </c>
      <c r="L14" s="36" t="str">
        <f>"0x"&amp;MID(DEC2HEX(INDEX('Tables SQR'!$C$4:'Tables SQR'!$C$259,COLUMN(L14)-2+16*(ROW(L14)-ROW($C$4))),4),1,2)&amp;IF(COLUMN(L14)-2&lt;16,",","")</f>
        <v>0x02,</v>
      </c>
      <c r="M14" s="36" t="str">
        <f>"0x"&amp;MID(DEC2HEX(INDEX('Tables SQR'!$C$4:'Tables SQR'!$C$259,COLUMN(M14)-2+16*(ROW(M14)-ROW($C$4))),4),1,2)&amp;IF(COLUMN(M14)-2&lt;16,",","")</f>
        <v>0x02,</v>
      </c>
      <c r="N14" s="36" t="str">
        <f>"0x"&amp;MID(DEC2HEX(INDEX('Tables SQR'!$C$4:'Tables SQR'!$C$259,COLUMN(N14)-2+16*(ROW(N14)-ROW($C$4))),4),1,2)&amp;IF(COLUMN(N14)-2&lt;16,",","")</f>
        <v>0x02,</v>
      </c>
      <c r="O14" s="36" t="str">
        <f>"0x"&amp;MID(DEC2HEX(INDEX('Tables SQR'!$C$4:'Tables SQR'!$C$259,COLUMN(O14)-2+16*(ROW(O14)-ROW($C$4))),4),1,2)&amp;IF(COLUMN(O14)-2&lt;16,",","")</f>
        <v>0x02,</v>
      </c>
      <c r="P14" s="36" t="str">
        <f>"0x"&amp;MID(DEC2HEX(INDEX('Tables SQR'!$C$4:'Tables SQR'!$C$259,COLUMN(P14)-2+16*(ROW(P14)-ROW($C$4))),4),1,2)&amp;IF(COLUMN(P14)-2&lt;16,",","")</f>
        <v>0x02,</v>
      </c>
      <c r="Q14" s="36" t="str">
        <f>"0x"&amp;MID(DEC2HEX(INDEX('Tables SQR'!$C$4:'Tables SQR'!$C$259,COLUMN(Q14)-2+16*(ROW(Q14)-ROW($C$4))),4),1,2)&amp;IF(COLUMN(Q14)-2&lt;16,",","")</f>
        <v>0x02,</v>
      </c>
      <c r="R14" s="36" t="str">
        <f>"0x"&amp;MID(DEC2HEX(INDEX('Tables SQR'!$C$4:'Tables SQR'!$C$259,COLUMN(R14)-2+16*(ROW(R14)-ROW($C$4))),4),1,2)&amp;IF(COLUMN(R14)-2&lt;16,",","")</f>
        <v>0x02</v>
      </c>
    </row>
    <row r="15" spans="1:66">
      <c r="B15" s="36" t="s">
        <v>107</v>
      </c>
      <c r="C15" s="36" t="str">
        <f>"0x"&amp;MID(DEC2HEX(INDEX('Tables SQR'!$C$4:'Tables SQR'!$C$259,COLUMN(C15)-2+16*(ROW(C15)-ROW($C$4))),4),1,2)&amp;IF(COLUMN(C15)-2&lt;16,",","")</f>
        <v>0x02,</v>
      </c>
      <c r="D15" s="36" t="str">
        <f>"0x"&amp;MID(DEC2HEX(INDEX('Tables SQR'!$C$4:'Tables SQR'!$C$259,COLUMN(D15)-2+16*(ROW(D15)-ROW($C$4))),4),1,2)&amp;IF(COLUMN(D15)-2&lt;16,",","")</f>
        <v>0x02,</v>
      </c>
      <c r="E15" s="36" t="str">
        <f>"0x"&amp;MID(DEC2HEX(INDEX('Tables SQR'!$C$4:'Tables SQR'!$C$259,COLUMN(E15)-2+16*(ROW(E15)-ROW($C$4))),4),1,2)&amp;IF(COLUMN(E15)-2&lt;16,",","")</f>
        <v>0x02,</v>
      </c>
      <c r="F15" s="36" t="str">
        <f>"0x"&amp;MID(DEC2HEX(INDEX('Tables SQR'!$C$4:'Tables SQR'!$C$259,COLUMN(F15)-2+16*(ROW(F15)-ROW($C$4))),4),1,2)&amp;IF(COLUMN(F15)-2&lt;16,",","")</f>
        <v>0x02,</v>
      </c>
      <c r="G15" s="36" t="str">
        <f>"0x"&amp;MID(DEC2HEX(INDEX('Tables SQR'!$C$4:'Tables SQR'!$C$259,COLUMN(G15)-2+16*(ROW(G15)-ROW($C$4))),4),1,2)&amp;IF(COLUMN(G15)-2&lt;16,",","")</f>
        <v>0x02,</v>
      </c>
      <c r="H15" s="36" t="str">
        <f>"0x"&amp;MID(DEC2HEX(INDEX('Tables SQR'!$C$4:'Tables SQR'!$C$259,COLUMN(H15)-2+16*(ROW(H15)-ROW($C$4))),4),1,2)&amp;IF(COLUMN(H15)-2&lt;16,",","")</f>
        <v>0x02,</v>
      </c>
      <c r="I15" s="36" t="str">
        <f>"0x"&amp;MID(DEC2HEX(INDEX('Tables SQR'!$C$4:'Tables SQR'!$C$259,COLUMN(I15)-2+16*(ROW(I15)-ROW($C$4))),4),1,2)&amp;IF(COLUMN(I15)-2&lt;16,",","")</f>
        <v>0x02,</v>
      </c>
      <c r="J15" s="36" t="str">
        <f>"0x"&amp;MID(DEC2HEX(INDEX('Tables SQR'!$C$4:'Tables SQR'!$C$259,COLUMN(J15)-2+16*(ROW(J15)-ROW($C$4))),4),1,2)&amp;IF(COLUMN(J15)-2&lt;16,",","")</f>
        <v>0x02,</v>
      </c>
      <c r="K15" s="36" t="str">
        <f>"0x"&amp;MID(DEC2HEX(INDEX('Tables SQR'!$C$4:'Tables SQR'!$C$259,COLUMN(K15)-2+16*(ROW(K15)-ROW($C$4))),4),1,2)&amp;IF(COLUMN(K15)-2&lt;16,",","")</f>
        <v>0x02,</v>
      </c>
      <c r="L15" s="36" t="str">
        <f>"0x"&amp;MID(DEC2HEX(INDEX('Tables SQR'!$C$4:'Tables SQR'!$C$259,COLUMN(L15)-2+16*(ROW(L15)-ROW($C$4))),4),1,2)&amp;IF(COLUMN(L15)-2&lt;16,",","")</f>
        <v>0x02,</v>
      </c>
      <c r="M15" s="36" t="str">
        <f>"0x"&amp;MID(DEC2HEX(INDEX('Tables SQR'!$C$4:'Tables SQR'!$C$259,COLUMN(M15)-2+16*(ROW(M15)-ROW($C$4))),4),1,2)&amp;IF(COLUMN(M15)-2&lt;16,",","")</f>
        <v>0x02,</v>
      </c>
      <c r="N15" s="36" t="str">
        <f>"0x"&amp;MID(DEC2HEX(INDEX('Tables SQR'!$C$4:'Tables SQR'!$C$259,COLUMN(N15)-2+16*(ROW(N15)-ROW($C$4))),4),1,2)&amp;IF(COLUMN(N15)-2&lt;16,",","")</f>
        <v>0x02,</v>
      </c>
      <c r="O15" s="36" t="str">
        <f>"0x"&amp;MID(DEC2HEX(INDEX('Tables SQR'!$C$4:'Tables SQR'!$C$259,COLUMN(O15)-2+16*(ROW(O15)-ROW($C$4))),4),1,2)&amp;IF(COLUMN(O15)-2&lt;16,",","")</f>
        <v>0x02,</v>
      </c>
      <c r="P15" s="36" t="str">
        <f>"0x"&amp;MID(DEC2HEX(INDEX('Tables SQR'!$C$4:'Tables SQR'!$C$259,COLUMN(P15)-2+16*(ROW(P15)-ROW($C$4))),4),1,2)&amp;IF(COLUMN(P15)-2&lt;16,",","")</f>
        <v>0x02,</v>
      </c>
      <c r="Q15" s="36" t="str">
        <f>"0x"&amp;MID(DEC2HEX(INDEX('Tables SQR'!$C$4:'Tables SQR'!$C$259,COLUMN(Q15)-2+16*(ROW(Q15)-ROW($C$4))),4),1,2)&amp;IF(COLUMN(Q15)-2&lt;16,",","")</f>
        <v>0x02,</v>
      </c>
      <c r="R15" s="36" t="str">
        <f>"0x"&amp;MID(DEC2HEX(INDEX('Tables SQR'!$C$4:'Tables SQR'!$C$259,COLUMN(R15)-2+16*(ROW(R15)-ROW($C$4))),4),1,2)&amp;IF(COLUMN(R15)-2&lt;16,",","")</f>
        <v>0x02</v>
      </c>
    </row>
    <row r="16" spans="1:66">
      <c r="B16" s="36" t="s">
        <v>107</v>
      </c>
      <c r="C16" s="36" t="str">
        <f>"0x"&amp;MID(DEC2HEX(INDEX('Tables SQR'!$C$4:'Tables SQR'!$C$259,COLUMN(C16)-2+16*(ROW(C16)-ROW($C$4))),4),1,2)&amp;IF(COLUMN(C16)-2&lt;16,",","")</f>
        <v>0x02,</v>
      </c>
      <c r="D16" s="36" t="str">
        <f>"0x"&amp;MID(DEC2HEX(INDEX('Tables SQR'!$C$4:'Tables SQR'!$C$259,COLUMN(D16)-2+16*(ROW(D16)-ROW($C$4))),4),1,2)&amp;IF(COLUMN(D16)-2&lt;16,",","")</f>
        <v>0x02,</v>
      </c>
      <c r="E16" s="36" t="str">
        <f>"0x"&amp;MID(DEC2HEX(INDEX('Tables SQR'!$C$4:'Tables SQR'!$C$259,COLUMN(E16)-2+16*(ROW(E16)-ROW($C$4))),4),1,2)&amp;IF(COLUMN(E16)-2&lt;16,",","")</f>
        <v>0x02,</v>
      </c>
      <c r="F16" s="36" t="str">
        <f>"0x"&amp;MID(DEC2HEX(INDEX('Tables SQR'!$C$4:'Tables SQR'!$C$259,COLUMN(F16)-2+16*(ROW(F16)-ROW($C$4))),4),1,2)&amp;IF(COLUMN(F16)-2&lt;16,",","")</f>
        <v>0x02,</v>
      </c>
      <c r="G16" s="36" t="str">
        <f>"0x"&amp;MID(DEC2HEX(INDEX('Tables SQR'!$C$4:'Tables SQR'!$C$259,COLUMN(G16)-2+16*(ROW(G16)-ROW($C$4))),4),1,2)&amp;IF(COLUMN(G16)-2&lt;16,",","")</f>
        <v>0x02,</v>
      </c>
      <c r="H16" s="36" t="str">
        <f>"0x"&amp;MID(DEC2HEX(INDEX('Tables SQR'!$C$4:'Tables SQR'!$C$259,COLUMN(H16)-2+16*(ROW(H16)-ROW($C$4))),4),1,2)&amp;IF(COLUMN(H16)-2&lt;16,",","")</f>
        <v>0x02,</v>
      </c>
      <c r="I16" s="36" t="str">
        <f>"0x"&amp;MID(DEC2HEX(INDEX('Tables SQR'!$C$4:'Tables SQR'!$C$259,COLUMN(I16)-2+16*(ROW(I16)-ROW($C$4))),4),1,2)&amp;IF(COLUMN(I16)-2&lt;16,",","")</f>
        <v>0x02,</v>
      </c>
      <c r="J16" s="36" t="str">
        <f>"0x"&amp;MID(DEC2HEX(INDEX('Tables SQR'!$C$4:'Tables SQR'!$C$259,COLUMN(J16)-2+16*(ROW(J16)-ROW($C$4))),4),1,2)&amp;IF(COLUMN(J16)-2&lt;16,",","")</f>
        <v>0x02,</v>
      </c>
      <c r="K16" s="36" t="str">
        <f>"0x"&amp;MID(DEC2HEX(INDEX('Tables SQR'!$C$4:'Tables SQR'!$C$259,COLUMN(K16)-2+16*(ROW(K16)-ROW($C$4))),4),1,2)&amp;IF(COLUMN(K16)-2&lt;16,",","")</f>
        <v>0x02,</v>
      </c>
      <c r="L16" s="36" t="str">
        <f>"0x"&amp;MID(DEC2HEX(INDEX('Tables SQR'!$C$4:'Tables SQR'!$C$259,COLUMN(L16)-2+16*(ROW(L16)-ROW($C$4))),4),1,2)&amp;IF(COLUMN(L16)-2&lt;16,",","")</f>
        <v>0x02,</v>
      </c>
      <c r="M16" s="36" t="str">
        <f>"0x"&amp;MID(DEC2HEX(INDEX('Tables SQR'!$C$4:'Tables SQR'!$C$259,COLUMN(M16)-2+16*(ROW(M16)-ROW($C$4))),4),1,2)&amp;IF(COLUMN(M16)-2&lt;16,",","")</f>
        <v>0x02,</v>
      </c>
      <c r="N16" s="36" t="str">
        <f>"0x"&amp;MID(DEC2HEX(INDEX('Tables SQR'!$C$4:'Tables SQR'!$C$259,COLUMN(N16)-2+16*(ROW(N16)-ROW($C$4))),4),1,2)&amp;IF(COLUMN(N16)-2&lt;16,",","")</f>
        <v>0x02,</v>
      </c>
      <c r="O16" s="36" t="str">
        <f>"0x"&amp;MID(DEC2HEX(INDEX('Tables SQR'!$C$4:'Tables SQR'!$C$259,COLUMN(O16)-2+16*(ROW(O16)-ROW($C$4))),4),1,2)&amp;IF(COLUMN(O16)-2&lt;16,",","")</f>
        <v>0x02,</v>
      </c>
      <c r="P16" s="36" t="str">
        <f>"0x"&amp;MID(DEC2HEX(INDEX('Tables SQR'!$C$4:'Tables SQR'!$C$259,COLUMN(P16)-2+16*(ROW(P16)-ROW($C$4))),4),1,2)&amp;IF(COLUMN(P16)-2&lt;16,",","")</f>
        <v>0x02,</v>
      </c>
      <c r="Q16" s="36" t="str">
        <f>"0x"&amp;MID(DEC2HEX(INDEX('Tables SQR'!$C$4:'Tables SQR'!$C$259,COLUMN(Q16)-2+16*(ROW(Q16)-ROW($C$4))),4),1,2)&amp;IF(COLUMN(Q16)-2&lt;16,",","")</f>
        <v>0x02,</v>
      </c>
      <c r="R16" s="36" t="str">
        <f>"0x"&amp;MID(DEC2HEX(INDEX('Tables SQR'!$C$4:'Tables SQR'!$C$259,COLUMN(R16)-2+16*(ROW(R16)-ROW($C$4))),4),1,2)&amp;IF(COLUMN(R16)-2&lt;16,",","")</f>
        <v>0x02</v>
      </c>
    </row>
    <row r="17" spans="2:18">
      <c r="B17" s="36" t="s">
        <v>107</v>
      </c>
      <c r="C17" s="36" t="str">
        <f>"0x"&amp;MID(DEC2HEX(INDEX('Tables SQR'!$C$4:'Tables SQR'!$C$259,COLUMN(C17)-2+16*(ROW(C17)-ROW($C$4))),4),1,2)&amp;IF(COLUMN(C17)-2&lt;16,",","")</f>
        <v>0x02,</v>
      </c>
      <c r="D17" s="36" t="str">
        <f>"0x"&amp;MID(DEC2HEX(INDEX('Tables SQR'!$C$4:'Tables SQR'!$C$259,COLUMN(D17)-2+16*(ROW(D17)-ROW($C$4))),4),1,2)&amp;IF(COLUMN(D17)-2&lt;16,",","")</f>
        <v>0x02,</v>
      </c>
      <c r="E17" s="36" t="str">
        <f>"0x"&amp;MID(DEC2HEX(INDEX('Tables SQR'!$C$4:'Tables SQR'!$C$259,COLUMN(E17)-2+16*(ROW(E17)-ROW($C$4))),4),1,2)&amp;IF(COLUMN(E17)-2&lt;16,",","")</f>
        <v>0x02,</v>
      </c>
      <c r="F17" s="36" t="str">
        <f>"0x"&amp;MID(DEC2HEX(INDEX('Tables SQR'!$C$4:'Tables SQR'!$C$259,COLUMN(F17)-2+16*(ROW(F17)-ROW($C$4))),4),1,2)&amp;IF(COLUMN(F17)-2&lt;16,",","")</f>
        <v>0x02,</v>
      </c>
      <c r="G17" s="36" t="str">
        <f>"0x"&amp;MID(DEC2HEX(INDEX('Tables SQR'!$C$4:'Tables SQR'!$C$259,COLUMN(G17)-2+16*(ROW(G17)-ROW($C$4))),4),1,2)&amp;IF(COLUMN(G17)-2&lt;16,",","")</f>
        <v>0x02,</v>
      </c>
      <c r="H17" s="36" t="str">
        <f>"0x"&amp;MID(DEC2HEX(INDEX('Tables SQR'!$C$4:'Tables SQR'!$C$259,COLUMN(H17)-2+16*(ROW(H17)-ROW($C$4))),4),1,2)&amp;IF(COLUMN(H17)-2&lt;16,",","")</f>
        <v>0x02,</v>
      </c>
      <c r="I17" s="36" t="str">
        <f>"0x"&amp;MID(DEC2HEX(INDEX('Tables SQR'!$C$4:'Tables SQR'!$C$259,COLUMN(I17)-2+16*(ROW(I17)-ROW($C$4))),4),1,2)&amp;IF(COLUMN(I17)-2&lt;16,",","")</f>
        <v>0x02,</v>
      </c>
      <c r="J17" s="36" t="str">
        <f>"0x"&amp;MID(DEC2HEX(INDEX('Tables SQR'!$C$4:'Tables SQR'!$C$259,COLUMN(J17)-2+16*(ROW(J17)-ROW($C$4))),4),1,2)&amp;IF(COLUMN(J17)-2&lt;16,",","")</f>
        <v>0x02,</v>
      </c>
      <c r="K17" s="36" t="str">
        <f>"0x"&amp;MID(DEC2HEX(INDEX('Tables SQR'!$C$4:'Tables SQR'!$C$259,COLUMN(K17)-2+16*(ROW(K17)-ROW($C$4))),4),1,2)&amp;IF(COLUMN(K17)-2&lt;16,",","")</f>
        <v>0x02,</v>
      </c>
      <c r="L17" s="36" t="str">
        <f>"0x"&amp;MID(DEC2HEX(INDEX('Tables SQR'!$C$4:'Tables SQR'!$C$259,COLUMN(L17)-2+16*(ROW(L17)-ROW($C$4))),4),1,2)&amp;IF(COLUMN(L17)-2&lt;16,",","")</f>
        <v>0x02,</v>
      </c>
      <c r="M17" s="36" t="str">
        <f>"0x"&amp;MID(DEC2HEX(INDEX('Tables SQR'!$C$4:'Tables SQR'!$C$259,COLUMN(M17)-2+16*(ROW(M17)-ROW($C$4))),4),1,2)&amp;IF(COLUMN(M17)-2&lt;16,",","")</f>
        <v>0x02,</v>
      </c>
      <c r="N17" s="36" t="str">
        <f>"0x"&amp;MID(DEC2HEX(INDEX('Tables SQR'!$C$4:'Tables SQR'!$C$259,COLUMN(N17)-2+16*(ROW(N17)-ROW($C$4))),4),1,2)&amp;IF(COLUMN(N17)-2&lt;16,",","")</f>
        <v>0x02,</v>
      </c>
      <c r="O17" s="36" t="str">
        <f>"0x"&amp;MID(DEC2HEX(INDEX('Tables SQR'!$C$4:'Tables SQR'!$C$259,COLUMN(O17)-2+16*(ROW(O17)-ROW($C$4))),4),1,2)&amp;IF(COLUMN(O17)-2&lt;16,",","")</f>
        <v>0x02,</v>
      </c>
      <c r="P17" s="36" t="str">
        <f>"0x"&amp;MID(DEC2HEX(INDEX('Tables SQR'!$C$4:'Tables SQR'!$C$259,COLUMN(P17)-2+16*(ROW(P17)-ROW($C$4))),4),1,2)&amp;IF(COLUMN(P17)-2&lt;16,",","")</f>
        <v>0x02,</v>
      </c>
      <c r="Q17" s="36" t="str">
        <f>"0x"&amp;MID(DEC2HEX(INDEX('Tables SQR'!$C$4:'Tables SQR'!$C$259,COLUMN(Q17)-2+16*(ROW(Q17)-ROW($C$4))),4),1,2)&amp;IF(COLUMN(Q17)-2&lt;16,",","")</f>
        <v>0x02,</v>
      </c>
      <c r="R17" s="36" t="str">
        <f>"0x"&amp;MID(DEC2HEX(INDEX('Tables SQR'!$C$4:'Tables SQR'!$C$259,COLUMN(R17)-2+16*(ROW(R17)-ROW($C$4))),4),1,2)&amp;IF(COLUMN(R17)-2&lt;16,",","")</f>
        <v>0x02</v>
      </c>
    </row>
    <row r="18" spans="2:18">
      <c r="B18" s="36" t="s">
        <v>107</v>
      </c>
      <c r="C18" s="36" t="str">
        <f>"0x"&amp;MID(DEC2HEX(INDEX('Tables SQR'!$C$4:'Tables SQR'!$C$259,COLUMN(C18)-2+16*(ROW(C18)-ROW($C$4))),4),1,2)&amp;IF(COLUMN(C18)-2&lt;16,",","")</f>
        <v>0x02,</v>
      </c>
      <c r="D18" s="36" t="str">
        <f>"0x"&amp;MID(DEC2HEX(INDEX('Tables SQR'!$C$4:'Tables SQR'!$C$259,COLUMN(D18)-2+16*(ROW(D18)-ROW($C$4))),4),1,2)&amp;IF(COLUMN(D18)-2&lt;16,",","")</f>
        <v>0x02,</v>
      </c>
      <c r="E18" s="36" t="str">
        <f>"0x"&amp;MID(DEC2HEX(INDEX('Tables SQR'!$C$4:'Tables SQR'!$C$259,COLUMN(E18)-2+16*(ROW(E18)-ROW($C$4))),4),1,2)&amp;IF(COLUMN(E18)-2&lt;16,",","")</f>
        <v>0x02,</v>
      </c>
      <c r="F18" s="36" t="str">
        <f>"0x"&amp;MID(DEC2HEX(INDEX('Tables SQR'!$C$4:'Tables SQR'!$C$259,COLUMN(F18)-2+16*(ROW(F18)-ROW($C$4))),4),1,2)&amp;IF(COLUMN(F18)-2&lt;16,",","")</f>
        <v>0x02,</v>
      </c>
      <c r="G18" s="36" t="str">
        <f>"0x"&amp;MID(DEC2HEX(INDEX('Tables SQR'!$C$4:'Tables SQR'!$C$259,COLUMN(G18)-2+16*(ROW(G18)-ROW($C$4))),4),1,2)&amp;IF(COLUMN(G18)-2&lt;16,",","")</f>
        <v>0x02,</v>
      </c>
      <c r="H18" s="36" t="str">
        <f>"0x"&amp;MID(DEC2HEX(INDEX('Tables SQR'!$C$4:'Tables SQR'!$C$259,COLUMN(H18)-2+16*(ROW(H18)-ROW($C$4))),4),1,2)&amp;IF(COLUMN(H18)-2&lt;16,",","")</f>
        <v>0x02,</v>
      </c>
      <c r="I18" s="36" t="str">
        <f>"0x"&amp;MID(DEC2HEX(INDEX('Tables SQR'!$C$4:'Tables SQR'!$C$259,COLUMN(I18)-2+16*(ROW(I18)-ROW($C$4))),4),1,2)&amp;IF(COLUMN(I18)-2&lt;16,",","")</f>
        <v>0x02,</v>
      </c>
      <c r="J18" s="36" t="str">
        <f>"0x"&amp;MID(DEC2HEX(INDEX('Tables SQR'!$C$4:'Tables SQR'!$C$259,COLUMN(J18)-2+16*(ROW(J18)-ROW($C$4))),4),1,2)&amp;IF(COLUMN(J18)-2&lt;16,",","")</f>
        <v>0x02,</v>
      </c>
      <c r="K18" s="36" t="str">
        <f>"0x"&amp;MID(DEC2HEX(INDEX('Tables SQR'!$C$4:'Tables SQR'!$C$259,COLUMN(K18)-2+16*(ROW(K18)-ROW($C$4))),4),1,2)&amp;IF(COLUMN(K18)-2&lt;16,",","")</f>
        <v>0x02,</v>
      </c>
      <c r="L18" s="36" t="str">
        <f>"0x"&amp;MID(DEC2HEX(INDEX('Tables SQR'!$C$4:'Tables SQR'!$C$259,COLUMN(L18)-2+16*(ROW(L18)-ROW($C$4))),4),1,2)&amp;IF(COLUMN(L18)-2&lt;16,",","")</f>
        <v>0x02,</v>
      </c>
      <c r="M18" s="36" t="str">
        <f>"0x"&amp;MID(DEC2HEX(INDEX('Tables SQR'!$C$4:'Tables SQR'!$C$259,COLUMN(M18)-2+16*(ROW(M18)-ROW($C$4))),4),1,2)&amp;IF(COLUMN(M18)-2&lt;16,",","")</f>
        <v>0x02,</v>
      </c>
      <c r="N18" s="36" t="str">
        <f>"0x"&amp;MID(DEC2HEX(INDEX('Tables SQR'!$C$4:'Tables SQR'!$C$259,COLUMN(N18)-2+16*(ROW(N18)-ROW($C$4))),4),1,2)&amp;IF(COLUMN(N18)-2&lt;16,",","")</f>
        <v>0x02,</v>
      </c>
      <c r="O18" s="36" t="str">
        <f>"0x"&amp;MID(DEC2HEX(INDEX('Tables SQR'!$C$4:'Tables SQR'!$C$259,COLUMN(O18)-2+16*(ROW(O18)-ROW($C$4))),4),1,2)&amp;IF(COLUMN(O18)-2&lt;16,",","")</f>
        <v>0x02,</v>
      </c>
      <c r="P18" s="36" t="str">
        <f>"0x"&amp;MID(DEC2HEX(INDEX('Tables SQR'!$C$4:'Tables SQR'!$C$259,COLUMN(P18)-2+16*(ROW(P18)-ROW($C$4))),4),1,2)&amp;IF(COLUMN(P18)-2&lt;16,",","")</f>
        <v>0x02,</v>
      </c>
      <c r="Q18" s="36" t="str">
        <f>"0x"&amp;MID(DEC2HEX(INDEX('Tables SQR'!$C$4:'Tables SQR'!$C$259,COLUMN(Q18)-2+16*(ROW(Q18)-ROW($C$4))),4),1,2)&amp;IF(COLUMN(Q18)-2&lt;16,",","")</f>
        <v>0x02,</v>
      </c>
      <c r="R18" s="36" t="str">
        <f>"0x"&amp;MID(DEC2HEX(INDEX('Tables SQR'!$C$4:'Tables SQR'!$C$259,COLUMN(R18)-2+16*(ROW(R18)-ROW($C$4))),4),1,2)&amp;IF(COLUMN(R18)-2&lt;16,",","")</f>
        <v>0x02</v>
      </c>
    </row>
    <row r="19" spans="2:18">
      <c r="B19" s="36" t="s">
        <v>107</v>
      </c>
      <c r="C19" s="36" t="str">
        <f>"0x"&amp;MID(DEC2HEX(INDEX('Tables SQR'!$C$4:'Tables SQR'!$C$259,COLUMN(C19)-2+16*(ROW(C19)-ROW($C$4))),4),1,2)&amp;IF(COLUMN(C19)-2&lt;16,",","")</f>
        <v>0x02,</v>
      </c>
      <c r="D19" s="36" t="str">
        <f>"0x"&amp;MID(DEC2HEX(INDEX('Tables SQR'!$C$4:'Tables SQR'!$C$259,COLUMN(D19)-2+16*(ROW(D19)-ROW($C$4))),4),1,2)&amp;IF(COLUMN(D19)-2&lt;16,",","")</f>
        <v>0x02,</v>
      </c>
      <c r="E19" s="36" t="str">
        <f>"0x"&amp;MID(DEC2HEX(INDEX('Tables SQR'!$C$4:'Tables SQR'!$C$259,COLUMN(E19)-2+16*(ROW(E19)-ROW($C$4))),4),1,2)&amp;IF(COLUMN(E19)-2&lt;16,",","")</f>
        <v>0x02,</v>
      </c>
      <c r="F19" s="36" t="str">
        <f>"0x"&amp;MID(DEC2HEX(INDEX('Tables SQR'!$C$4:'Tables SQR'!$C$259,COLUMN(F19)-2+16*(ROW(F19)-ROW($C$4))),4),1,2)&amp;IF(COLUMN(F19)-2&lt;16,",","")</f>
        <v>0x02,</v>
      </c>
      <c r="G19" s="36" t="str">
        <f>"0x"&amp;MID(DEC2HEX(INDEX('Tables SQR'!$C$4:'Tables SQR'!$C$259,COLUMN(G19)-2+16*(ROW(G19)-ROW($C$4))),4),1,2)&amp;IF(COLUMN(G19)-2&lt;16,",","")</f>
        <v>0x02,</v>
      </c>
      <c r="H19" s="36" t="str">
        <f>"0x"&amp;MID(DEC2HEX(INDEX('Tables SQR'!$C$4:'Tables SQR'!$C$259,COLUMN(H19)-2+16*(ROW(H19)-ROW($C$4))),4),1,2)&amp;IF(COLUMN(H19)-2&lt;16,",","")</f>
        <v>0x02,</v>
      </c>
      <c r="I19" s="36" t="str">
        <f>"0x"&amp;MID(DEC2HEX(INDEX('Tables SQR'!$C$4:'Tables SQR'!$C$259,COLUMN(I19)-2+16*(ROW(I19)-ROW($C$4))),4),1,2)&amp;IF(COLUMN(I19)-2&lt;16,",","")</f>
        <v>0x02,</v>
      </c>
      <c r="J19" s="36" t="str">
        <f>"0x"&amp;MID(DEC2HEX(INDEX('Tables SQR'!$C$4:'Tables SQR'!$C$259,COLUMN(J19)-2+16*(ROW(J19)-ROW($C$4))),4),1,2)&amp;IF(COLUMN(J19)-2&lt;16,",","")</f>
        <v>0x02,</v>
      </c>
      <c r="K19" s="36" t="str">
        <f>"0x"&amp;MID(DEC2HEX(INDEX('Tables SQR'!$C$4:'Tables SQR'!$C$259,COLUMN(K19)-2+16*(ROW(K19)-ROW($C$4))),4),1,2)&amp;IF(COLUMN(K19)-2&lt;16,",","")</f>
        <v>0x02,</v>
      </c>
      <c r="L19" s="36" t="str">
        <f>"0x"&amp;MID(DEC2HEX(INDEX('Tables SQR'!$C$4:'Tables SQR'!$C$259,COLUMN(L19)-2+16*(ROW(L19)-ROW($C$4))),4),1,2)&amp;IF(COLUMN(L19)-2&lt;16,",","")</f>
        <v>0x02,</v>
      </c>
      <c r="M19" s="36" t="str">
        <f>"0x"&amp;MID(DEC2HEX(INDEX('Tables SQR'!$C$4:'Tables SQR'!$C$259,COLUMN(M19)-2+16*(ROW(M19)-ROW($C$4))),4),1,2)&amp;IF(COLUMN(M19)-2&lt;16,",","")</f>
        <v>0x02,</v>
      </c>
      <c r="N19" s="36" t="str">
        <f>"0x"&amp;MID(DEC2HEX(INDEX('Tables SQR'!$C$4:'Tables SQR'!$C$259,COLUMN(N19)-2+16*(ROW(N19)-ROW($C$4))),4),1,2)&amp;IF(COLUMN(N19)-2&lt;16,",","")</f>
        <v>0x02,</v>
      </c>
      <c r="O19" s="36" t="str">
        <f>"0x"&amp;MID(DEC2HEX(INDEX('Tables SQR'!$C$4:'Tables SQR'!$C$259,COLUMN(O19)-2+16*(ROW(O19)-ROW($C$4))),4),1,2)&amp;IF(COLUMN(O19)-2&lt;16,",","")</f>
        <v>0x02,</v>
      </c>
      <c r="P19" s="36" t="str">
        <f>"0x"&amp;MID(DEC2HEX(INDEX('Tables SQR'!$C$4:'Tables SQR'!$C$259,COLUMN(P19)-2+16*(ROW(P19)-ROW($C$4))),4),1,2)&amp;IF(COLUMN(P19)-2&lt;16,",","")</f>
        <v>0x02,</v>
      </c>
      <c r="Q19" s="36" t="str">
        <f>"0x"&amp;MID(DEC2HEX(INDEX('Tables SQR'!$C$4:'Tables SQR'!$C$259,COLUMN(Q19)-2+16*(ROW(Q19)-ROW($C$4))),4),1,2)&amp;IF(COLUMN(Q19)-2&lt;16,",","")</f>
        <v>0x02,</v>
      </c>
      <c r="R19" s="36" t="str">
        <f>"0x"&amp;MID(DEC2HEX(INDEX('Tables SQR'!$C$4:'Tables SQR'!$C$259,COLUMN(R19)-2+16*(ROW(R19)-ROW($C$4))),4),1,2)&amp;IF(COLUMN(R19)-2&lt;16,",","")</f>
        <v>0x02</v>
      </c>
    </row>
    <row r="20" spans="2:18">
      <c r="B20" s="36" t="s">
        <v>107</v>
      </c>
      <c r="C20" s="36" t="str">
        <f>"0x"&amp;MID(DEC2HEX(INDEX('Tables SQR'!$C$4:'Tables SQR'!$C$259,COLUMN(C20)-2+16*(ROW(C4)-ROW($C$4))),4),3,2)&amp;IF(COLUMN(C20)-2&lt;16,",","")</f>
        <v>0xFF,</v>
      </c>
      <c r="D20" s="36" t="str">
        <f>"0x"&amp;MID(DEC2HEX(INDEX('Tables SQR'!$C$4:'Tables SQR'!$C$259,COLUMN(D20)-2+16*(ROW(D4)-ROW($C$4))),4),3,2)&amp;IF(COLUMN(D20)-2&lt;16,",","")</f>
        <v>0x46,</v>
      </c>
      <c r="E20" s="36" t="str">
        <f>"0x"&amp;MID(DEC2HEX(INDEX('Tables SQR'!$C$4:'Tables SQR'!$C$259,COLUMN(E20)-2+16*(ROW(E4)-ROW($C$4))),4),3,2)&amp;IF(COLUMN(E20)-2&lt;16,",","")</f>
        <v>0x44,</v>
      </c>
      <c r="F20" s="36" t="str">
        <f>"0x"&amp;MID(DEC2HEX(INDEX('Tables SQR'!$C$4:'Tables SQR'!$C$259,COLUMN(F20)-2+16*(ROW(F4)-ROW($C$4))),4),3,2)&amp;IF(COLUMN(F20)-2&lt;16,",","")</f>
        <v>0x1B,</v>
      </c>
      <c r="G20" s="36" t="str">
        <f>"0x"&amp;MID(DEC2HEX(INDEX('Tables SQR'!$C$4:'Tables SQR'!$C$259,COLUMN(G20)-2+16*(ROW(G4)-ROW($C$4))),4),3,2)&amp;IF(COLUMN(G20)-2&lt;16,",","")</f>
        <v>0x86,</v>
      </c>
      <c r="H20" s="36" t="str">
        <f>"0x"&amp;MID(DEC2HEX(INDEX('Tables SQR'!$C$4:'Tables SQR'!$C$259,COLUMN(H20)-2+16*(ROW(H4)-ROW($C$4))),4),3,2)&amp;IF(COLUMN(H20)-2&lt;16,",","")</f>
        <v>0x87,</v>
      </c>
      <c r="I20" s="36" t="str">
        <f>"0x"&amp;MID(DEC2HEX(INDEX('Tables SQR'!$C$4:'Tables SQR'!$C$259,COLUMN(I20)-2+16*(ROW(I4)-ROW($C$4))),4),3,2)&amp;IF(COLUMN(I20)-2&lt;16,",","")</f>
        <v>0x64,</v>
      </c>
      <c r="J20" s="36" t="str">
        <f>"0x"&amp;MID(DEC2HEX(INDEX('Tables SQR'!$C$4:'Tables SQR'!$C$259,COLUMN(J20)-2+16*(ROW(J4)-ROW($C$4))),4),3,2)&amp;IF(COLUMN(J20)-2&lt;16,",","")</f>
        <v>0xC6,</v>
      </c>
      <c r="K20" s="36" t="str">
        <f>"0x"&amp;MID(DEC2HEX(INDEX('Tables SQR'!$C$4:'Tables SQR'!$C$259,COLUMN(K20)-2+16*(ROW(K4)-ROW($C$4))),4),3,2)&amp;IF(COLUMN(K20)-2&lt;16,",","")</f>
        <v>0x80,</v>
      </c>
      <c r="L20" s="36" t="str">
        <f>"0x"&amp;MID(DEC2HEX(INDEX('Tables SQR'!$C$4:'Tables SQR'!$C$259,COLUMN(L20)-2+16*(ROW(L4)-ROW($C$4))),4),3,2)&amp;IF(COLUMN(L20)-2&lt;16,",","")</f>
        <v>0x77,</v>
      </c>
      <c r="M20" s="36" t="str">
        <f>"0x"&amp;MID(DEC2HEX(INDEX('Tables SQR'!$C$4:'Tables SQR'!$C$259,COLUMN(M20)-2+16*(ROW(M4)-ROW($C$4))),4),3,2)&amp;IF(COLUMN(M20)-2&lt;16,",","")</f>
        <v>0x9A,</v>
      </c>
      <c r="N20" s="36" t="str">
        <f>"0x"&amp;MID(DEC2HEX(INDEX('Tables SQR'!$C$4:'Tables SQR'!$C$259,COLUMN(N20)-2+16*(ROW(N4)-ROW($C$4))),4),3,2)&amp;IF(COLUMN(N20)-2&lt;16,",","")</f>
        <v>0xDF,</v>
      </c>
      <c r="O20" s="36" t="str">
        <f>"0x"&amp;MID(DEC2HEX(INDEX('Tables SQR'!$C$4:'Tables SQR'!$C$259,COLUMN(O20)-2+16*(ROW(O4)-ROW($C$4))),4),3,2)&amp;IF(COLUMN(O20)-2&lt;16,",","")</f>
        <v>0x3D,</v>
      </c>
      <c r="P20" s="36" t="str">
        <f>"0x"&amp;MID(DEC2HEX(INDEX('Tables SQR'!$C$4:'Tables SQR'!$C$259,COLUMN(P20)-2+16*(ROW(P4)-ROW($C$4))),4),3,2)&amp;IF(COLUMN(P20)-2&lt;16,",","")</f>
        <v>0xB0,</v>
      </c>
      <c r="Q20" s="36" t="str">
        <f>"0x"&amp;MID(DEC2HEX(INDEX('Tables SQR'!$C$4:'Tables SQR'!$C$259,COLUMN(Q20)-2+16*(ROW(Q4)-ROW($C$4))),4),3,2)&amp;IF(COLUMN(Q20)-2&lt;16,",","")</f>
        <v>0x34,</v>
      </c>
      <c r="R20" s="36" t="str">
        <f>"0x"&amp;MID(DEC2HEX(INDEX('Tables SQR'!$C$4:'Tables SQR'!$C$259,COLUMN(R20)-2+16*(ROW(R4)-ROW($C$4))),4),3,2)&amp;IF(COLUMN(R20)-2&lt;16,",","")</f>
        <v>0xC6</v>
      </c>
    </row>
    <row r="21" spans="2:18">
      <c r="B21" s="36" t="s">
        <v>107</v>
      </c>
      <c r="C21" s="36" t="str">
        <f>"0x"&amp;MID(DEC2HEX(INDEX('Tables SQR'!$C$4:'Tables SQR'!$C$259,COLUMN(C21)-2+16*(ROW(C5)-ROW($C$4))),4),3,2)&amp;IF(COLUMN(C21)-2&lt;16,",","")</f>
        <v>0x62,</v>
      </c>
      <c r="D21" s="36" t="str">
        <f>"0x"&amp;MID(DEC2HEX(INDEX('Tables SQR'!$C$4:'Tables SQR'!$C$259,COLUMN(D21)-2+16*(ROW(D5)-ROW($C$4))),4),3,2)&amp;IF(COLUMN(D21)-2&lt;16,",","")</f>
        <v>0x09,</v>
      </c>
      <c r="E21" s="36" t="str">
        <f>"0x"&amp;MID(DEC2HEX(INDEX('Tables SQR'!$C$4:'Tables SQR'!$C$259,COLUMN(E21)-2+16*(ROW(E5)-ROW($C$4))),4),3,2)&amp;IF(COLUMN(E21)-2&lt;16,",","")</f>
        <v>0xB7,</v>
      </c>
      <c r="F21" s="36" t="str">
        <f>"0x"&amp;MID(DEC2HEX(INDEX('Tables SQR'!$C$4:'Tables SQR'!$C$259,COLUMN(F21)-2+16*(ROW(F5)-ROW($C$4))),4),3,2)&amp;IF(COLUMN(F21)-2&lt;16,",","")</f>
        <v>0x6D,</v>
      </c>
      <c r="G21" s="36" t="str">
        <f>"0x"&amp;MID(DEC2HEX(INDEX('Tables SQR'!$C$4:'Tables SQR'!$C$259,COLUMN(G21)-2+16*(ROW(G5)-ROW($C$4))),4),3,2)&amp;IF(COLUMN(G21)-2&lt;16,",","")</f>
        <v>0x28,</v>
      </c>
      <c r="H21" s="36" t="str">
        <f>"0x"&amp;MID(DEC2HEX(INDEX('Tables SQR'!$C$4:'Tables SQR'!$C$259,COLUMN(H21)-2+16*(ROW(H5)-ROW($C$4))),4),3,2)&amp;IF(COLUMN(H21)-2&lt;16,",","")</f>
        <v>0xE9,</v>
      </c>
      <c r="I21" s="36" t="str">
        <f>"0x"&amp;MID(DEC2HEX(INDEX('Tables SQR'!$C$4:'Tables SQR'!$C$259,COLUMN(I21)-2+16*(ROW(I5)-ROW($C$4))),4),3,2)&amp;IF(COLUMN(I21)-2&lt;16,",","")</f>
        <v>0xAE,</v>
      </c>
      <c r="J21" s="36" t="str">
        <f>"0x"&amp;MID(DEC2HEX(INDEX('Tables SQR'!$C$4:'Tables SQR'!$C$259,COLUMN(J21)-2+16*(ROW(J5)-ROW($C$4))),4),3,2)&amp;IF(COLUMN(J21)-2&lt;16,",","")</f>
        <v>0x78,</v>
      </c>
      <c r="K21" s="36" t="str">
        <f>"0x"&amp;MID(DEC2HEX(INDEX('Tables SQR'!$C$4:'Tables SQR'!$C$259,COLUMN(K21)-2+16*(ROW(K5)-ROW($C$4))),4),3,2)&amp;IF(COLUMN(K21)-2&lt;16,",","")</f>
        <v>0x45,</v>
      </c>
      <c r="L21" s="36" t="str">
        <f>"0x"&amp;MID(DEC2HEX(INDEX('Tables SQR'!$C$4:'Tables SQR'!$C$259,COLUMN(L21)-2+16*(ROW(L5)-ROW($C$4))),4),3,2)&amp;IF(COLUMN(L21)-2&lt;16,",","")</f>
        <v>0x16,</v>
      </c>
      <c r="M21" s="36" t="str">
        <f>"0x"&amp;MID(DEC2HEX(INDEX('Tables SQR'!$C$4:'Tables SQR'!$C$259,COLUMN(M21)-2+16*(ROW(M5)-ROW($C$4))),4),3,2)&amp;IF(COLUMN(M21)-2&lt;16,",","")</f>
        <v>0xE9,</v>
      </c>
      <c r="N21" s="36" t="str">
        <f>"0x"&amp;MID(DEC2HEX(INDEX('Tables SQR'!$C$4:'Tables SQR'!$C$259,COLUMN(N21)-2+16*(ROW(N5)-ROW($C$4))),4),3,2)&amp;IF(COLUMN(N21)-2&lt;16,",","")</f>
        <v>0xBF,</v>
      </c>
      <c r="O21" s="36" t="str">
        <f>"0x"&amp;MID(DEC2HEX(INDEX('Tables SQR'!$C$4:'Tables SQR'!$C$259,COLUMN(O21)-2+16*(ROW(O5)-ROW($C$4))),4),3,2)&amp;IF(COLUMN(O21)-2&lt;16,",","")</f>
        <v>0x98,</v>
      </c>
      <c r="P21" s="36" t="str">
        <f>"0x"&amp;MID(DEC2HEX(INDEX('Tables SQR'!$C$4:'Tables SQR'!$C$259,COLUMN(P21)-2+16*(ROW(P5)-ROW($C$4))),4),3,2)&amp;IF(COLUMN(P21)-2&lt;16,",","")</f>
        <v>0x73,</v>
      </c>
      <c r="Q21" s="36" t="str">
        <f>"0x"&amp;MID(DEC2HEX(INDEX('Tables SQR'!$C$4:'Tables SQR'!$C$259,COLUMN(Q21)-2+16*(ROW(Q5)-ROW($C$4))),4),3,2)&amp;IF(COLUMN(Q21)-2&lt;16,",","")</f>
        <v>0x4F,</v>
      </c>
      <c r="R21" s="36" t="str">
        <f>"0x"&amp;MID(DEC2HEX(INDEX('Tables SQR'!$C$4:'Tables SQR'!$C$259,COLUMN(R21)-2+16*(ROW(R5)-ROW($C$4))),4),3,2)&amp;IF(COLUMN(R21)-2&lt;16,",","")</f>
        <v>0x2E</v>
      </c>
    </row>
    <row r="22" spans="2:18">
      <c r="B22" s="36" t="s">
        <v>107</v>
      </c>
      <c r="C22" s="36" t="str">
        <f>"0x"&amp;MID(DEC2HEX(INDEX('Tables SQR'!$C$4:'Tables SQR'!$C$259,COLUMN(C22)-2+16*(ROW(C6)-ROW($C$4))),4),3,2)&amp;IF(COLUMN(C22)-2&lt;16,",","")</f>
        <v>0x0E,</v>
      </c>
      <c r="D22" s="36" t="str">
        <f>"0x"&amp;MID(DEC2HEX(INDEX('Tables SQR'!$C$4:'Tables SQR'!$C$259,COLUMN(D22)-2+16*(ROW(D6)-ROW($C$4))),4),3,2)&amp;IF(COLUMN(D22)-2&lt;16,",","")</f>
        <v>0xF0,</v>
      </c>
      <c r="E22" s="36" t="str">
        <f>"0x"&amp;MID(DEC2HEX(INDEX('Tables SQR'!$C$4:'Tables SQR'!$C$259,COLUMN(E22)-2+16*(ROW(E6)-ROW($C$4))),4),3,2)&amp;IF(COLUMN(E22)-2&lt;16,",","")</f>
        <v>0xD3,</v>
      </c>
      <c r="F22" s="36" t="str">
        <f>"0x"&amp;MID(DEC2HEX(INDEX('Tables SQR'!$C$4:'Tables SQR'!$C$259,COLUMN(F22)-2+16*(ROW(F6)-ROW($C$4))),4),3,2)&amp;IF(COLUMN(F22)-2&lt;16,",","")</f>
        <v>0xB8,</v>
      </c>
      <c r="G22" s="36" t="str">
        <f>"0x"&amp;MID(DEC2HEX(INDEX('Tables SQR'!$C$4:'Tables SQR'!$C$259,COLUMN(G22)-2+16*(ROW(G6)-ROW($C$4))),4),3,2)&amp;IF(COLUMN(G22)-2&lt;16,",","")</f>
        <v>0x9D,</v>
      </c>
      <c r="H22" s="36" t="str">
        <f>"0x"&amp;MID(DEC2HEX(INDEX('Tables SQR'!$C$4:'Tables SQR'!$C$259,COLUMN(H22)-2+16*(ROW(H6)-ROW($C$4))),4),3,2)&amp;IF(COLUMN(H22)-2&lt;16,",","")</f>
        <v>0x84,</v>
      </c>
      <c r="I22" s="36" t="str">
        <f>"0x"&amp;MID(DEC2HEX(INDEX('Tables SQR'!$C$4:'Tables SQR'!$C$259,COLUMN(I22)-2+16*(ROW(I6)-ROW($C$4))),4),3,2)&amp;IF(COLUMN(I22)-2&lt;16,",","")</f>
        <v>0x6C,</v>
      </c>
      <c r="J22" s="36" t="str">
        <f>"0x"&amp;MID(DEC2HEX(INDEX('Tables SQR'!$C$4:'Tables SQR'!$C$259,COLUMN(J22)-2+16*(ROW(J6)-ROW($C$4))),4),3,2)&amp;IF(COLUMN(J22)-2&lt;16,",","")</f>
        <v>0x55,</v>
      </c>
      <c r="K22" s="36" t="str">
        <f>"0x"&amp;MID(DEC2HEX(INDEX('Tables SQR'!$C$4:'Tables SQR'!$C$259,COLUMN(K22)-2+16*(ROW(K6)-ROW($C$4))),4),3,2)&amp;IF(COLUMN(K22)-2&lt;16,",","")</f>
        <v>0x3F,</v>
      </c>
      <c r="L22" s="36" t="str">
        <f>"0x"&amp;MID(DEC2HEX(INDEX('Tables SQR'!$C$4:'Tables SQR'!$C$259,COLUMN(L22)-2+16*(ROW(L6)-ROW($C$4))),4),3,2)&amp;IF(COLUMN(L22)-2&lt;16,",","")</f>
        <v>0x29,</v>
      </c>
      <c r="M22" s="36" t="str">
        <f>"0x"&amp;MID(DEC2HEX(INDEX('Tables SQR'!$C$4:'Tables SQR'!$C$259,COLUMN(M22)-2+16*(ROW(M6)-ROW($C$4))),4),3,2)&amp;IF(COLUMN(M22)-2&lt;16,",","")</f>
        <v>0x15,</v>
      </c>
      <c r="N22" s="36" t="str">
        <f>"0x"&amp;MID(DEC2HEX(INDEX('Tables SQR'!$C$4:'Tables SQR'!$C$259,COLUMN(N22)-2+16*(ROW(N6)-ROW($C$4))),4),3,2)&amp;IF(COLUMN(N22)-2&lt;16,",","")</f>
        <v>0x01,</v>
      </c>
      <c r="O22" s="36" t="str">
        <f>"0x"&amp;MID(DEC2HEX(INDEX('Tables SQR'!$C$4:'Tables SQR'!$C$259,COLUMN(O22)-2+16*(ROW(O6)-ROW($C$4))),4),3,2)&amp;IF(COLUMN(O22)-2&lt;16,",","")</f>
        <v>0xEE,</v>
      </c>
      <c r="P22" s="36" t="str">
        <f>"0x"&amp;MID(DEC2HEX(INDEX('Tables SQR'!$C$4:'Tables SQR'!$C$259,COLUMN(P22)-2+16*(ROW(P6)-ROW($C$4))),4),3,2)&amp;IF(COLUMN(P22)-2&lt;16,",","")</f>
        <v>0xDC,</v>
      </c>
      <c r="Q22" s="36" t="str">
        <f>"0x"&amp;MID(DEC2HEX(INDEX('Tables SQR'!$C$4:'Tables SQR'!$C$259,COLUMN(Q22)-2+16*(ROW(Q6)-ROW($C$4))),4),3,2)&amp;IF(COLUMN(Q22)-2&lt;16,",","")</f>
        <v>0xCA,</v>
      </c>
      <c r="R22" s="36" t="str">
        <f>"0x"&amp;MID(DEC2HEX(INDEX('Tables SQR'!$C$4:'Tables SQR'!$C$259,COLUMN(R22)-2+16*(ROW(R6)-ROW($C$4))),4),3,2)&amp;IF(COLUMN(R22)-2&lt;16,",","")</f>
        <v>0xB9</v>
      </c>
    </row>
    <row r="23" spans="2:18">
      <c r="B23" s="36" t="s">
        <v>107</v>
      </c>
      <c r="C23" s="36" t="str">
        <f>"0x"&amp;MID(DEC2HEX(INDEX('Tables SQR'!$C$4:'Tables SQR'!$C$259,COLUMN(C23)-2+16*(ROW(C7)-ROW($C$4))),4),3,2)&amp;IF(COLUMN(C23)-2&lt;16,",","")</f>
        <v>0xA8,</v>
      </c>
      <c r="D23" s="36" t="str">
        <f>"0x"&amp;MID(DEC2HEX(INDEX('Tables SQR'!$C$4:'Tables SQR'!$C$259,COLUMN(D23)-2+16*(ROW(D7)-ROW($C$4))),4),3,2)&amp;IF(COLUMN(D23)-2&lt;16,",","")</f>
        <v>0x98,</v>
      </c>
      <c r="E23" s="36" t="str">
        <f>"0x"&amp;MID(DEC2HEX(INDEX('Tables SQR'!$C$4:'Tables SQR'!$C$259,COLUMN(E23)-2+16*(ROW(E7)-ROW($C$4))),4),3,2)&amp;IF(COLUMN(E23)-2&lt;16,",","")</f>
        <v>0x89,</v>
      </c>
      <c r="F23" s="36" t="str">
        <f>"0x"&amp;MID(DEC2HEX(INDEX('Tables SQR'!$C$4:'Tables SQR'!$C$259,COLUMN(F23)-2+16*(ROW(F7)-ROW($C$4))),4),3,2)&amp;IF(COLUMN(F23)-2&lt;16,",","")</f>
        <v>0x7A,</v>
      </c>
      <c r="G23" s="36" t="str">
        <f>"0x"&amp;MID(DEC2HEX(INDEX('Tables SQR'!$C$4:'Tables SQR'!$C$259,COLUMN(G23)-2+16*(ROW(G7)-ROW($C$4))),4),3,2)&amp;IF(COLUMN(G23)-2&lt;16,",","")</f>
        <v>0x6B,</v>
      </c>
      <c r="H23" s="36" t="str">
        <f>"0x"&amp;MID(DEC2HEX(INDEX('Tables SQR'!$C$4:'Tables SQR'!$C$259,COLUMN(H23)-2+16*(ROW(H7)-ROW($C$4))),4),3,2)&amp;IF(COLUMN(H23)-2&lt;16,",","")</f>
        <v>0x5D,</v>
      </c>
      <c r="I23" s="36" t="str">
        <f>"0x"&amp;MID(DEC2HEX(INDEX('Tables SQR'!$C$4:'Tables SQR'!$C$259,COLUMN(I23)-2+16*(ROW(I7)-ROW($C$4))),4),3,2)&amp;IF(COLUMN(I23)-2&lt;16,",","")</f>
        <v>0x4F,</v>
      </c>
      <c r="J23" s="36" t="str">
        <f>"0x"&amp;MID(DEC2HEX(INDEX('Tables SQR'!$C$4:'Tables SQR'!$C$259,COLUMN(J23)-2+16*(ROW(J7)-ROW($C$4))),4),3,2)&amp;IF(COLUMN(J23)-2&lt;16,",","")</f>
        <v>0x42,</v>
      </c>
      <c r="K23" s="36" t="str">
        <f>"0x"&amp;MID(DEC2HEX(INDEX('Tables SQR'!$C$4:'Tables SQR'!$C$259,COLUMN(K23)-2+16*(ROW(K7)-ROW($C$4))),4),3,2)&amp;IF(COLUMN(K23)-2&lt;16,",","")</f>
        <v>0x35,</v>
      </c>
      <c r="L23" s="36" t="str">
        <f>"0x"&amp;MID(DEC2HEX(INDEX('Tables SQR'!$C$4:'Tables SQR'!$C$259,COLUMN(L23)-2+16*(ROW(L7)-ROW($C$4))),4),3,2)&amp;IF(COLUMN(L23)-2&lt;16,",","")</f>
        <v>0x28,</v>
      </c>
      <c r="M23" s="36" t="str">
        <f>"0x"&amp;MID(DEC2HEX(INDEX('Tables SQR'!$C$4:'Tables SQR'!$C$259,COLUMN(M23)-2+16*(ROW(M7)-ROW($C$4))),4),3,2)&amp;IF(COLUMN(M23)-2&lt;16,",","")</f>
        <v>0x1C,</v>
      </c>
      <c r="N23" s="36" t="str">
        <f>"0x"&amp;MID(DEC2HEX(INDEX('Tables SQR'!$C$4:'Tables SQR'!$C$259,COLUMN(N23)-2+16*(ROW(N7)-ROW($C$4))),4),3,2)&amp;IF(COLUMN(N23)-2&lt;16,",","")</f>
        <v>0x10,</v>
      </c>
      <c r="O23" s="36" t="str">
        <f>"0x"&amp;MID(DEC2HEX(INDEX('Tables SQR'!$C$4:'Tables SQR'!$C$259,COLUMN(O23)-2+16*(ROW(O7)-ROW($C$4))),4),3,2)&amp;IF(COLUMN(O23)-2&lt;16,",","")</f>
        <v>0x04,</v>
      </c>
      <c r="P23" s="36" t="str">
        <f>"0x"&amp;MID(DEC2HEX(INDEX('Tables SQR'!$C$4:'Tables SQR'!$C$259,COLUMN(P23)-2+16*(ROW(P7)-ROW($C$4))),4),3,2)&amp;IF(COLUMN(P23)-2&lt;16,",","")</f>
        <v>0xF9,</v>
      </c>
      <c r="Q23" s="36" t="str">
        <f>"0x"&amp;MID(DEC2HEX(INDEX('Tables SQR'!$C$4:'Tables SQR'!$C$259,COLUMN(Q23)-2+16*(ROW(Q7)-ROW($C$4))),4),3,2)&amp;IF(COLUMN(Q23)-2&lt;16,",","")</f>
        <v>0xEE,</v>
      </c>
      <c r="R23" s="36" t="str">
        <f>"0x"&amp;MID(DEC2HEX(INDEX('Tables SQR'!$C$4:'Tables SQR'!$C$259,COLUMN(R23)-2+16*(ROW(R7)-ROW($C$4))),4),3,2)&amp;IF(COLUMN(R23)-2&lt;16,",","")</f>
        <v>0xE3</v>
      </c>
    </row>
    <row r="24" spans="2:18">
      <c r="B24" s="36" t="s">
        <v>107</v>
      </c>
      <c r="C24" s="36" t="str">
        <f>"0x"&amp;MID(DEC2HEX(INDEX('Tables SQR'!$C$4:'Tables SQR'!$C$259,COLUMN(C24)-2+16*(ROW(C8)-ROW($C$4))),4),3,2)&amp;IF(COLUMN(C24)-2&lt;16,",","")</f>
        <v>0xD9,</v>
      </c>
      <c r="D24" s="36" t="str">
        <f>"0x"&amp;MID(DEC2HEX(INDEX('Tables SQR'!$C$4:'Tables SQR'!$C$259,COLUMN(D24)-2+16*(ROW(D8)-ROW($C$4))),4),3,2)&amp;IF(COLUMN(D24)-2&lt;16,",","")</f>
        <v>0xCE,</v>
      </c>
      <c r="E24" s="36" t="str">
        <f>"0x"&amp;MID(DEC2HEX(INDEX('Tables SQR'!$C$4:'Tables SQR'!$C$259,COLUMN(E24)-2+16*(ROW(E8)-ROW($C$4))),4),3,2)&amp;IF(COLUMN(E24)-2&lt;16,",","")</f>
        <v>0xC4,</v>
      </c>
      <c r="F24" s="36" t="str">
        <f>"0x"&amp;MID(DEC2HEX(INDEX('Tables SQR'!$C$4:'Tables SQR'!$C$259,COLUMN(F24)-2+16*(ROW(F8)-ROW($C$4))),4),3,2)&amp;IF(COLUMN(F24)-2&lt;16,",","")</f>
        <v>0xBB,</v>
      </c>
      <c r="G24" s="36" t="str">
        <f>"0x"&amp;MID(DEC2HEX(INDEX('Tables SQR'!$C$4:'Tables SQR'!$C$259,COLUMN(G24)-2+16*(ROW(G8)-ROW($C$4))),4),3,2)&amp;IF(COLUMN(G24)-2&lt;16,",","")</f>
        <v>0xB1,</v>
      </c>
      <c r="H24" s="36" t="str">
        <f>"0x"&amp;MID(DEC2HEX(INDEX('Tables SQR'!$C$4:'Tables SQR'!$C$259,COLUMN(H24)-2+16*(ROW(H8)-ROW($C$4))),4),3,2)&amp;IF(COLUMN(H24)-2&lt;16,",","")</f>
        <v>0xA8,</v>
      </c>
      <c r="I24" s="36" t="str">
        <f>"0x"&amp;MID(DEC2HEX(INDEX('Tables SQR'!$C$4:'Tables SQR'!$C$259,COLUMN(I24)-2+16*(ROW(I8)-ROW($C$4))),4),3,2)&amp;IF(COLUMN(I24)-2&lt;16,",","")</f>
        <v>0x9F,</v>
      </c>
      <c r="J24" s="36" t="str">
        <f>"0x"&amp;MID(DEC2HEX(INDEX('Tables SQR'!$C$4:'Tables SQR'!$C$259,COLUMN(J24)-2+16*(ROW(J8)-ROW($C$4))),4),3,2)&amp;IF(COLUMN(J24)-2&lt;16,",","")</f>
        <v>0x96,</v>
      </c>
      <c r="K24" s="36" t="str">
        <f>"0x"&amp;MID(DEC2HEX(INDEX('Tables SQR'!$C$4:'Tables SQR'!$C$259,COLUMN(K24)-2+16*(ROW(K8)-ROW($C$4))),4),3,2)&amp;IF(COLUMN(K24)-2&lt;16,",","")</f>
        <v>0x8D,</v>
      </c>
      <c r="L24" s="36" t="str">
        <f>"0x"&amp;MID(DEC2HEX(INDEX('Tables SQR'!$C$4:'Tables SQR'!$C$259,COLUMN(L24)-2+16*(ROW(L8)-ROW($C$4))),4),3,2)&amp;IF(COLUMN(L24)-2&lt;16,",","")</f>
        <v>0x84,</v>
      </c>
      <c r="M24" s="36" t="str">
        <f>"0x"&amp;MID(DEC2HEX(INDEX('Tables SQR'!$C$4:'Tables SQR'!$C$259,COLUMN(M24)-2+16*(ROW(M8)-ROW($C$4))),4),3,2)&amp;IF(COLUMN(M24)-2&lt;16,",","")</f>
        <v>0x7C,</v>
      </c>
      <c r="N24" s="36" t="str">
        <f>"0x"&amp;MID(DEC2HEX(INDEX('Tables SQR'!$C$4:'Tables SQR'!$C$259,COLUMN(N24)-2+16*(ROW(N8)-ROW($C$4))),4),3,2)&amp;IF(COLUMN(N24)-2&lt;16,",","")</f>
        <v>0x74,</v>
      </c>
      <c r="O24" s="36" t="str">
        <f>"0x"&amp;MID(DEC2HEX(INDEX('Tables SQR'!$C$4:'Tables SQR'!$C$259,COLUMN(O24)-2+16*(ROW(O8)-ROW($C$4))),4),3,2)&amp;IF(COLUMN(O24)-2&lt;16,",","")</f>
        <v>0x6C,</v>
      </c>
      <c r="P24" s="36" t="str">
        <f>"0x"&amp;MID(DEC2HEX(INDEX('Tables SQR'!$C$4:'Tables SQR'!$C$259,COLUMN(P24)-2+16*(ROW(P8)-ROW($C$4))),4),3,2)&amp;IF(COLUMN(P24)-2&lt;16,",","")</f>
        <v>0x64,</v>
      </c>
      <c r="Q24" s="36" t="str">
        <f>"0x"&amp;MID(DEC2HEX(INDEX('Tables SQR'!$C$4:'Tables SQR'!$C$259,COLUMN(Q24)-2+16*(ROW(Q8)-ROW($C$4))),4),3,2)&amp;IF(COLUMN(Q24)-2&lt;16,",","")</f>
        <v>0x5C,</v>
      </c>
      <c r="R24" s="36" t="str">
        <f>"0x"&amp;MID(DEC2HEX(INDEX('Tables SQR'!$C$4:'Tables SQR'!$C$259,COLUMN(R24)-2+16*(ROW(R8)-ROW($C$4))),4),3,2)&amp;IF(COLUMN(R24)-2&lt;16,",","")</f>
        <v>0x55</v>
      </c>
    </row>
    <row r="25" spans="2:18">
      <c r="B25" s="36" t="s">
        <v>107</v>
      </c>
      <c r="C25" s="36" t="str">
        <f>"0x"&amp;MID(DEC2HEX(INDEX('Tables SQR'!$C$4:'Tables SQR'!$C$259,COLUMN(C25)-2+16*(ROW(C9)-ROW($C$4))),4),3,2)&amp;IF(COLUMN(C25)-2&lt;16,",","")</f>
        <v>0x4D,</v>
      </c>
      <c r="D25" s="36" t="str">
        <f>"0x"&amp;MID(DEC2HEX(INDEX('Tables SQR'!$C$4:'Tables SQR'!$C$259,COLUMN(D25)-2+16*(ROW(D9)-ROW($C$4))),4),3,2)&amp;IF(COLUMN(D25)-2&lt;16,",","")</f>
        <v>0x46,</v>
      </c>
      <c r="E25" s="36" t="str">
        <f>"0x"&amp;MID(DEC2HEX(INDEX('Tables SQR'!$C$4:'Tables SQR'!$C$259,COLUMN(E25)-2+16*(ROW(E9)-ROW($C$4))),4),3,2)&amp;IF(COLUMN(E25)-2&lt;16,",","")</f>
        <v>0x3F,</v>
      </c>
      <c r="F25" s="36" t="str">
        <f>"0x"&amp;MID(DEC2HEX(INDEX('Tables SQR'!$C$4:'Tables SQR'!$C$259,COLUMN(F25)-2+16*(ROW(F9)-ROW($C$4))),4),3,2)&amp;IF(COLUMN(F25)-2&lt;16,",","")</f>
        <v>0x38,</v>
      </c>
      <c r="G25" s="36" t="str">
        <f>"0x"&amp;MID(DEC2HEX(INDEX('Tables SQR'!$C$4:'Tables SQR'!$C$259,COLUMN(G25)-2+16*(ROW(G9)-ROW($C$4))),4),3,2)&amp;IF(COLUMN(G25)-2&lt;16,",","")</f>
        <v>0x31,</v>
      </c>
      <c r="H25" s="36" t="str">
        <f>"0x"&amp;MID(DEC2HEX(INDEX('Tables SQR'!$C$4:'Tables SQR'!$C$259,COLUMN(H25)-2+16*(ROW(H9)-ROW($C$4))),4),3,2)&amp;IF(COLUMN(H25)-2&lt;16,",","")</f>
        <v>0x2A,</v>
      </c>
      <c r="I25" s="36" t="str">
        <f>"0x"&amp;MID(DEC2HEX(INDEX('Tables SQR'!$C$4:'Tables SQR'!$C$259,COLUMN(I25)-2+16*(ROW(I9)-ROW($C$4))),4),3,2)&amp;IF(COLUMN(I25)-2&lt;16,",","")</f>
        <v>0x24,</v>
      </c>
      <c r="J25" s="36" t="str">
        <f>"0x"&amp;MID(DEC2HEX(INDEX('Tables SQR'!$C$4:'Tables SQR'!$C$259,COLUMN(J25)-2+16*(ROW(J9)-ROW($C$4))),4),3,2)&amp;IF(COLUMN(J25)-2&lt;16,",","")</f>
        <v>0x1D,</v>
      </c>
      <c r="K25" s="36" t="str">
        <f>"0x"&amp;MID(DEC2HEX(INDEX('Tables SQR'!$C$4:'Tables SQR'!$C$259,COLUMN(K25)-2+16*(ROW(K9)-ROW($C$4))),4),3,2)&amp;IF(COLUMN(K25)-2&lt;16,",","")</f>
        <v>0x17,</v>
      </c>
      <c r="L25" s="36" t="str">
        <f>"0x"&amp;MID(DEC2HEX(INDEX('Tables SQR'!$C$4:'Tables SQR'!$C$259,COLUMN(L25)-2+16*(ROW(L9)-ROW($C$4))),4),3,2)&amp;IF(COLUMN(L25)-2&lt;16,",","")</f>
        <v>0x11,</v>
      </c>
      <c r="M25" s="36" t="str">
        <f>"0x"&amp;MID(DEC2HEX(INDEX('Tables SQR'!$C$4:'Tables SQR'!$C$259,COLUMN(M25)-2+16*(ROW(M9)-ROW($C$4))),4),3,2)&amp;IF(COLUMN(M25)-2&lt;16,",","")</f>
        <v>0x0B,</v>
      </c>
      <c r="N25" s="36" t="str">
        <f>"0x"&amp;MID(DEC2HEX(INDEX('Tables SQR'!$C$4:'Tables SQR'!$C$259,COLUMN(N25)-2+16*(ROW(N9)-ROW($C$4))),4),3,2)&amp;IF(COLUMN(N25)-2&lt;16,",","")</f>
        <v>0x05,</v>
      </c>
      <c r="O25" s="36" t="str">
        <f>"0x"&amp;MID(DEC2HEX(INDEX('Tables SQR'!$C$4:'Tables SQR'!$C$259,COLUMN(O25)-2+16*(ROW(O9)-ROW($C$4))),4),3,2)&amp;IF(COLUMN(O25)-2&lt;16,",","")</f>
        <v>0xFF,</v>
      </c>
      <c r="P25" s="36" t="str">
        <f>"0x"&amp;MID(DEC2HEX(INDEX('Tables SQR'!$C$4:'Tables SQR'!$C$259,COLUMN(P25)-2+16*(ROW(P9)-ROW($C$4))),4),3,2)&amp;IF(COLUMN(P25)-2&lt;16,",","")</f>
        <v>0xF9,</v>
      </c>
      <c r="Q25" s="36" t="str">
        <f>"0x"&amp;MID(DEC2HEX(INDEX('Tables SQR'!$C$4:'Tables SQR'!$C$259,COLUMN(Q25)-2+16*(ROW(Q9)-ROW($C$4))),4),3,2)&amp;IF(COLUMN(Q25)-2&lt;16,",","")</f>
        <v>0xF3,</v>
      </c>
      <c r="R25" s="36" t="str">
        <f>"0x"&amp;MID(DEC2HEX(INDEX('Tables SQR'!$C$4:'Tables SQR'!$C$259,COLUMN(R25)-2+16*(ROW(R9)-ROW($C$4))),4),3,2)&amp;IF(COLUMN(R25)-2&lt;16,",","")</f>
        <v>0xED</v>
      </c>
    </row>
    <row r="26" spans="2:18">
      <c r="B26" s="36" t="s">
        <v>107</v>
      </c>
      <c r="C26" s="36" t="str">
        <f>"0x"&amp;MID(DEC2HEX(INDEX('Tables SQR'!$C$4:'Tables SQR'!$C$259,COLUMN(C26)-2+16*(ROW(C10)-ROW($C$4))),4),3,2)&amp;IF(COLUMN(C26)-2&lt;16,",","")</f>
        <v>0xE8,</v>
      </c>
      <c r="D26" s="36" t="str">
        <f>"0x"&amp;MID(DEC2HEX(INDEX('Tables SQR'!$C$4:'Tables SQR'!$C$259,COLUMN(D26)-2+16*(ROW(D10)-ROW($C$4))),4),3,2)&amp;IF(COLUMN(D26)-2&lt;16,",","")</f>
        <v>0xE2,</v>
      </c>
      <c r="E26" s="36" t="str">
        <f>"0x"&amp;MID(DEC2HEX(INDEX('Tables SQR'!$C$4:'Tables SQR'!$C$259,COLUMN(E26)-2+16*(ROW(E10)-ROW($C$4))),4),3,2)&amp;IF(COLUMN(E26)-2&lt;16,",","")</f>
        <v>0xDD,</v>
      </c>
      <c r="F26" s="36" t="str">
        <f>"0x"&amp;MID(DEC2HEX(INDEX('Tables SQR'!$C$4:'Tables SQR'!$C$259,COLUMN(F26)-2+16*(ROW(F10)-ROW($C$4))),4),3,2)&amp;IF(COLUMN(F26)-2&lt;16,",","")</f>
        <v>0xD8,</v>
      </c>
      <c r="G26" s="36" t="str">
        <f>"0x"&amp;MID(DEC2HEX(INDEX('Tables SQR'!$C$4:'Tables SQR'!$C$259,COLUMN(G26)-2+16*(ROW(G10)-ROW($C$4))),4),3,2)&amp;IF(COLUMN(G26)-2&lt;16,",","")</f>
        <v>0xD2,</v>
      </c>
      <c r="H26" s="36" t="str">
        <f>"0x"&amp;MID(DEC2HEX(INDEX('Tables SQR'!$C$4:'Tables SQR'!$C$259,COLUMN(H26)-2+16*(ROW(H10)-ROW($C$4))),4),3,2)&amp;IF(COLUMN(H26)-2&lt;16,",","")</f>
        <v>0xCD,</v>
      </c>
      <c r="I26" s="36" t="str">
        <f>"0x"&amp;MID(DEC2HEX(INDEX('Tables SQR'!$C$4:'Tables SQR'!$C$259,COLUMN(I26)-2+16*(ROW(I10)-ROW($C$4))),4),3,2)&amp;IF(COLUMN(I26)-2&lt;16,",","")</f>
        <v>0xC8,</v>
      </c>
      <c r="J26" s="36" t="str">
        <f>"0x"&amp;MID(DEC2HEX(INDEX('Tables SQR'!$C$4:'Tables SQR'!$C$259,COLUMN(J26)-2+16*(ROW(J10)-ROW($C$4))),4),3,2)&amp;IF(COLUMN(J26)-2&lt;16,",","")</f>
        <v>0xC3,</v>
      </c>
      <c r="K26" s="36" t="str">
        <f>"0x"&amp;MID(DEC2HEX(INDEX('Tables SQR'!$C$4:'Tables SQR'!$C$259,COLUMN(K26)-2+16*(ROW(K10)-ROW($C$4))),4),3,2)&amp;IF(COLUMN(K26)-2&lt;16,",","")</f>
        <v>0xBE,</v>
      </c>
      <c r="L26" s="36" t="str">
        <f>"0x"&amp;MID(DEC2HEX(INDEX('Tables SQR'!$C$4:'Tables SQR'!$C$259,COLUMN(L26)-2+16*(ROW(L10)-ROW($C$4))),4),3,2)&amp;IF(COLUMN(L26)-2&lt;16,",","")</f>
        <v>0xBA,</v>
      </c>
      <c r="M26" s="36" t="str">
        <f>"0x"&amp;MID(DEC2HEX(INDEX('Tables SQR'!$C$4:'Tables SQR'!$C$259,COLUMN(M26)-2+16*(ROW(M10)-ROW($C$4))),4),3,2)&amp;IF(COLUMN(M26)-2&lt;16,",","")</f>
        <v>0xB5,</v>
      </c>
      <c r="N26" s="36" t="str">
        <f>"0x"&amp;MID(DEC2HEX(INDEX('Tables SQR'!$C$4:'Tables SQR'!$C$259,COLUMN(N26)-2+16*(ROW(N10)-ROW($C$4))),4),3,2)&amp;IF(COLUMN(N26)-2&lt;16,",","")</f>
        <v>0xB0,</v>
      </c>
      <c r="O26" s="36" t="str">
        <f>"0x"&amp;MID(DEC2HEX(INDEX('Tables SQR'!$C$4:'Tables SQR'!$C$259,COLUMN(O26)-2+16*(ROW(O10)-ROW($C$4))),4),3,2)&amp;IF(COLUMN(O26)-2&lt;16,",","")</f>
        <v>0xAB,</v>
      </c>
      <c r="P26" s="36" t="str">
        <f>"0x"&amp;MID(DEC2HEX(INDEX('Tables SQR'!$C$4:'Tables SQR'!$C$259,COLUMN(P26)-2+16*(ROW(P10)-ROW($C$4))),4),3,2)&amp;IF(COLUMN(P26)-2&lt;16,",","")</f>
        <v>0xA7,</v>
      </c>
      <c r="Q26" s="36" t="str">
        <f>"0x"&amp;MID(DEC2HEX(INDEX('Tables SQR'!$C$4:'Tables SQR'!$C$259,COLUMN(Q26)-2+16*(ROW(Q10)-ROW($C$4))),4),3,2)&amp;IF(COLUMN(Q26)-2&lt;16,",","")</f>
        <v>0xA2,</v>
      </c>
      <c r="R26" s="36" t="str">
        <f>"0x"&amp;MID(DEC2HEX(INDEX('Tables SQR'!$C$4:'Tables SQR'!$C$259,COLUMN(R26)-2+16*(ROW(R10)-ROW($C$4))),4),3,2)&amp;IF(COLUMN(R26)-2&lt;16,",","")</f>
        <v>0x9E</v>
      </c>
    </row>
    <row r="27" spans="2:18">
      <c r="B27" s="36" t="s">
        <v>107</v>
      </c>
      <c r="C27" s="36" t="str">
        <f>"0x"&amp;MID(DEC2HEX(INDEX('Tables SQR'!$C$4:'Tables SQR'!$C$259,COLUMN(C27)-2+16*(ROW(C11)-ROW($C$4))),4),3,2)&amp;IF(COLUMN(C27)-2&lt;16,",","")</f>
        <v>0x9A,</v>
      </c>
      <c r="D27" s="36" t="str">
        <f>"0x"&amp;MID(DEC2HEX(INDEX('Tables SQR'!$C$4:'Tables SQR'!$C$259,COLUMN(D27)-2+16*(ROW(D11)-ROW($C$4))),4),3,2)&amp;IF(COLUMN(D27)-2&lt;16,",","")</f>
        <v>0x95,</v>
      </c>
      <c r="E27" s="36" t="str">
        <f>"0x"&amp;MID(DEC2HEX(INDEX('Tables SQR'!$C$4:'Tables SQR'!$C$259,COLUMN(E27)-2+16*(ROW(E11)-ROW($C$4))),4),3,2)&amp;IF(COLUMN(E27)-2&lt;16,",","")</f>
        <v>0x91,</v>
      </c>
      <c r="F27" s="36" t="str">
        <f>"0x"&amp;MID(DEC2HEX(INDEX('Tables SQR'!$C$4:'Tables SQR'!$C$259,COLUMN(F27)-2+16*(ROW(F11)-ROW($C$4))),4),3,2)&amp;IF(COLUMN(F27)-2&lt;16,",","")</f>
        <v>0x8D,</v>
      </c>
      <c r="G27" s="36" t="str">
        <f>"0x"&amp;MID(DEC2HEX(INDEX('Tables SQR'!$C$4:'Tables SQR'!$C$259,COLUMN(G27)-2+16*(ROW(G11)-ROW($C$4))),4),3,2)&amp;IF(COLUMN(G27)-2&lt;16,",","")</f>
        <v>0x89,</v>
      </c>
      <c r="H27" s="36" t="str">
        <f>"0x"&amp;MID(DEC2HEX(INDEX('Tables SQR'!$C$4:'Tables SQR'!$C$259,COLUMN(H27)-2+16*(ROW(H11)-ROW($C$4))),4),3,2)&amp;IF(COLUMN(H27)-2&lt;16,",","")</f>
        <v>0x85,</v>
      </c>
      <c r="I27" s="36" t="str">
        <f>"0x"&amp;MID(DEC2HEX(INDEX('Tables SQR'!$C$4:'Tables SQR'!$C$259,COLUMN(I27)-2+16*(ROW(I11)-ROW($C$4))),4),3,2)&amp;IF(COLUMN(I27)-2&lt;16,",","")</f>
        <v>0x81,</v>
      </c>
      <c r="J27" s="36" t="str">
        <f>"0x"&amp;MID(DEC2HEX(INDEX('Tables SQR'!$C$4:'Tables SQR'!$C$259,COLUMN(J27)-2+16*(ROW(J11)-ROW($C$4))),4),3,2)&amp;IF(COLUMN(J27)-2&lt;16,",","")</f>
        <v>0x7D,</v>
      </c>
      <c r="K27" s="36" t="str">
        <f>"0x"&amp;MID(DEC2HEX(INDEX('Tables SQR'!$C$4:'Tables SQR'!$C$259,COLUMN(K27)-2+16*(ROW(K11)-ROW($C$4))),4),3,2)&amp;IF(COLUMN(K27)-2&lt;16,",","")</f>
        <v>0x79,</v>
      </c>
      <c r="L27" s="36" t="str">
        <f>"0x"&amp;MID(DEC2HEX(INDEX('Tables SQR'!$C$4:'Tables SQR'!$C$259,COLUMN(L27)-2+16*(ROW(L11)-ROW($C$4))),4),3,2)&amp;IF(COLUMN(L27)-2&lt;16,",","")</f>
        <v>0x75,</v>
      </c>
      <c r="M27" s="36" t="str">
        <f>"0x"&amp;MID(DEC2HEX(INDEX('Tables SQR'!$C$4:'Tables SQR'!$C$259,COLUMN(M27)-2+16*(ROW(M11)-ROW($C$4))),4),3,2)&amp;IF(COLUMN(M27)-2&lt;16,",","")</f>
        <v>0x71,</v>
      </c>
      <c r="N27" s="36" t="str">
        <f>"0x"&amp;MID(DEC2HEX(INDEX('Tables SQR'!$C$4:'Tables SQR'!$C$259,COLUMN(N27)-2+16*(ROW(N11)-ROW($C$4))),4),3,2)&amp;IF(COLUMN(N27)-2&lt;16,",","")</f>
        <v>0x6D,</v>
      </c>
      <c r="O27" s="36" t="str">
        <f>"0x"&amp;MID(DEC2HEX(INDEX('Tables SQR'!$C$4:'Tables SQR'!$C$259,COLUMN(O27)-2+16*(ROW(O11)-ROW($C$4))),4),3,2)&amp;IF(COLUMN(O27)-2&lt;16,",","")</f>
        <v>0x6A,</v>
      </c>
      <c r="P27" s="36" t="str">
        <f>"0x"&amp;MID(DEC2HEX(INDEX('Tables SQR'!$C$4:'Tables SQR'!$C$259,COLUMN(P27)-2+16*(ROW(P11)-ROW($C$4))),4),3,2)&amp;IF(COLUMN(P27)-2&lt;16,",","")</f>
        <v>0x66,</v>
      </c>
      <c r="Q27" s="36" t="str">
        <f>"0x"&amp;MID(DEC2HEX(INDEX('Tables SQR'!$C$4:'Tables SQR'!$C$259,COLUMN(Q27)-2+16*(ROW(Q11)-ROW($C$4))),4),3,2)&amp;IF(COLUMN(Q27)-2&lt;16,",","")</f>
        <v>0x62,</v>
      </c>
      <c r="R27" s="36" t="str">
        <f>"0x"&amp;MID(DEC2HEX(INDEX('Tables SQR'!$C$4:'Tables SQR'!$C$259,COLUMN(R27)-2+16*(ROW(R11)-ROW($C$4))),4),3,2)&amp;IF(COLUMN(R27)-2&lt;16,",","")</f>
        <v>0x5F</v>
      </c>
    </row>
    <row r="28" spans="2:18">
      <c r="B28" s="36" t="s">
        <v>107</v>
      </c>
      <c r="C28" s="36" t="str">
        <f>"0x"&amp;MID(DEC2HEX(INDEX('Tables SQR'!$C$4:'Tables SQR'!$C$259,COLUMN(C28)-2+16*(ROW(C12)-ROW($C$4))),4),3,2)&amp;IF(COLUMN(C28)-2&lt;16,",","")</f>
        <v>0x5B,</v>
      </c>
      <c r="D28" s="36" t="str">
        <f>"0x"&amp;MID(DEC2HEX(INDEX('Tables SQR'!$C$4:'Tables SQR'!$C$259,COLUMN(D28)-2+16*(ROW(D12)-ROW($C$4))),4),3,2)&amp;IF(COLUMN(D28)-2&lt;16,",","")</f>
        <v>0x58,</v>
      </c>
      <c r="E28" s="36" t="str">
        <f>"0x"&amp;MID(DEC2HEX(INDEX('Tables SQR'!$C$4:'Tables SQR'!$C$259,COLUMN(E28)-2+16*(ROW(E12)-ROW($C$4))),4),3,2)&amp;IF(COLUMN(E28)-2&lt;16,",","")</f>
        <v>0x54,</v>
      </c>
      <c r="F28" s="36" t="str">
        <f>"0x"&amp;MID(DEC2HEX(INDEX('Tables SQR'!$C$4:'Tables SQR'!$C$259,COLUMN(F28)-2+16*(ROW(F12)-ROW($C$4))),4),3,2)&amp;IF(COLUMN(F28)-2&lt;16,",","")</f>
        <v>0x51,</v>
      </c>
      <c r="G28" s="36" t="str">
        <f>"0x"&amp;MID(DEC2HEX(INDEX('Tables SQR'!$C$4:'Tables SQR'!$C$259,COLUMN(G28)-2+16*(ROW(G12)-ROW($C$4))),4),3,2)&amp;IF(COLUMN(G28)-2&lt;16,",","")</f>
        <v>0x4D,</v>
      </c>
      <c r="H28" s="36" t="str">
        <f>"0x"&amp;MID(DEC2HEX(INDEX('Tables SQR'!$C$4:'Tables SQR'!$C$259,COLUMN(H28)-2+16*(ROW(H12)-ROW($C$4))),4),3,2)&amp;IF(COLUMN(H28)-2&lt;16,",","")</f>
        <v>0x4A,</v>
      </c>
      <c r="I28" s="36" t="str">
        <f>"0x"&amp;MID(DEC2HEX(INDEX('Tables SQR'!$C$4:'Tables SQR'!$C$259,COLUMN(I28)-2+16*(ROW(I12)-ROW($C$4))),4),3,2)&amp;IF(COLUMN(I28)-2&lt;16,",","")</f>
        <v>0x47,</v>
      </c>
      <c r="J28" s="36" t="str">
        <f>"0x"&amp;MID(DEC2HEX(INDEX('Tables SQR'!$C$4:'Tables SQR'!$C$259,COLUMN(J28)-2+16*(ROW(J12)-ROW($C$4))),4),3,2)&amp;IF(COLUMN(J28)-2&lt;16,",","")</f>
        <v>0x43,</v>
      </c>
      <c r="K28" s="36" t="str">
        <f>"0x"&amp;MID(DEC2HEX(INDEX('Tables SQR'!$C$4:'Tables SQR'!$C$259,COLUMN(K28)-2+16*(ROW(K12)-ROW($C$4))),4),3,2)&amp;IF(COLUMN(K28)-2&lt;16,",","")</f>
        <v>0x40,</v>
      </c>
      <c r="L28" s="36" t="str">
        <f>"0x"&amp;MID(DEC2HEX(INDEX('Tables SQR'!$C$4:'Tables SQR'!$C$259,COLUMN(L28)-2+16*(ROW(L12)-ROW($C$4))),4),3,2)&amp;IF(COLUMN(L28)-2&lt;16,",","")</f>
        <v>0x3D,</v>
      </c>
      <c r="M28" s="36" t="str">
        <f>"0x"&amp;MID(DEC2HEX(INDEX('Tables SQR'!$C$4:'Tables SQR'!$C$259,COLUMN(M28)-2+16*(ROW(M12)-ROW($C$4))),4),3,2)&amp;IF(COLUMN(M28)-2&lt;16,",","")</f>
        <v>0x3A,</v>
      </c>
      <c r="N28" s="36" t="str">
        <f>"0x"&amp;MID(DEC2HEX(INDEX('Tables SQR'!$C$4:'Tables SQR'!$C$259,COLUMN(N28)-2+16*(ROW(N12)-ROW($C$4))),4),3,2)&amp;IF(COLUMN(N28)-2&lt;16,",","")</f>
        <v>0x37,</v>
      </c>
      <c r="O28" s="36" t="str">
        <f>"0x"&amp;MID(DEC2HEX(INDEX('Tables SQR'!$C$4:'Tables SQR'!$C$259,COLUMN(O28)-2+16*(ROW(O12)-ROW($C$4))),4),3,2)&amp;IF(COLUMN(O28)-2&lt;16,",","")</f>
        <v>0x34,</v>
      </c>
      <c r="P28" s="36" t="str">
        <f>"0x"&amp;MID(DEC2HEX(INDEX('Tables SQR'!$C$4:'Tables SQR'!$C$259,COLUMN(P28)-2+16*(ROW(P12)-ROW($C$4))),4),3,2)&amp;IF(COLUMN(P28)-2&lt;16,",","")</f>
        <v>0x31,</v>
      </c>
      <c r="Q28" s="36" t="str">
        <f>"0x"&amp;MID(DEC2HEX(INDEX('Tables SQR'!$C$4:'Tables SQR'!$C$259,COLUMN(Q28)-2+16*(ROW(Q12)-ROW($C$4))),4),3,2)&amp;IF(COLUMN(Q28)-2&lt;16,",","")</f>
        <v>0x2E,</v>
      </c>
      <c r="R28" s="36" t="str">
        <f>"0x"&amp;MID(DEC2HEX(INDEX('Tables SQR'!$C$4:'Tables SQR'!$C$259,COLUMN(R28)-2+16*(ROW(R12)-ROW($C$4))),4),3,2)&amp;IF(COLUMN(R28)-2&lt;16,",","")</f>
        <v>0x2B</v>
      </c>
    </row>
    <row r="29" spans="2:18">
      <c r="B29" s="36" t="s">
        <v>107</v>
      </c>
      <c r="C29" s="36" t="str">
        <f>"0x"&amp;MID(DEC2HEX(INDEX('Tables SQR'!$C$4:'Tables SQR'!$C$259,COLUMN(C29)-2+16*(ROW(C13)-ROW($C$4))),4),3,2)&amp;IF(COLUMN(C29)-2&lt;16,",","")</f>
        <v>0x28,</v>
      </c>
      <c r="D29" s="36" t="str">
        <f>"0x"&amp;MID(DEC2HEX(INDEX('Tables SQR'!$C$4:'Tables SQR'!$C$259,COLUMN(D29)-2+16*(ROW(D13)-ROW($C$4))),4),3,2)&amp;IF(COLUMN(D29)-2&lt;16,",","")</f>
        <v>0x25,</v>
      </c>
      <c r="E29" s="36" t="str">
        <f>"0x"&amp;MID(DEC2HEX(INDEX('Tables SQR'!$C$4:'Tables SQR'!$C$259,COLUMN(E29)-2+16*(ROW(E13)-ROW($C$4))),4),3,2)&amp;IF(COLUMN(E29)-2&lt;16,",","")</f>
        <v>0x22,</v>
      </c>
      <c r="F29" s="36" t="str">
        <f>"0x"&amp;MID(DEC2HEX(INDEX('Tables SQR'!$C$4:'Tables SQR'!$C$259,COLUMN(F29)-2+16*(ROW(F13)-ROW($C$4))),4),3,2)&amp;IF(COLUMN(F29)-2&lt;16,",","")</f>
        <v>0x1F,</v>
      </c>
      <c r="G29" s="36" t="str">
        <f>"0x"&amp;MID(DEC2HEX(INDEX('Tables SQR'!$C$4:'Tables SQR'!$C$259,COLUMN(G29)-2+16*(ROW(G13)-ROW($C$4))),4),3,2)&amp;IF(COLUMN(G29)-2&lt;16,",","")</f>
        <v>0x1C,</v>
      </c>
      <c r="H29" s="36" t="str">
        <f>"0x"&amp;MID(DEC2HEX(INDEX('Tables SQR'!$C$4:'Tables SQR'!$C$259,COLUMN(H29)-2+16*(ROW(H13)-ROW($C$4))),4),3,2)&amp;IF(COLUMN(H29)-2&lt;16,",","")</f>
        <v>0x19,</v>
      </c>
      <c r="I29" s="36" t="str">
        <f>"0x"&amp;MID(DEC2HEX(INDEX('Tables SQR'!$C$4:'Tables SQR'!$C$259,COLUMN(I29)-2+16*(ROW(I13)-ROW($C$4))),4),3,2)&amp;IF(COLUMN(I29)-2&lt;16,",","")</f>
        <v>0x17,</v>
      </c>
      <c r="J29" s="36" t="str">
        <f>"0x"&amp;MID(DEC2HEX(INDEX('Tables SQR'!$C$4:'Tables SQR'!$C$259,COLUMN(J29)-2+16*(ROW(J13)-ROW($C$4))),4),3,2)&amp;IF(COLUMN(J29)-2&lt;16,",","")</f>
        <v>0x14,</v>
      </c>
      <c r="K29" s="36" t="str">
        <f>"0x"&amp;MID(DEC2HEX(INDEX('Tables SQR'!$C$4:'Tables SQR'!$C$259,COLUMN(K29)-2+16*(ROW(K13)-ROW($C$4))),4),3,2)&amp;IF(COLUMN(K29)-2&lt;16,",","")</f>
        <v>0x11,</v>
      </c>
      <c r="L29" s="36" t="str">
        <f>"0x"&amp;MID(DEC2HEX(INDEX('Tables SQR'!$C$4:'Tables SQR'!$C$259,COLUMN(L29)-2+16*(ROW(L13)-ROW($C$4))),4),3,2)&amp;IF(COLUMN(L29)-2&lt;16,",","")</f>
        <v>0x0E,</v>
      </c>
      <c r="M29" s="36" t="str">
        <f>"0x"&amp;MID(DEC2HEX(INDEX('Tables SQR'!$C$4:'Tables SQR'!$C$259,COLUMN(M29)-2+16*(ROW(M13)-ROW($C$4))),4),3,2)&amp;IF(COLUMN(M29)-2&lt;16,",","")</f>
        <v>0x0C,</v>
      </c>
      <c r="N29" s="36" t="str">
        <f>"0x"&amp;MID(DEC2HEX(INDEX('Tables SQR'!$C$4:'Tables SQR'!$C$259,COLUMN(N29)-2+16*(ROW(N13)-ROW($C$4))),4),3,2)&amp;IF(COLUMN(N29)-2&lt;16,",","")</f>
        <v>0x09,</v>
      </c>
      <c r="O29" s="36" t="str">
        <f>"0x"&amp;MID(DEC2HEX(INDEX('Tables SQR'!$C$4:'Tables SQR'!$C$259,COLUMN(O29)-2+16*(ROW(O13)-ROW($C$4))),4),3,2)&amp;IF(COLUMN(O29)-2&lt;16,",","")</f>
        <v>0x06,</v>
      </c>
      <c r="P29" s="36" t="str">
        <f>"0x"&amp;MID(DEC2HEX(INDEX('Tables SQR'!$C$4:'Tables SQR'!$C$259,COLUMN(P29)-2+16*(ROW(P13)-ROW($C$4))),4),3,2)&amp;IF(COLUMN(P29)-2&lt;16,",","")</f>
        <v>0x04,</v>
      </c>
      <c r="Q29" s="36" t="str">
        <f>"0x"&amp;MID(DEC2HEX(INDEX('Tables SQR'!$C$4:'Tables SQR'!$C$259,COLUMN(Q29)-2+16*(ROW(Q13)-ROW($C$4))),4),3,2)&amp;IF(COLUMN(Q29)-2&lt;16,",","")</f>
        <v>0x01,</v>
      </c>
      <c r="R29" s="36" t="str">
        <f>"0x"&amp;MID(DEC2HEX(INDEX('Tables SQR'!$C$4:'Tables SQR'!$C$259,COLUMN(R29)-2+16*(ROW(R13)-ROW($C$4))),4),3,2)&amp;IF(COLUMN(R29)-2&lt;16,",","")</f>
        <v>0xFF</v>
      </c>
    </row>
    <row r="30" spans="2:18">
      <c r="B30" s="36" t="s">
        <v>107</v>
      </c>
      <c r="C30" s="36" t="str">
        <f>"0x"&amp;MID(DEC2HEX(INDEX('Tables SQR'!$C$4:'Tables SQR'!$C$259,COLUMN(C30)-2+16*(ROW(C14)-ROW($C$4))),4),3,2)&amp;IF(COLUMN(C30)-2&lt;16,",","")</f>
        <v>0xFC,</v>
      </c>
      <c r="D30" s="36" t="str">
        <f>"0x"&amp;MID(DEC2HEX(INDEX('Tables SQR'!$C$4:'Tables SQR'!$C$259,COLUMN(D30)-2+16*(ROW(D14)-ROW($C$4))),4),3,2)&amp;IF(COLUMN(D30)-2&lt;16,",","")</f>
        <v>0xFA,</v>
      </c>
      <c r="E30" s="36" t="str">
        <f>"0x"&amp;MID(DEC2HEX(INDEX('Tables SQR'!$C$4:'Tables SQR'!$C$259,COLUMN(E30)-2+16*(ROW(E14)-ROW($C$4))),4),3,2)&amp;IF(COLUMN(E30)-2&lt;16,",","")</f>
        <v>0xF7,</v>
      </c>
      <c r="F30" s="36" t="str">
        <f>"0x"&amp;MID(DEC2HEX(INDEX('Tables SQR'!$C$4:'Tables SQR'!$C$259,COLUMN(F30)-2+16*(ROW(F14)-ROW($C$4))),4),3,2)&amp;IF(COLUMN(F30)-2&lt;16,",","")</f>
        <v>0xF5,</v>
      </c>
      <c r="G30" s="36" t="str">
        <f>"0x"&amp;MID(DEC2HEX(INDEX('Tables SQR'!$C$4:'Tables SQR'!$C$259,COLUMN(G30)-2+16*(ROW(G14)-ROW($C$4))),4),3,2)&amp;IF(COLUMN(G30)-2&lt;16,",","")</f>
        <v>0xF2,</v>
      </c>
      <c r="H30" s="36" t="str">
        <f>"0x"&amp;MID(DEC2HEX(INDEX('Tables SQR'!$C$4:'Tables SQR'!$C$259,COLUMN(H30)-2+16*(ROW(H14)-ROW($C$4))),4),3,2)&amp;IF(COLUMN(H30)-2&lt;16,",","")</f>
        <v>0xF0,</v>
      </c>
      <c r="I30" s="36" t="str">
        <f>"0x"&amp;MID(DEC2HEX(INDEX('Tables SQR'!$C$4:'Tables SQR'!$C$259,COLUMN(I30)-2+16*(ROW(I14)-ROW($C$4))),4),3,2)&amp;IF(COLUMN(I30)-2&lt;16,",","")</f>
        <v>0xEE,</v>
      </c>
      <c r="J30" s="36" t="str">
        <f>"0x"&amp;MID(DEC2HEX(INDEX('Tables SQR'!$C$4:'Tables SQR'!$C$259,COLUMN(J30)-2+16*(ROW(J14)-ROW($C$4))),4),3,2)&amp;IF(COLUMN(J30)-2&lt;16,",","")</f>
        <v>0xEB,</v>
      </c>
      <c r="K30" s="36" t="str">
        <f>"0x"&amp;MID(DEC2HEX(INDEX('Tables SQR'!$C$4:'Tables SQR'!$C$259,COLUMN(K30)-2+16*(ROW(K14)-ROW($C$4))),4),3,2)&amp;IF(COLUMN(K30)-2&lt;16,",","")</f>
        <v>0xE9,</v>
      </c>
      <c r="L30" s="36" t="str">
        <f>"0x"&amp;MID(DEC2HEX(INDEX('Tables SQR'!$C$4:'Tables SQR'!$C$259,COLUMN(L30)-2+16*(ROW(L14)-ROW($C$4))),4),3,2)&amp;IF(COLUMN(L30)-2&lt;16,",","")</f>
        <v>0xE7,</v>
      </c>
      <c r="M30" s="36" t="str">
        <f>"0x"&amp;MID(DEC2HEX(INDEX('Tables SQR'!$C$4:'Tables SQR'!$C$259,COLUMN(M30)-2+16*(ROW(M14)-ROW($C$4))),4),3,2)&amp;IF(COLUMN(M30)-2&lt;16,",","")</f>
        <v>0xE4,</v>
      </c>
      <c r="N30" s="36" t="str">
        <f>"0x"&amp;MID(DEC2HEX(INDEX('Tables SQR'!$C$4:'Tables SQR'!$C$259,COLUMN(N30)-2+16*(ROW(N14)-ROW($C$4))),4),3,2)&amp;IF(COLUMN(N30)-2&lt;16,",","")</f>
        <v>0xE2,</v>
      </c>
      <c r="O30" s="36" t="str">
        <f>"0x"&amp;MID(DEC2HEX(INDEX('Tables SQR'!$C$4:'Tables SQR'!$C$259,COLUMN(O30)-2+16*(ROW(O14)-ROW($C$4))),4),3,2)&amp;IF(COLUMN(O30)-2&lt;16,",","")</f>
        <v>0xE0,</v>
      </c>
      <c r="P30" s="36" t="str">
        <f>"0x"&amp;MID(DEC2HEX(INDEX('Tables SQR'!$C$4:'Tables SQR'!$C$259,COLUMN(P30)-2+16*(ROW(P14)-ROW($C$4))),4),3,2)&amp;IF(COLUMN(P30)-2&lt;16,",","")</f>
        <v>0xDE,</v>
      </c>
      <c r="Q30" s="36" t="str">
        <f>"0x"&amp;MID(DEC2HEX(INDEX('Tables SQR'!$C$4:'Tables SQR'!$C$259,COLUMN(Q30)-2+16*(ROW(Q14)-ROW($C$4))),4),3,2)&amp;IF(COLUMN(Q30)-2&lt;16,",","")</f>
        <v>0xDC,</v>
      </c>
      <c r="R30" s="36" t="str">
        <f>"0x"&amp;MID(DEC2HEX(INDEX('Tables SQR'!$C$4:'Tables SQR'!$C$259,COLUMN(R30)-2+16*(ROW(R14)-ROW($C$4))),4),3,2)&amp;IF(COLUMN(R30)-2&lt;16,",","")</f>
        <v>0xD9</v>
      </c>
    </row>
    <row r="31" spans="2:18">
      <c r="B31" s="36" t="s">
        <v>107</v>
      </c>
      <c r="C31" s="36" t="str">
        <f>"0x"&amp;MID(DEC2HEX(INDEX('Tables SQR'!$C$4:'Tables SQR'!$C$259,COLUMN(C31)-2+16*(ROW(C15)-ROW($C$4))),4),3,2)&amp;IF(COLUMN(C31)-2&lt;16,",","")</f>
        <v>0xD7,</v>
      </c>
      <c r="D31" s="36" t="str">
        <f>"0x"&amp;MID(DEC2HEX(INDEX('Tables SQR'!$C$4:'Tables SQR'!$C$259,COLUMN(D31)-2+16*(ROW(D15)-ROW($C$4))),4),3,2)&amp;IF(COLUMN(D31)-2&lt;16,",","")</f>
        <v>0xD5,</v>
      </c>
      <c r="E31" s="36" t="str">
        <f>"0x"&amp;MID(DEC2HEX(INDEX('Tables SQR'!$C$4:'Tables SQR'!$C$259,COLUMN(E31)-2+16*(ROW(E15)-ROW($C$4))),4),3,2)&amp;IF(COLUMN(E31)-2&lt;16,",","")</f>
        <v>0xD3,</v>
      </c>
      <c r="F31" s="36" t="str">
        <f>"0x"&amp;MID(DEC2HEX(INDEX('Tables SQR'!$C$4:'Tables SQR'!$C$259,COLUMN(F31)-2+16*(ROW(F15)-ROW($C$4))),4),3,2)&amp;IF(COLUMN(F31)-2&lt;16,",","")</f>
        <v>0xD1,</v>
      </c>
      <c r="G31" s="36" t="str">
        <f>"0x"&amp;MID(DEC2HEX(INDEX('Tables SQR'!$C$4:'Tables SQR'!$C$259,COLUMN(G31)-2+16*(ROW(G15)-ROW($C$4))),4),3,2)&amp;IF(COLUMN(G31)-2&lt;16,",","")</f>
        <v>0xCF,</v>
      </c>
      <c r="H31" s="36" t="str">
        <f>"0x"&amp;MID(DEC2HEX(INDEX('Tables SQR'!$C$4:'Tables SQR'!$C$259,COLUMN(H31)-2+16*(ROW(H15)-ROW($C$4))),4),3,2)&amp;IF(COLUMN(H31)-2&lt;16,",","")</f>
        <v>0xCD,</v>
      </c>
      <c r="I31" s="36" t="str">
        <f>"0x"&amp;MID(DEC2HEX(INDEX('Tables SQR'!$C$4:'Tables SQR'!$C$259,COLUMN(I31)-2+16*(ROW(I15)-ROW($C$4))),4),3,2)&amp;IF(COLUMN(I31)-2&lt;16,",","")</f>
        <v>0xCB,</v>
      </c>
      <c r="J31" s="36" t="str">
        <f>"0x"&amp;MID(DEC2HEX(INDEX('Tables SQR'!$C$4:'Tables SQR'!$C$259,COLUMN(J31)-2+16*(ROW(J15)-ROW($C$4))),4),3,2)&amp;IF(COLUMN(J31)-2&lt;16,",","")</f>
        <v>0xC9,</v>
      </c>
      <c r="K31" s="36" t="str">
        <f>"0x"&amp;MID(DEC2HEX(INDEX('Tables SQR'!$C$4:'Tables SQR'!$C$259,COLUMN(K31)-2+16*(ROW(K15)-ROW($C$4))),4),3,2)&amp;IF(COLUMN(K31)-2&lt;16,",","")</f>
        <v>0xC7,</v>
      </c>
      <c r="L31" s="36" t="str">
        <f>"0x"&amp;MID(DEC2HEX(INDEX('Tables SQR'!$C$4:'Tables SQR'!$C$259,COLUMN(L31)-2+16*(ROW(L15)-ROW($C$4))),4),3,2)&amp;IF(COLUMN(L31)-2&lt;16,",","")</f>
        <v>0xC5,</v>
      </c>
      <c r="M31" s="36" t="str">
        <f>"0x"&amp;MID(DEC2HEX(INDEX('Tables SQR'!$C$4:'Tables SQR'!$C$259,COLUMN(M31)-2+16*(ROW(M15)-ROW($C$4))),4),3,2)&amp;IF(COLUMN(M31)-2&lt;16,",","")</f>
        <v>0xC3,</v>
      </c>
      <c r="N31" s="36" t="str">
        <f>"0x"&amp;MID(DEC2HEX(INDEX('Tables SQR'!$C$4:'Tables SQR'!$C$259,COLUMN(N31)-2+16*(ROW(N15)-ROW($C$4))),4),3,2)&amp;IF(COLUMN(N31)-2&lt;16,",","")</f>
        <v>0xC1,</v>
      </c>
      <c r="O31" s="36" t="str">
        <f>"0x"&amp;MID(DEC2HEX(INDEX('Tables SQR'!$C$4:'Tables SQR'!$C$259,COLUMN(O31)-2+16*(ROW(O15)-ROW($C$4))),4),3,2)&amp;IF(COLUMN(O31)-2&lt;16,",","")</f>
        <v>0xBF,</v>
      </c>
      <c r="P31" s="36" t="str">
        <f>"0x"&amp;MID(DEC2HEX(INDEX('Tables SQR'!$C$4:'Tables SQR'!$C$259,COLUMN(P31)-2+16*(ROW(P15)-ROW($C$4))),4),3,2)&amp;IF(COLUMN(P31)-2&lt;16,",","")</f>
        <v>0xBD,</v>
      </c>
      <c r="Q31" s="36" t="str">
        <f>"0x"&amp;MID(DEC2HEX(INDEX('Tables SQR'!$C$4:'Tables SQR'!$C$259,COLUMN(Q31)-2+16*(ROW(Q15)-ROW($C$4))),4),3,2)&amp;IF(COLUMN(Q31)-2&lt;16,",","")</f>
        <v>0xBB,</v>
      </c>
      <c r="R31" s="36" t="str">
        <f>"0x"&amp;MID(DEC2HEX(INDEX('Tables SQR'!$C$4:'Tables SQR'!$C$259,COLUMN(R31)-2+16*(ROW(R15)-ROW($C$4))),4),3,2)&amp;IF(COLUMN(R31)-2&lt;16,",","")</f>
        <v>0xB9</v>
      </c>
    </row>
    <row r="32" spans="2:18">
      <c r="B32" s="36" t="s">
        <v>107</v>
      </c>
      <c r="C32" s="36" t="str">
        <f>"0x"&amp;MID(DEC2HEX(INDEX('Tables SQR'!$C$4:'Tables SQR'!$C$259,COLUMN(C32)-2+16*(ROW(C16)-ROW($C$4))),4),3,2)&amp;IF(COLUMN(C32)-2&lt;16,",","")</f>
        <v>0xB7,</v>
      </c>
      <c r="D32" s="36" t="str">
        <f>"0x"&amp;MID(DEC2HEX(INDEX('Tables SQR'!$C$4:'Tables SQR'!$C$259,COLUMN(D32)-2+16*(ROW(D16)-ROW($C$4))),4),3,2)&amp;IF(COLUMN(D32)-2&lt;16,",","")</f>
        <v>0xB5,</v>
      </c>
      <c r="E32" s="36" t="str">
        <f>"0x"&amp;MID(DEC2HEX(INDEX('Tables SQR'!$C$4:'Tables SQR'!$C$259,COLUMN(E32)-2+16*(ROW(E16)-ROW($C$4))),4),3,2)&amp;IF(COLUMN(E32)-2&lt;16,",","")</f>
        <v>0xB3,</v>
      </c>
      <c r="F32" s="36" t="str">
        <f>"0x"&amp;MID(DEC2HEX(INDEX('Tables SQR'!$C$4:'Tables SQR'!$C$259,COLUMN(F32)-2+16*(ROW(F16)-ROW($C$4))),4),3,2)&amp;IF(COLUMN(F32)-2&lt;16,",","")</f>
        <v>0xB1,</v>
      </c>
      <c r="G32" s="36" t="str">
        <f>"0x"&amp;MID(DEC2HEX(INDEX('Tables SQR'!$C$4:'Tables SQR'!$C$259,COLUMN(G32)-2+16*(ROW(G16)-ROW($C$4))),4),3,2)&amp;IF(COLUMN(G32)-2&lt;16,",","")</f>
        <v>0xB0,</v>
      </c>
      <c r="H32" s="36" t="str">
        <f>"0x"&amp;MID(DEC2HEX(INDEX('Tables SQR'!$C$4:'Tables SQR'!$C$259,COLUMN(H32)-2+16*(ROW(H16)-ROW($C$4))),4),3,2)&amp;IF(COLUMN(H32)-2&lt;16,",","")</f>
        <v>0xAE,</v>
      </c>
      <c r="I32" s="36" t="str">
        <f>"0x"&amp;MID(DEC2HEX(INDEX('Tables SQR'!$C$4:'Tables SQR'!$C$259,COLUMN(I32)-2+16*(ROW(I16)-ROW($C$4))),4),3,2)&amp;IF(COLUMN(I32)-2&lt;16,",","")</f>
        <v>0xAC,</v>
      </c>
      <c r="J32" s="36" t="str">
        <f>"0x"&amp;MID(DEC2HEX(INDEX('Tables SQR'!$C$4:'Tables SQR'!$C$259,COLUMN(J32)-2+16*(ROW(J16)-ROW($C$4))),4),3,2)&amp;IF(COLUMN(J32)-2&lt;16,",","")</f>
        <v>0xAA,</v>
      </c>
      <c r="K32" s="36" t="str">
        <f>"0x"&amp;MID(DEC2HEX(INDEX('Tables SQR'!$C$4:'Tables SQR'!$C$259,COLUMN(K32)-2+16*(ROW(K16)-ROW($C$4))),4),3,2)&amp;IF(COLUMN(K32)-2&lt;16,",","")</f>
        <v>0xA8,</v>
      </c>
      <c r="L32" s="36" t="str">
        <f>"0x"&amp;MID(DEC2HEX(INDEX('Tables SQR'!$C$4:'Tables SQR'!$C$259,COLUMN(L32)-2+16*(ROW(L16)-ROW($C$4))),4),3,2)&amp;IF(COLUMN(L32)-2&lt;16,",","")</f>
        <v>0xA7,</v>
      </c>
      <c r="M32" s="36" t="str">
        <f>"0x"&amp;MID(DEC2HEX(INDEX('Tables SQR'!$C$4:'Tables SQR'!$C$259,COLUMN(M32)-2+16*(ROW(M16)-ROW($C$4))),4),3,2)&amp;IF(COLUMN(M32)-2&lt;16,",","")</f>
        <v>0xA5,</v>
      </c>
      <c r="N32" s="36" t="str">
        <f>"0x"&amp;MID(DEC2HEX(INDEX('Tables SQR'!$C$4:'Tables SQR'!$C$259,COLUMN(N32)-2+16*(ROW(N16)-ROW($C$4))),4),3,2)&amp;IF(COLUMN(N32)-2&lt;16,",","")</f>
        <v>0xA3,</v>
      </c>
      <c r="O32" s="36" t="str">
        <f>"0x"&amp;MID(DEC2HEX(INDEX('Tables SQR'!$C$4:'Tables SQR'!$C$259,COLUMN(O32)-2+16*(ROW(O16)-ROW($C$4))),4),3,2)&amp;IF(COLUMN(O32)-2&lt;16,",","")</f>
        <v>0xA1,</v>
      </c>
      <c r="P32" s="36" t="str">
        <f>"0x"&amp;MID(DEC2HEX(INDEX('Tables SQR'!$C$4:'Tables SQR'!$C$259,COLUMN(P32)-2+16*(ROW(P16)-ROW($C$4))),4),3,2)&amp;IF(COLUMN(P32)-2&lt;16,",","")</f>
        <v>0xA0,</v>
      </c>
      <c r="Q32" s="36" t="str">
        <f>"0x"&amp;MID(DEC2HEX(INDEX('Tables SQR'!$C$4:'Tables SQR'!$C$259,COLUMN(Q32)-2+16*(ROW(Q16)-ROW($C$4))),4),3,2)&amp;IF(COLUMN(Q32)-2&lt;16,",","")</f>
        <v>0x9E,</v>
      </c>
      <c r="R32" s="36" t="str">
        <f>"0x"&amp;MID(DEC2HEX(INDEX('Tables SQR'!$C$4:'Tables SQR'!$C$259,COLUMN(R32)-2+16*(ROW(R16)-ROW($C$4))),4),3,2)&amp;IF(COLUMN(R32)-2&lt;16,",","")</f>
        <v>0x9C</v>
      </c>
    </row>
    <row r="33" spans="1:66">
      <c r="B33" s="36" t="s">
        <v>107</v>
      </c>
      <c r="C33" s="36" t="str">
        <f>"0x"&amp;MID(DEC2HEX(INDEX('Tables SQR'!$C$4:'Tables SQR'!$C$259,COLUMN(C33)-2+16*(ROW(C17)-ROW($C$4))),4),3,2)&amp;IF(COLUMN(C33)-2&lt;16,",","")</f>
        <v>0x9B,</v>
      </c>
      <c r="D33" s="36" t="str">
        <f>"0x"&amp;MID(DEC2HEX(INDEX('Tables SQR'!$C$4:'Tables SQR'!$C$259,COLUMN(D33)-2+16*(ROW(D17)-ROW($C$4))),4),3,2)&amp;IF(COLUMN(D33)-2&lt;16,",","")</f>
        <v>0x99,</v>
      </c>
      <c r="E33" s="36" t="str">
        <f>"0x"&amp;MID(DEC2HEX(INDEX('Tables SQR'!$C$4:'Tables SQR'!$C$259,COLUMN(E33)-2+16*(ROW(E17)-ROW($C$4))),4),3,2)&amp;IF(COLUMN(E33)-2&lt;16,",","")</f>
        <v>0x97,</v>
      </c>
      <c r="F33" s="36" t="str">
        <f>"0x"&amp;MID(DEC2HEX(INDEX('Tables SQR'!$C$4:'Tables SQR'!$C$259,COLUMN(F33)-2+16*(ROW(F17)-ROW($C$4))),4),3,2)&amp;IF(COLUMN(F33)-2&lt;16,",","")</f>
        <v>0x96,</v>
      </c>
      <c r="G33" s="36" t="str">
        <f>"0x"&amp;MID(DEC2HEX(INDEX('Tables SQR'!$C$4:'Tables SQR'!$C$259,COLUMN(G33)-2+16*(ROW(G17)-ROW($C$4))),4),3,2)&amp;IF(COLUMN(G33)-2&lt;16,",","")</f>
        <v>0x94,</v>
      </c>
      <c r="H33" s="36" t="str">
        <f>"0x"&amp;MID(DEC2HEX(INDEX('Tables SQR'!$C$4:'Tables SQR'!$C$259,COLUMN(H33)-2+16*(ROW(H17)-ROW($C$4))),4),3,2)&amp;IF(COLUMN(H33)-2&lt;16,",","")</f>
        <v>0x92,</v>
      </c>
      <c r="I33" s="36" t="str">
        <f>"0x"&amp;MID(DEC2HEX(INDEX('Tables SQR'!$C$4:'Tables SQR'!$C$259,COLUMN(I33)-2+16*(ROW(I17)-ROW($C$4))),4),3,2)&amp;IF(COLUMN(I33)-2&lt;16,",","")</f>
        <v>0x91,</v>
      </c>
      <c r="J33" s="36" t="str">
        <f>"0x"&amp;MID(DEC2HEX(INDEX('Tables SQR'!$C$4:'Tables SQR'!$C$259,COLUMN(J33)-2+16*(ROW(J17)-ROW($C$4))),4),3,2)&amp;IF(COLUMN(J33)-2&lt;16,",","")</f>
        <v>0x8F,</v>
      </c>
      <c r="K33" s="36" t="str">
        <f>"0x"&amp;MID(DEC2HEX(INDEX('Tables SQR'!$C$4:'Tables SQR'!$C$259,COLUMN(K33)-2+16*(ROW(K17)-ROW($C$4))),4),3,2)&amp;IF(COLUMN(K33)-2&lt;16,",","")</f>
        <v>0x8E,</v>
      </c>
      <c r="L33" s="36" t="str">
        <f>"0x"&amp;MID(DEC2HEX(INDEX('Tables SQR'!$C$4:'Tables SQR'!$C$259,COLUMN(L33)-2+16*(ROW(L17)-ROW($C$4))),4),3,2)&amp;IF(COLUMN(L33)-2&lt;16,",","")</f>
        <v>0x8C,</v>
      </c>
      <c r="M33" s="36" t="str">
        <f>"0x"&amp;MID(DEC2HEX(INDEX('Tables SQR'!$C$4:'Tables SQR'!$C$259,COLUMN(M33)-2+16*(ROW(M17)-ROW($C$4))),4),3,2)&amp;IF(COLUMN(M33)-2&lt;16,",","")</f>
        <v>0x8B,</v>
      </c>
      <c r="N33" s="36" t="str">
        <f>"0x"&amp;MID(DEC2HEX(INDEX('Tables SQR'!$C$4:'Tables SQR'!$C$259,COLUMN(N33)-2+16*(ROW(N17)-ROW($C$4))),4),3,2)&amp;IF(COLUMN(N33)-2&lt;16,",","")</f>
        <v>0x89,</v>
      </c>
      <c r="O33" s="36" t="str">
        <f>"0x"&amp;MID(DEC2HEX(INDEX('Tables SQR'!$C$4:'Tables SQR'!$C$259,COLUMN(O33)-2+16*(ROW(O17)-ROW($C$4))),4),3,2)&amp;IF(COLUMN(O33)-2&lt;16,",","")</f>
        <v>0x87,</v>
      </c>
      <c r="P33" s="36" t="str">
        <f>"0x"&amp;MID(DEC2HEX(INDEX('Tables SQR'!$C$4:'Tables SQR'!$C$259,COLUMN(P33)-2+16*(ROW(P17)-ROW($C$4))),4),3,2)&amp;IF(COLUMN(P33)-2&lt;16,",","")</f>
        <v>0x86,</v>
      </c>
      <c r="Q33" s="36" t="str">
        <f>"0x"&amp;MID(DEC2HEX(INDEX('Tables SQR'!$C$4:'Tables SQR'!$C$259,COLUMN(Q33)-2+16*(ROW(Q17)-ROW($C$4))),4),3,2)&amp;IF(COLUMN(Q33)-2&lt;16,",","")</f>
        <v>0x84,</v>
      </c>
      <c r="R33" s="36" t="str">
        <f>"0x"&amp;MID(DEC2HEX(INDEX('Tables SQR'!$C$4:'Tables SQR'!$C$259,COLUMN(R33)-2+16*(ROW(R17)-ROW($C$4))),4),3,2)&amp;IF(COLUMN(R33)-2&lt;16,",","")</f>
        <v>0x83</v>
      </c>
    </row>
    <row r="34" spans="1:66">
      <c r="B34" s="36" t="s">
        <v>107</v>
      </c>
      <c r="C34" s="36" t="str">
        <f>"0x"&amp;MID(DEC2HEX(INDEX('Tables SQR'!$C$4:'Tables SQR'!$C$259,COLUMN(C34)-2+16*(ROW(C18)-ROW($C$4))),4),3,2)&amp;IF(COLUMN(C34)-2&lt;16,",","")</f>
        <v>0x81,</v>
      </c>
      <c r="D34" s="36" t="str">
        <f>"0x"&amp;MID(DEC2HEX(INDEX('Tables SQR'!$C$4:'Tables SQR'!$C$259,COLUMN(D34)-2+16*(ROW(D18)-ROW($C$4))),4),3,2)&amp;IF(COLUMN(D34)-2&lt;16,",","")</f>
        <v>0x80,</v>
      </c>
      <c r="E34" s="36" t="str">
        <f>"0x"&amp;MID(DEC2HEX(INDEX('Tables SQR'!$C$4:'Tables SQR'!$C$259,COLUMN(E34)-2+16*(ROW(E18)-ROW($C$4))),4),3,2)&amp;IF(COLUMN(E34)-2&lt;16,",","")</f>
        <v>0x7E,</v>
      </c>
      <c r="F34" s="36" t="str">
        <f>"0x"&amp;MID(DEC2HEX(INDEX('Tables SQR'!$C$4:'Tables SQR'!$C$259,COLUMN(F34)-2+16*(ROW(F18)-ROW($C$4))),4),3,2)&amp;IF(COLUMN(F34)-2&lt;16,",","")</f>
        <v>0x7D,</v>
      </c>
      <c r="G34" s="36" t="str">
        <f>"0x"&amp;MID(DEC2HEX(INDEX('Tables SQR'!$C$4:'Tables SQR'!$C$259,COLUMN(G34)-2+16*(ROW(G18)-ROW($C$4))),4),3,2)&amp;IF(COLUMN(G34)-2&lt;16,",","")</f>
        <v>0x7C,</v>
      </c>
      <c r="H34" s="36" t="str">
        <f>"0x"&amp;MID(DEC2HEX(INDEX('Tables SQR'!$C$4:'Tables SQR'!$C$259,COLUMN(H34)-2+16*(ROW(H18)-ROW($C$4))),4),3,2)&amp;IF(COLUMN(H34)-2&lt;16,",","")</f>
        <v>0x7A,</v>
      </c>
      <c r="I34" s="36" t="str">
        <f>"0x"&amp;MID(DEC2HEX(INDEX('Tables SQR'!$C$4:'Tables SQR'!$C$259,COLUMN(I34)-2+16*(ROW(I18)-ROW($C$4))),4),3,2)&amp;IF(COLUMN(I34)-2&lt;16,",","")</f>
        <v>0x79,</v>
      </c>
      <c r="J34" s="36" t="str">
        <f>"0x"&amp;MID(DEC2HEX(INDEX('Tables SQR'!$C$4:'Tables SQR'!$C$259,COLUMN(J34)-2+16*(ROW(J18)-ROW($C$4))),4),3,2)&amp;IF(COLUMN(J34)-2&lt;16,",","")</f>
        <v>0x77,</v>
      </c>
      <c r="K34" s="36" t="str">
        <f>"0x"&amp;MID(DEC2HEX(INDEX('Tables SQR'!$C$4:'Tables SQR'!$C$259,COLUMN(K34)-2+16*(ROW(K18)-ROW($C$4))),4),3,2)&amp;IF(COLUMN(K34)-2&lt;16,",","")</f>
        <v>0x76,</v>
      </c>
      <c r="L34" s="36" t="str">
        <f>"0x"&amp;MID(DEC2HEX(INDEX('Tables SQR'!$C$4:'Tables SQR'!$C$259,COLUMN(L34)-2+16*(ROW(L18)-ROW($C$4))),4),3,2)&amp;IF(COLUMN(L34)-2&lt;16,",","")</f>
        <v>0x74,</v>
      </c>
      <c r="M34" s="36" t="str">
        <f>"0x"&amp;MID(DEC2HEX(INDEX('Tables SQR'!$C$4:'Tables SQR'!$C$259,COLUMN(M34)-2+16*(ROW(M18)-ROW($C$4))),4),3,2)&amp;IF(COLUMN(M34)-2&lt;16,",","")</f>
        <v>0x73,</v>
      </c>
      <c r="N34" s="36" t="str">
        <f>"0x"&amp;MID(DEC2HEX(INDEX('Tables SQR'!$C$4:'Tables SQR'!$C$259,COLUMN(N34)-2+16*(ROW(N18)-ROW($C$4))),4),3,2)&amp;IF(COLUMN(N34)-2&lt;16,",","")</f>
        <v>0x72,</v>
      </c>
      <c r="O34" s="36" t="str">
        <f>"0x"&amp;MID(DEC2HEX(INDEX('Tables SQR'!$C$4:'Tables SQR'!$C$259,COLUMN(O34)-2+16*(ROW(O18)-ROW($C$4))),4),3,2)&amp;IF(COLUMN(O34)-2&lt;16,",","")</f>
        <v>0x70,</v>
      </c>
      <c r="P34" s="36" t="str">
        <f>"0x"&amp;MID(DEC2HEX(INDEX('Tables SQR'!$C$4:'Tables SQR'!$C$259,COLUMN(P34)-2+16*(ROW(P18)-ROW($C$4))),4),3,2)&amp;IF(COLUMN(P34)-2&lt;16,",","")</f>
        <v>0x6F,</v>
      </c>
      <c r="Q34" s="36" t="str">
        <f>"0x"&amp;MID(DEC2HEX(INDEX('Tables SQR'!$C$4:'Tables SQR'!$C$259,COLUMN(Q34)-2+16*(ROW(Q18)-ROW($C$4))),4),3,2)&amp;IF(COLUMN(Q34)-2&lt;16,",","")</f>
        <v>0x6E,</v>
      </c>
      <c r="R34" s="36" t="str">
        <f>"0x"&amp;MID(DEC2HEX(INDEX('Tables SQR'!$C$4:'Tables SQR'!$C$259,COLUMN(R34)-2+16*(ROW(R18)-ROW($C$4))),4),3,2)&amp;IF(COLUMN(R34)-2&lt;16,",","")</f>
        <v>0x6C</v>
      </c>
    </row>
    <row r="35" spans="1:66">
      <c r="B35" s="36" t="s">
        <v>107</v>
      </c>
      <c r="C35" s="36" t="str">
        <f>"0x"&amp;MID(DEC2HEX(INDEX('Tables SQR'!$C$4:'Tables SQR'!$C$259,COLUMN(C35)-2+16*(ROW(C19)-ROW($C$4))),4),3,2)&amp;IF(COLUMN(C35)-2&lt;16,",","")</f>
        <v>0x6B,</v>
      </c>
      <c r="D35" s="36" t="str">
        <f>"0x"&amp;MID(DEC2HEX(INDEX('Tables SQR'!$C$4:'Tables SQR'!$C$259,COLUMN(D35)-2+16*(ROW(D19)-ROW($C$4))),4),3,2)&amp;IF(COLUMN(D35)-2&lt;16,",","")</f>
        <v>0x6A,</v>
      </c>
      <c r="E35" s="36" t="str">
        <f>"0x"&amp;MID(DEC2HEX(INDEX('Tables SQR'!$C$4:'Tables SQR'!$C$259,COLUMN(E35)-2+16*(ROW(E19)-ROW($C$4))),4),3,2)&amp;IF(COLUMN(E35)-2&lt;16,",","")</f>
        <v>0x68,</v>
      </c>
      <c r="F35" s="36" t="str">
        <f>"0x"&amp;MID(DEC2HEX(INDEX('Tables SQR'!$C$4:'Tables SQR'!$C$259,COLUMN(F35)-2+16*(ROW(F19)-ROW($C$4))),4),3,2)&amp;IF(COLUMN(F35)-2&lt;16,",","")</f>
        <v>0x67,</v>
      </c>
      <c r="G35" s="36" t="str">
        <f>"0x"&amp;MID(DEC2HEX(INDEX('Tables SQR'!$C$4:'Tables SQR'!$C$259,COLUMN(G35)-2+16*(ROW(G19)-ROW($C$4))),4),3,2)&amp;IF(COLUMN(G35)-2&lt;16,",","")</f>
        <v>0x66,</v>
      </c>
      <c r="H35" s="36" t="str">
        <f>"0x"&amp;MID(DEC2HEX(INDEX('Tables SQR'!$C$4:'Tables SQR'!$C$259,COLUMN(H35)-2+16*(ROW(H19)-ROW($C$4))),4),3,2)&amp;IF(COLUMN(H35)-2&lt;16,",","")</f>
        <v>0x64,</v>
      </c>
      <c r="I35" s="36" t="str">
        <f>"0x"&amp;MID(DEC2HEX(INDEX('Tables SQR'!$C$4:'Tables SQR'!$C$259,COLUMN(I35)-2+16*(ROW(I19)-ROW($C$4))),4),3,2)&amp;IF(COLUMN(I35)-2&lt;16,",","")</f>
        <v>0x63,</v>
      </c>
      <c r="J35" s="36" t="str">
        <f>"0x"&amp;MID(DEC2HEX(INDEX('Tables SQR'!$C$4:'Tables SQR'!$C$259,COLUMN(J35)-2+16*(ROW(J19)-ROW($C$4))),4),3,2)&amp;IF(COLUMN(J35)-2&lt;16,",","")</f>
        <v>0x62,</v>
      </c>
      <c r="K35" s="36" t="str">
        <f>"0x"&amp;MID(DEC2HEX(INDEX('Tables SQR'!$C$4:'Tables SQR'!$C$259,COLUMN(K35)-2+16*(ROW(K19)-ROW($C$4))),4),3,2)&amp;IF(COLUMN(K35)-2&lt;16,",","")</f>
        <v>0x60,</v>
      </c>
      <c r="L35" s="36" t="str">
        <f>"0x"&amp;MID(DEC2HEX(INDEX('Tables SQR'!$C$4:'Tables SQR'!$C$259,COLUMN(L35)-2+16*(ROW(L19)-ROW($C$4))),4),3,2)&amp;IF(COLUMN(L35)-2&lt;16,",","")</f>
        <v>0x5F,</v>
      </c>
      <c r="M35" s="36" t="str">
        <f>"0x"&amp;MID(DEC2HEX(INDEX('Tables SQR'!$C$4:'Tables SQR'!$C$259,COLUMN(M35)-2+16*(ROW(M19)-ROW($C$4))),4),3,2)&amp;IF(COLUMN(M35)-2&lt;16,",","")</f>
        <v>0x5E,</v>
      </c>
      <c r="N35" s="36" t="str">
        <f>"0x"&amp;MID(DEC2HEX(INDEX('Tables SQR'!$C$4:'Tables SQR'!$C$259,COLUMN(N35)-2+16*(ROW(N19)-ROW($C$4))),4),3,2)&amp;IF(COLUMN(N35)-2&lt;16,",","")</f>
        <v>0x5D,</v>
      </c>
      <c r="O35" s="36" t="str">
        <f>"0x"&amp;MID(DEC2HEX(INDEX('Tables SQR'!$C$4:'Tables SQR'!$C$259,COLUMN(O35)-2+16*(ROW(O19)-ROW($C$4))),4),3,2)&amp;IF(COLUMN(O35)-2&lt;16,",","")</f>
        <v>0x5B,</v>
      </c>
      <c r="P35" s="36" t="str">
        <f>"0x"&amp;MID(DEC2HEX(INDEX('Tables SQR'!$C$4:'Tables SQR'!$C$259,COLUMN(P35)-2+16*(ROW(P19)-ROW($C$4))),4),3,2)&amp;IF(COLUMN(P35)-2&lt;16,",","")</f>
        <v>0x5A,</v>
      </c>
      <c r="Q35" s="36" t="str">
        <f>"0x"&amp;MID(DEC2HEX(INDEX('Tables SQR'!$C$4:'Tables SQR'!$C$259,COLUMN(Q35)-2+16*(ROW(Q19)-ROW($C$4))),4),3,2)&amp;IF(COLUMN(Q35)-2&lt;16,",","")</f>
        <v>0x59,</v>
      </c>
      <c r="R35" s="36" t="str">
        <f>"0x"&amp;MID(DEC2HEX(INDEX('Tables SQR'!$C$4:'Tables SQR'!$C$259,COLUMN(R35)-2+16*(ROW(R19)-ROW($C$4))),4),3,2)&amp;IF(COLUMN(R35)-2&lt;16,",","")</f>
        <v>0x58</v>
      </c>
    </row>
    <row r="36" spans="1:66">
      <c r="A36" s="126" t="str">
        <f>"TBL_FREQ_2  ; Freq="&amp;'Tables SQR'!E$2</f>
        <v>TBL_FREQ_2  ; Freq=20000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</row>
    <row r="37" spans="1:66">
      <c r="B37" s="36" t="s">
        <v>107</v>
      </c>
      <c r="C37" s="36" t="str">
        <f>"0x"&amp;MID(DEC2HEX(INDEX('Tables SQR'!$F$4:'Tables SQR'!$F$259,COLUMN(C37)-2+16*(ROW(C37)-ROW($C$37))),4),1,2)&amp;IF(COLUMN(C37)-2&lt;16,",","")</f>
        <v>0xFF,</v>
      </c>
      <c r="D37" s="36" t="str">
        <f>"0x"&amp;MID(DEC2HEX(INDEX('Tables SQR'!$F$4:'Tables SQR'!$F$259,COLUMN(D37)-2+16*(ROW(D37)-ROW($C$37))),4),1,2)&amp;IF(COLUMN(D37)-2&lt;16,",","")</f>
        <v>0x1F,</v>
      </c>
      <c r="E37" s="36" t="str">
        <f>"0x"&amp;MID(DEC2HEX(INDEX('Tables SQR'!$F$4:'Tables SQR'!$F$259,COLUMN(E37)-2+16*(ROW(E37)-ROW($C$37))),4),1,2)&amp;IF(COLUMN(E37)-2&lt;16,",","")</f>
        <v>0x13,</v>
      </c>
      <c r="F37" s="36" t="str">
        <f>"0x"&amp;MID(DEC2HEX(INDEX('Tables SQR'!$F$4:'Tables SQR'!$F$259,COLUMN(F37)-2+16*(ROW(F37)-ROW($C$37))),4),1,2)&amp;IF(COLUMN(F37)-2&lt;16,",","")</f>
        <v>0x0E,</v>
      </c>
      <c r="G37" s="36" t="str">
        <f>"0x"&amp;MID(DEC2HEX(INDEX('Tables SQR'!$F$4:'Tables SQR'!$F$259,COLUMN(G37)-2+16*(ROW(G37)-ROW($C$37))),4),1,2)&amp;IF(COLUMN(G37)-2&lt;16,",","")</f>
        <v>0x0C,</v>
      </c>
      <c r="H37" s="36" t="str">
        <f>"0x"&amp;MID(DEC2HEX(INDEX('Tables SQR'!$F$4:'Tables SQR'!$F$259,COLUMN(H37)-2+16*(ROW(H37)-ROW($C$37))),4),1,2)&amp;IF(COLUMN(H37)-2&lt;16,",","")</f>
        <v>0x0A,</v>
      </c>
      <c r="I37" s="36" t="str">
        <f>"0x"&amp;MID(DEC2HEX(INDEX('Tables SQR'!$F$4:'Tables SQR'!$F$259,COLUMN(I37)-2+16*(ROW(I37)-ROW($C$37))),4),1,2)&amp;IF(COLUMN(I37)-2&lt;16,",","")</f>
        <v>0x09,</v>
      </c>
      <c r="J37" s="36" t="str">
        <f>"0x"&amp;MID(DEC2HEX(INDEX('Tables SQR'!$F$4:'Tables SQR'!$F$259,COLUMN(J37)-2+16*(ROW(J37)-ROW($C$37))),4),1,2)&amp;IF(COLUMN(J37)-2&lt;16,",","")</f>
        <v>0x08,</v>
      </c>
      <c r="K37" s="36" t="str">
        <f>"0x"&amp;MID(DEC2HEX(INDEX('Tables SQR'!$F$4:'Tables SQR'!$F$259,COLUMN(K37)-2+16*(ROW(K37)-ROW($C$37))),4),1,2)&amp;IF(COLUMN(K37)-2&lt;16,",","")</f>
        <v>0x07,</v>
      </c>
      <c r="L37" s="36" t="str">
        <f>"0x"&amp;MID(DEC2HEX(INDEX('Tables SQR'!$F$4:'Tables SQR'!$F$259,COLUMN(L37)-2+16*(ROW(L37)-ROW($C$37))),4),1,2)&amp;IF(COLUMN(L37)-2&lt;16,",","")</f>
        <v>0x07,</v>
      </c>
      <c r="M37" s="36" t="str">
        <f>"0x"&amp;MID(DEC2HEX(INDEX('Tables SQR'!$F$4:'Tables SQR'!$F$259,COLUMN(M37)-2+16*(ROW(M37)-ROW($C$37))),4),1,2)&amp;IF(COLUMN(M37)-2&lt;16,",","")</f>
        <v>0x06,</v>
      </c>
      <c r="N37" s="36" t="str">
        <f>"0x"&amp;MID(DEC2HEX(INDEX('Tables SQR'!$F$4:'Tables SQR'!$F$259,COLUMN(N37)-2+16*(ROW(N37)-ROW($C$37))),4),1,2)&amp;IF(COLUMN(N37)-2&lt;16,",","")</f>
        <v>0x06,</v>
      </c>
      <c r="O37" s="36" t="str">
        <f>"0x"&amp;MID(DEC2HEX(INDEX('Tables SQR'!$F$4:'Tables SQR'!$F$259,COLUMN(O37)-2+16*(ROW(O37)-ROW($C$37))),4),1,2)&amp;IF(COLUMN(O37)-2&lt;16,",","")</f>
        <v>0x06,</v>
      </c>
      <c r="P37" s="36" t="str">
        <f>"0x"&amp;MID(DEC2HEX(INDEX('Tables SQR'!$F$4:'Tables SQR'!$F$259,COLUMN(P37)-2+16*(ROW(P37)-ROW($C$37))),4),1,2)&amp;IF(COLUMN(P37)-2&lt;16,",","")</f>
        <v>0x05,</v>
      </c>
      <c r="Q37" s="36" t="str">
        <f>"0x"&amp;MID(DEC2HEX(INDEX('Tables SQR'!$F$4:'Tables SQR'!$F$259,COLUMN(Q37)-2+16*(ROW(Q37)-ROW($C$37))),4),1,2)&amp;IF(COLUMN(Q37)-2&lt;16,",","")</f>
        <v>0x05,</v>
      </c>
      <c r="R37" s="36" t="str">
        <f>"0x"&amp;MID(DEC2HEX(INDEX('Tables SQR'!$F$4:'Tables SQR'!$F$259,COLUMN(R37)-2+16*(ROW(R37)-ROW($C$37))),4),1,2)&amp;IF(COLUMN(R37)-2&lt;16,",","")</f>
        <v>0x05</v>
      </c>
    </row>
    <row r="38" spans="1:66">
      <c r="B38" s="36" t="s">
        <v>107</v>
      </c>
      <c r="C38" s="36" t="str">
        <f>"0x"&amp;MID(DEC2HEX(INDEX('Tables SQR'!$F$4:'Tables SQR'!$F$259,COLUMN(C38)-2+16*(ROW(C38)-ROW($C$37))),4),1,2)&amp;IF(COLUMN(C38)-2&lt;16,",","")</f>
        <v>0x05,</v>
      </c>
      <c r="D38" s="36" t="str">
        <f>"0x"&amp;MID(DEC2HEX(INDEX('Tables SQR'!$F$4:'Tables SQR'!$F$259,COLUMN(D38)-2+16*(ROW(D38)-ROW($C$37))),4),1,2)&amp;IF(COLUMN(D38)-2&lt;16,",","")</f>
        <v>0x05,</v>
      </c>
      <c r="E38" s="36" t="str">
        <f>"0x"&amp;MID(DEC2HEX(INDEX('Tables SQR'!$F$4:'Tables SQR'!$F$259,COLUMN(E38)-2+16*(ROW(E38)-ROW($C$37))),4),1,2)&amp;IF(COLUMN(E38)-2&lt;16,",","")</f>
        <v>0x04,</v>
      </c>
      <c r="F38" s="36" t="str">
        <f>"0x"&amp;MID(DEC2HEX(INDEX('Tables SQR'!$F$4:'Tables SQR'!$F$259,COLUMN(F38)-2+16*(ROW(F38)-ROW($C$37))),4),1,2)&amp;IF(COLUMN(F38)-2&lt;16,",","")</f>
        <v>0x04,</v>
      </c>
      <c r="G38" s="36" t="str">
        <f>"0x"&amp;MID(DEC2HEX(INDEX('Tables SQR'!$F$4:'Tables SQR'!$F$259,COLUMN(G38)-2+16*(ROW(G38)-ROW($C$37))),4),1,2)&amp;IF(COLUMN(G38)-2&lt;16,",","")</f>
        <v>0x04,</v>
      </c>
      <c r="H38" s="36" t="str">
        <f>"0x"&amp;MID(DEC2HEX(INDEX('Tables SQR'!$F$4:'Tables SQR'!$F$259,COLUMN(H38)-2+16*(ROW(H38)-ROW($C$37))),4),1,2)&amp;IF(COLUMN(H38)-2&lt;16,",","")</f>
        <v>0x04,</v>
      </c>
      <c r="I38" s="36" t="str">
        <f>"0x"&amp;MID(DEC2HEX(INDEX('Tables SQR'!$F$4:'Tables SQR'!$F$259,COLUMN(I38)-2+16*(ROW(I38)-ROW($C$37))),4),1,2)&amp;IF(COLUMN(I38)-2&lt;16,",","")</f>
        <v>0x04,</v>
      </c>
      <c r="J38" s="36" t="str">
        <f>"0x"&amp;MID(DEC2HEX(INDEX('Tables SQR'!$F$4:'Tables SQR'!$F$259,COLUMN(J38)-2+16*(ROW(J38)-ROW($C$37))),4),1,2)&amp;IF(COLUMN(J38)-2&lt;16,",","")</f>
        <v>0x04,</v>
      </c>
      <c r="K38" s="36" t="str">
        <f>"0x"&amp;MID(DEC2HEX(INDEX('Tables SQR'!$F$4:'Tables SQR'!$F$259,COLUMN(K38)-2+16*(ROW(K38)-ROW($C$37))),4),1,2)&amp;IF(COLUMN(K38)-2&lt;16,",","")</f>
        <v>0x04,</v>
      </c>
      <c r="L38" s="36" t="str">
        <f>"0x"&amp;MID(DEC2HEX(INDEX('Tables SQR'!$F$4:'Tables SQR'!$F$259,COLUMN(L38)-2+16*(ROW(L38)-ROW($C$37))),4),1,2)&amp;IF(COLUMN(L38)-2&lt;16,",","")</f>
        <v>0x04,</v>
      </c>
      <c r="M38" s="36" t="str">
        <f>"0x"&amp;MID(DEC2HEX(INDEX('Tables SQR'!$F$4:'Tables SQR'!$F$259,COLUMN(M38)-2+16*(ROW(M38)-ROW($C$37))),4),1,2)&amp;IF(COLUMN(M38)-2&lt;16,",","")</f>
        <v>0x04,</v>
      </c>
      <c r="N38" s="36" t="str">
        <f>"0x"&amp;MID(DEC2HEX(INDEX('Tables SQR'!$F$4:'Tables SQR'!$F$259,COLUMN(N38)-2+16*(ROW(N38)-ROW($C$37))),4),1,2)&amp;IF(COLUMN(N38)-2&lt;16,",","")</f>
        <v>0x03,</v>
      </c>
      <c r="O38" s="36" t="str">
        <f>"0x"&amp;MID(DEC2HEX(INDEX('Tables SQR'!$F$4:'Tables SQR'!$F$259,COLUMN(O38)-2+16*(ROW(O38)-ROW($C$37))),4),1,2)&amp;IF(COLUMN(O38)-2&lt;16,",","")</f>
        <v>0x03,</v>
      </c>
      <c r="P38" s="36" t="str">
        <f>"0x"&amp;MID(DEC2HEX(INDEX('Tables SQR'!$F$4:'Tables SQR'!$F$259,COLUMN(P38)-2+16*(ROW(P38)-ROW($C$37))),4),1,2)&amp;IF(COLUMN(P38)-2&lt;16,",","")</f>
        <v>0x03,</v>
      </c>
      <c r="Q38" s="36" t="str">
        <f>"0x"&amp;MID(DEC2HEX(INDEX('Tables SQR'!$F$4:'Tables SQR'!$F$259,COLUMN(Q38)-2+16*(ROW(Q38)-ROW($C$37))),4),1,2)&amp;IF(COLUMN(Q38)-2&lt;16,",","")</f>
        <v>0x03,</v>
      </c>
      <c r="R38" s="36" t="str">
        <f>"0x"&amp;MID(DEC2HEX(INDEX('Tables SQR'!$F$4:'Tables SQR'!$F$259,COLUMN(R38)-2+16*(ROW(R38)-ROW($C$37))),4),1,2)&amp;IF(COLUMN(R38)-2&lt;16,",","")</f>
        <v>0x03</v>
      </c>
    </row>
    <row r="39" spans="1:66">
      <c r="B39" s="36" t="s">
        <v>107</v>
      </c>
      <c r="C39" s="36" t="str">
        <f>"0x"&amp;MID(DEC2HEX(INDEX('Tables SQR'!$F$4:'Tables SQR'!$F$259,COLUMN(C39)-2+16*(ROW(C39)-ROW($C$37))),4),1,2)&amp;IF(COLUMN(C39)-2&lt;16,",","")</f>
        <v>0x03,</v>
      </c>
      <c r="D39" s="36" t="str">
        <f>"0x"&amp;MID(DEC2HEX(INDEX('Tables SQR'!$F$4:'Tables SQR'!$F$259,COLUMN(D39)-2+16*(ROW(D39)-ROW($C$37))),4),1,2)&amp;IF(COLUMN(D39)-2&lt;16,",","")</f>
        <v>0x03,</v>
      </c>
      <c r="E39" s="36" t="str">
        <f>"0x"&amp;MID(DEC2HEX(INDEX('Tables SQR'!$F$4:'Tables SQR'!$F$259,COLUMN(E39)-2+16*(ROW(E39)-ROW($C$37))),4),1,2)&amp;IF(COLUMN(E39)-2&lt;16,",","")</f>
        <v>0x03,</v>
      </c>
      <c r="F39" s="36" t="str">
        <f>"0x"&amp;MID(DEC2HEX(INDEX('Tables SQR'!$F$4:'Tables SQR'!$F$259,COLUMN(F39)-2+16*(ROW(F39)-ROW($C$37))),4),1,2)&amp;IF(COLUMN(F39)-2&lt;16,",","")</f>
        <v>0x03,</v>
      </c>
      <c r="G39" s="36" t="str">
        <f>"0x"&amp;MID(DEC2HEX(INDEX('Tables SQR'!$F$4:'Tables SQR'!$F$259,COLUMN(G39)-2+16*(ROW(G39)-ROW($C$37))),4),1,2)&amp;IF(COLUMN(G39)-2&lt;16,",","")</f>
        <v>0x03,</v>
      </c>
      <c r="H39" s="36" t="str">
        <f>"0x"&amp;MID(DEC2HEX(INDEX('Tables SQR'!$F$4:'Tables SQR'!$F$259,COLUMN(H39)-2+16*(ROW(H39)-ROW($C$37))),4),1,2)&amp;IF(COLUMN(H39)-2&lt;16,",","")</f>
        <v>0x03,</v>
      </c>
      <c r="I39" s="36" t="str">
        <f>"0x"&amp;MID(DEC2HEX(INDEX('Tables SQR'!$F$4:'Tables SQR'!$F$259,COLUMN(I39)-2+16*(ROW(I39)-ROW($C$37))),4),1,2)&amp;IF(COLUMN(I39)-2&lt;16,",","")</f>
        <v>0x03,</v>
      </c>
      <c r="J39" s="36" t="str">
        <f>"0x"&amp;MID(DEC2HEX(INDEX('Tables SQR'!$F$4:'Tables SQR'!$F$259,COLUMN(J39)-2+16*(ROW(J39)-ROW($C$37))),4),1,2)&amp;IF(COLUMN(J39)-2&lt;16,",","")</f>
        <v>0x03,</v>
      </c>
      <c r="K39" s="36" t="str">
        <f>"0x"&amp;MID(DEC2HEX(INDEX('Tables SQR'!$F$4:'Tables SQR'!$F$259,COLUMN(K39)-2+16*(ROW(K39)-ROW($C$37))),4),1,2)&amp;IF(COLUMN(K39)-2&lt;16,",","")</f>
        <v>0x03,</v>
      </c>
      <c r="L39" s="36" t="str">
        <f>"0x"&amp;MID(DEC2HEX(INDEX('Tables SQR'!$F$4:'Tables SQR'!$F$259,COLUMN(L39)-2+16*(ROW(L39)-ROW($C$37))),4),1,2)&amp;IF(COLUMN(L39)-2&lt;16,",","")</f>
        <v>0x03,</v>
      </c>
      <c r="M39" s="36" t="str">
        <f>"0x"&amp;MID(DEC2HEX(INDEX('Tables SQR'!$F$4:'Tables SQR'!$F$259,COLUMN(M39)-2+16*(ROW(M39)-ROW($C$37))),4),1,2)&amp;IF(COLUMN(M39)-2&lt;16,",","")</f>
        <v>0x03,</v>
      </c>
      <c r="N39" s="36" t="str">
        <f>"0x"&amp;MID(DEC2HEX(INDEX('Tables SQR'!$F$4:'Tables SQR'!$F$259,COLUMN(N39)-2+16*(ROW(N39)-ROW($C$37))),4),1,2)&amp;IF(COLUMN(N39)-2&lt;16,",","")</f>
        <v>0x03,</v>
      </c>
      <c r="O39" s="36" t="str">
        <f>"0x"&amp;MID(DEC2HEX(INDEX('Tables SQR'!$F$4:'Tables SQR'!$F$259,COLUMN(O39)-2+16*(ROW(O39)-ROW($C$37))),4),1,2)&amp;IF(COLUMN(O39)-2&lt;16,",","")</f>
        <v>0x02,</v>
      </c>
      <c r="P39" s="36" t="str">
        <f>"0x"&amp;MID(DEC2HEX(INDEX('Tables SQR'!$F$4:'Tables SQR'!$F$259,COLUMN(P39)-2+16*(ROW(P39)-ROW($C$37))),4),1,2)&amp;IF(COLUMN(P39)-2&lt;16,",","")</f>
        <v>0x02,</v>
      </c>
      <c r="Q39" s="36" t="str">
        <f>"0x"&amp;MID(DEC2HEX(INDEX('Tables SQR'!$F$4:'Tables SQR'!$F$259,COLUMN(Q39)-2+16*(ROW(Q39)-ROW($C$37))),4),1,2)&amp;IF(COLUMN(Q39)-2&lt;16,",","")</f>
        <v>0x02,</v>
      </c>
      <c r="R39" s="36" t="str">
        <f>"0x"&amp;MID(DEC2HEX(INDEX('Tables SQR'!$F$4:'Tables SQR'!$F$259,COLUMN(R39)-2+16*(ROW(R39)-ROW($C$37))),4),1,2)&amp;IF(COLUMN(R39)-2&lt;16,",","")</f>
        <v>0x02</v>
      </c>
    </row>
    <row r="40" spans="1:66">
      <c r="B40" s="36" t="s">
        <v>107</v>
      </c>
      <c r="C40" s="36" t="str">
        <f>"0x"&amp;MID(DEC2HEX(INDEX('Tables SQR'!$F$4:'Tables SQR'!$F$259,COLUMN(C40)-2+16*(ROW(C40)-ROW($C$37))),4),1,2)&amp;IF(COLUMN(C40)-2&lt;16,",","")</f>
        <v>0x02,</v>
      </c>
      <c r="D40" s="36" t="str">
        <f>"0x"&amp;MID(DEC2HEX(INDEX('Tables SQR'!$F$4:'Tables SQR'!$F$259,COLUMN(D40)-2+16*(ROW(D40)-ROW($C$37))),4),1,2)&amp;IF(COLUMN(D40)-2&lt;16,",","")</f>
        <v>0x02,</v>
      </c>
      <c r="E40" s="36" t="str">
        <f>"0x"&amp;MID(DEC2HEX(INDEX('Tables SQR'!$F$4:'Tables SQR'!$F$259,COLUMN(E40)-2+16*(ROW(E40)-ROW($C$37))),4),1,2)&amp;IF(COLUMN(E40)-2&lt;16,",","")</f>
        <v>0x02,</v>
      </c>
      <c r="F40" s="36" t="str">
        <f>"0x"&amp;MID(DEC2HEX(INDEX('Tables SQR'!$F$4:'Tables SQR'!$F$259,COLUMN(F40)-2+16*(ROW(F40)-ROW($C$37))),4),1,2)&amp;IF(COLUMN(F40)-2&lt;16,",","")</f>
        <v>0x02,</v>
      </c>
      <c r="G40" s="36" t="str">
        <f>"0x"&amp;MID(DEC2HEX(INDEX('Tables SQR'!$F$4:'Tables SQR'!$F$259,COLUMN(G40)-2+16*(ROW(G40)-ROW($C$37))),4),1,2)&amp;IF(COLUMN(G40)-2&lt;16,",","")</f>
        <v>0x02,</v>
      </c>
      <c r="H40" s="36" t="str">
        <f>"0x"&amp;MID(DEC2HEX(INDEX('Tables SQR'!$F$4:'Tables SQR'!$F$259,COLUMN(H40)-2+16*(ROW(H40)-ROW($C$37))),4),1,2)&amp;IF(COLUMN(H40)-2&lt;16,",","")</f>
        <v>0x02,</v>
      </c>
      <c r="I40" s="36" t="str">
        <f>"0x"&amp;MID(DEC2HEX(INDEX('Tables SQR'!$F$4:'Tables SQR'!$F$259,COLUMN(I40)-2+16*(ROW(I40)-ROW($C$37))),4),1,2)&amp;IF(COLUMN(I40)-2&lt;16,",","")</f>
        <v>0x02,</v>
      </c>
      <c r="J40" s="36" t="str">
        <f>"0x"&amp;MID(DEC2HEX(INDEX('Tables SQR'!$F$4:'Tables SQR'!$F$259,COLUMN(J40)-2+16*(ROW(J40)-ROW($C$37))),4),1,2)&amp;IF(COLUMN(J40)-2&lt;16,",","")</f>
        <v>0x02,</v>
      </c>
      <c r="K40" s="36" t="str">
        <f>"0x"&amp;MID(DEC2HEX(INDEX('Tables SQR'!$F$4:'Tables SQR'!$F$259,COLUMN(K40)-2+16*(ROW(K40)-ROW($C$37))),4),1,2)&amp;IF(COLUMN(K40)-2&lt;16,",","")</f>
        <v>0x02,</v>
      </c>
      <c r="L40" s="36" t="str">
        <f>"0x"&amp;MID(DEC2HEX(INDEX('Tables SQR'!$F$4:'Tables SQR'!$F$259,COLUMN(L40)-2+16*(ROW(L40)-ROW($C$37))),4),1,2)&amp;IF(COLUMN(L40)-2&lt;16,",","")</f>
        <v>0x02,</v>
      </c>
      <c r="M40" s="36" t="str">
        <f>"0x"&amp;MID(DEC2HEX(INDEX('Tables SQR'!$F$4:'Tables SQR'!$F$259,COLUMN(M40)-2+16*(ROW(M40)-ROW($C$37))),4),1,2)&amp;IF(COLUMN(M40)-2&lt;16,",","")</f>
        <v>0x02,</v>
      </c>
      <c r="N40" s="36" t="str">
        <f>"0x"&amp;MID(DEC2HEX(INDEX('Tables SQR'!$F$4:'Tables SQR'!$F$259,COLUMN(N40)-2+16*(ROW(N40)-ROW($C$37))),4),1,2)&amp;IF(COLUMN(N40)-2&lt;16,",","")</f>
        <v>0x02,</v>
      </c>
      <c r="O40" s="36" t="str">
        <f>"0x"&amp;MID(DEC2HEX(INDEX('Tables SQR'!$F$4:'Tables SQR'!$F$259,COLUMN(O40)-2+16*(ROW(O40)-ROW($C$37))),4),1,2)&amp;IF(COLUMN(O40)-2&lt;16,",","")</f>
        <v>0x02,</v>
      </c>
      <c r="P40" s="36" t="str">
        <f>"0x"&amp;MID(DEC2HEX(INDEX('Tables SQR'!$F$4:'Tables SQR'!$F$259,COLUMN(P40)-2+16*(ROW(P40)-ROW($C$37))),4),1,2)&amp;IF(COLUMN(P40)-2&lt;16,",","")</f>
        <v>0x02,</v>
      </c>
      <c r="Q40" s="36" t="str">
        <f>"0x"&amp;MID(DEC2HEX(INDEX('Tables SQR'!$F$4:'Tables SQR'!$F$259,COLUMN(Q40)-2+16*(ROW(Q40)-ROW($C$37))),4),1,2)&amp;IF(COLUMN(Q40)-2&lt;16,",","")</f>
        <v>0x02,</v>
      </c>
      <c r="R40" s="36" t="str">
        <f>"0x"&amp;MID(DEC2HEX(INDEX('Tables SQR'!$F$4:'Tables SQR'!$F$259,COLUMN(R40)-2+16*(ROW(R40)-ROW($C$37))),4),1,2)&amp;IF(COLUMN(R40)-2&lt;16,",","")</f>
        <v>0x02</v>
      </c>
    </row>
    <row r="41" spans="1:66">
      <c r="B41" s="36" t="s">
        <v>107</v>
      </c>
      <c r="C41" s="36" t="str">
        <f>"0x"&amp;MID(DEC2HEX(INDEX('Tables SQR'!$F$4:'Tables SQR'!$F$259,COLUMN(C41)-2+16*(ROW(C41)-ROW($C$37))),4),1,2)&amp;IF(COLUMN(C41)-2&lt;16,",","")</f>
        <v>0x02,</v>
      </c>
      <c r="D41" s="36" t="str">
        <f>"0x"&amp;MID(DEC2HEX(INDEX('Tables SQR'!$F$4:'Tables SQR'!$F$259,COLUMN(D41)-2+16*(ROW(D41)-ROW($C$37))),4),1,2)&amp;IF(COLUMN(D41)-2&lt;16,",","")</f>
        <v>0x02,</v>
      </c>
      <c r="E41" s="36" t="str">
        <f>"0x"&amp;MID(DEC2HEX(INDEX('Tables SQR'!$F$4:'Tables SQR'!$F$259,COLUMN(E41)-2+16*(ROW(E41)-ROW($C$37))),4),1,2)&amp;IF(COLUMN(E41)-2&lt;16,",","")</f>
        <v>0x02,</v>
      </c>
      <c r="F41" s="36" t="str">
        <f>"0x"&amp;MID(DEC2HEX(INDEX('Tables SQR'!$F$4:'Tables SQR'!$F$259,COLUMN(F41)-2+16*(ROW(F41)-ROW($C$37))),4),1,2)&amp;IF(COLUMN(F41)-2&lt;16,",","")</f>
        <v>0x02,</v>
      </c>
      <c r="G41" s="36" t="str">
        <f>"0x"&amp;MID(DEC2HEX(INDEX('Tables SQR'!$F$4:'Tables SQR'!$F$259,COLUMN(G41)-2+16*(ROW(G41)-ROW($C$37))),4),1,2)&amp;IF(COLUMN(G41)-2&lt;16,",","")</f>
        <v>0x02,</v>
      </c>
      <c r="H41" s="36" t="str">
        <f>"0x"&amp;MID(DEC2HEX(INDEX('Tables SQR'!$F$4:'Tables SQR'!$F$259,COLUMN(H41)-2+16*(ROW(H41)-ROW($C$37))),4),1,2)&amp;IF(COLUMN(H41)-2&lt;16,",","")</f>
        <v>0x02,</v>
      </c>
      <c r="I41" s="36" t="str">
        <f>"0x"&amp;MID(DEC2HEX(INDEX('Tables SQR'!$F$4:'Tables SQR'!$F$259,COLUMN(I41)-2+16*(ROW(I41)-ROW($C$37))),4),1,2)&amp;IF(COLUMN(I41)-2&lt;16,",","")</f>
        <v>0x02,</v>
      </c>
      <c r="J41" s="36" t="str">
        <f>"0x"&amp;MID(DEC2HEX(INDEX('Tables SQR'!$F$4:'Tables SQR'!$F$259,COLUMN(J41)-2+16*(ROW(J41)-ROW($C$37))),4),1,2)&amp;IF(COLUMN(J41)-2&lt;16,",","")</f>
        <v>0x02,</v>
      </c>
      <c r="K41" s="36" t="str">
        <f>"0x"&amp;MID(DEC2HEX(INDEX('Tables SQR'!$F$4:'Tables SQR'!$F$259,COLUMN(K41)-2+16*(ROW(K41)-ROW($C$37))),4),1,2)&amp;IF(COLUMN(K41)-2&lt;16,",","")</f>
        <v>0x02,</v>
      </c>
      <c r="L41" s="36" t="str">
        <f>"0x"&amp;MID(DEC2HEX(INDEX('Tables SQR'!$F$4:'Tables SQR'!$F$259,COLUMN(L41)-2+16*(ROW(L41)-ROW($C$37))),4),1,2)&amp;IF(COLUMN(L41)-2&lt;16,",","")</f>
        <v>0x02,</v>
      </c>
      <c r="M41" s="36" t="str">
        <f>"0x"&amp;MID(DEC2HEX(INDEX('Tables SQR'!$F$4:'Tables SQR'!$F$259,COLUMN(M41)-2+16*(ROW(M41)-ROW($C$37))),4),1,2)&amp;IF(COLUMN(M41)-2&lt;16,",","")</f>
        <v>0x02,</v>
      </c>
      <c r="N41" s="36" t="str">
        <f>"0x"&amp;MID(DEC2HEX(INDEX('Tables SQR'!$F$4:'Tables SQR'!$F$259,COLUMN(N41)-2+16*(ROW(N41)-ROW($C$37))),4),1,2)&amp;IF(COLUMN(N41)-2&lt;16,",","")</f>
        <v>0x02,</v>
      </c>
      <c r="O41" s="36" t="str">
        <f>"0x"&amp;MID(DEC2HEX(INDEX('Tables SQR'!$F$4:'Tables SQR'!$F$259,COLUMN(O41)-2+16*(ROW(O41)-ROW($C$37))),4),1,2)&amp;IF(COLUMN(O41)-2&lt;16,",","")</f>
        <v>0x02,</v>
      </c>
      <c r="P41" s="36" t="str">
        <f>"0x"&amp;MID(DEC2HEX(INDEX('Tables SQR'!$F$4:'Tables SQR'!$F$259,COLUMN(P41)-2+16*(ROW(P41)-ROW($C$37))),4),1,2)&amp;IF(COLUMN(P41)-2&lt;16,",","")</f>
        <v>0x02,</v>
      </c>
      <c r="Q41" s="36" t="str">
        <f>"0x"&amp;MID(DEC2HEX(INDEX('Tables SQR'!$F$4:'Tables SQR'!$F$259,COLUMN(Q41)-2+16*(ROW(Q41)-ROW($C$37))),4),1,2)&amp;IF(COLUMN(Q41)-2&lt;16,",","")</f>
        <v>0x02,</v>
      </c>
      <c r="R41" s="36" t="str">
        <f>"0x"&amp;MID(DEC2HEX(INDEX('Tables SQR'!$F$4:'Tables SQR'!$F$259,COLUMN(R41)-2+16*(ROW(R41)-ROW($C$37))),4),1,2)&amp;IF(COLUMN(R41)-2&lt;16,",","")</f>
        <v>0x02</v>
      </c>
    </row>
    <row r="42" spans="1:66">
      <c r="B42" s="36" t="s">
        <v>107</v>
      </c>
      <c r="C42" s="36" t="str">
        <f>"0x"&amp;MID(DEC2HEX(INDEX('Tables SQR'!$F$4:'Tables SQR'!$F$259,COLUMN(C42)-2+16*(ROW(C42)-ROW($C$37))),4),1,2)&amp;IF(COLUMN(C42)-2&lt;16,",","")</f>
        <v>0x02,</v>
      </c>
      <c r="D42" s="36" t="str">
        <f>"0x"&amp;MID(DEC2HEX(INDEX('Tables SQR'!$F$4:'Tables SQR'!$F$259,COLUMN(D42)-2+16*(ROW(D42)-ROW($C$37))),4),1,2)&amp;IF(COLUMN(D42)-2&lt;16,",","")</f>
        <v>0x02,</v>
      </c>
      <c r="E42" s="36" t="str">
        <f>"0x"&amp;MID(DEC2HEX(INDEX('Tables SQR'!$F$4:'Tables SQR'!$F$259,COLUMN(E42)-2+16*(ROW(E42)-ROW($C$37))),4),1,2)&amp;IF(COLUMN(E42)-2&lt;16,",","")</f>
        <v>0x02,</v>
      </c>
      <c r="F42" s="36" t="str">
        <f>"0x"&amp;MID(DEC2HEX(INDEX('Tables SQR'!$F$4:'Tables SQR'!$F$259,COLUMN(F42)-2+16*(ROW(F42)-ROW($C$37))),4),1,2)&amp;IF(COLUMN(F42)-2&lt;16,",","")</f>
        <v>0x02,</v>
      </c>
      <c r="G42" s="36" t="str">
        <f>"0x"&amp;MID(DEC2HEX(INDEX('Tables SQR'!$F$4:'Tables SQR'!$F$259,COLUMN(G42)-2+16*(ROW(G42)-ROW($C$37))),4),1,2)&amp;IF(COLUMN(G42)-2&lt;16,",","")</f>
        <v>0x02,</v>
      </c>
      <c r="H42" s="36" t="str">
        <f>"0x"&amp;MID(DEC2HEX(INDEX('Tables SQR'!$F$4:'Tables SQR'!$F$259,COLUMN(H42)-2+16*(ROW(H42)-ROW($C$37))),4),1,2)&amp;IF(COLUMN(H42)-2&lt;16,",","")</f>
        <v>0x02,</v>
      </c>
      <c r="I42" s="36" t="str">
        <f>"0x"&amp;MID(DEC2HEX(INDEX('Tables SQR'!$F$4:'Tables SQR'!$F$259,COLUMN(I42)-2+16*(ROW(I42)-ROW($C$37))),4),1,2)&amp;IF(COLUMN(I42)-2&lt;16,",","")</f>
        <v>0x02,</v>
      </c>
      <c r="J42" s="36" t="str">
        <f>"0x"&amp;MID(DEC2HEX(INDEX('Tables SQR'!$F$4:'Tables SQR'!$F$259,COLUMN(J42)-2+16*(ROW(J42)-ROW($C$37))),4),1,2)&amp;IF(COLUMN(J42)-2&lt;16,",","")</f>
        <v>0x02,</v>
      </c>
      <c r="K42" s="36" t="str">
        <f>"0x"&amp;MID(DEC2HEX(INDEX('Tables SQR'!$F$4:'Tables SQR'!$F$259,COLUMN(K42)-2+16*(ROW(K42)-ROW($C$37))),4),1,2)&amp;IF(COLUMN(K42)-2&lt;16,",","")</f>
        <v>0x02,</v>
      </c>
      <c r="L42" s="36" t="str">
        <f>"0x"&amp;MID(DEC2HEX(INDEX('Tables SQR'!$F$4:'Tables SQR'!$F$259,COLUMN(L42)-2+16*(ROW(L42)-ROW($C$37))),4),1,2)&amp;IF(COLUMN(L42)-2&lt;16,",","")</f>
        <v>0x02,</v>
      </c>
      <c r="M42" s="36" t="str">
        <f>"0x"&amp;MID(DEC2HEX(INDEX('Tables SQR'!$F$4:'Tables SQR'!$F$259,COLUMN(M42)-2+16*(ROW(M42)-ROW($C$37))),4),1,2)&amp;IF(COLUMN(M42)-2&lt;16,",","")</f>
        <v>0x02,</v>
      </c>
      <c r="N42" s="36" t="str">
        <f>"0x"&amp;MID(DEC2HEX(INDEX('Tables SQR'!$F$4:'Tables SQR'!$F$259,COLUMN(N42)-2+16*(ROW(N42)-ROW($C$37))),4),1,2)&amp;IF(COLUMN(N42)-2&lt;16,",","")</f>
        <v>0x02,</v>
      </c>
      <c r="O42" s="36" t="str">
        <f>"0x"&amp;MID(DEC2HEX(INDEX('Tables SQR'!$F$4:'Tables SQR'!$F$259,COLUMN(O42)-2+16*(ROW(O42)-ROW($C$37))),4),1,2)&amp;IF(COLUMN(O42)-2&lt;16,",","")</f>
        <v>0x02,</v>
      </c>
      <c r="P42" s="36" t="str">
        <f>"0x"&amp;MID(DEC2HEX(INDEX('Tables SQR'!$F$4:'Tables SQR'!$F$259,COLUMN(P42)-2+16*(ROW(P42)-ROW($C$37))),4),1,2)&amp;IF(COLUMN(P42)-2&lt;16,",","")</f>
        <v>0x01,</v>
      </c>
      <c r="Q42" s="36" t="str">
        <f>"0x"&amp;MID(DEC2HEX(INDEX('Tables SQR'!$F$4:'Tables SQR'!$F$259,COLUMN(Q42)-2+16*(ROW(Q42)-ROW($C$37))),4),1,2)&amp;IF(COLUMN(Q42)-2&lt;16,",","")</f>
        <v>0x01,</v>
      </c>
      <c r="R42" s="36" t="str">
        <f>"0x"&amp;MID(DEC2HEX(INDEX('Tables SQR'!$F$4:'Tables SQR'!$F$259,COLUMN(R42)-2+16*(ROW(R42)-ROW($C$37))),4),1,2)&amp;IF(COLUMN(R42)-2&lt;16,",","")</f>
        <v>0x01</v>
      </c>
    </row>
    <row r="43" spans="1:66">
      <c r="B43" s="36" t="s">
        <v>107</v>
      </c>
      <c r="C43" s="36" t="str">
        <f>"0x"&amp;MID(DEC2HEX(INDEX('Tables SQR'!$F$4:'Tables SQR'!$F$259,COLUMN(C43)-2+16*(ROW(C43)-ROW($C$37))),4),1,2)&amp;IF(COLUMN(C43)-2&lt;16,",","")</f>
        <v>0x01,</v>
      </c>
      <c r="D43" s="36" t="str">
        <f>"0x"&amp;MID(DEC2HEX(INDEX('Tables SQR'!$F$4:'Tables SQR'!$F$259,COLUMN(D43)-2+16*(ROW(D43)-ROW($C$37))),4),1,2)&amp;IF(COLUMN(D43)-2&lt;16,",","")</f>
        <v>0x01,</v>
      </c>
      <c r="E43" s="36" t="str">
        <f>"0x"&amp;MID(DEC2HEX(INDEX('Tables SQR'!$F$4:'Tables SQR'!$F$259,COLUMN(E43)-2+16*(ROW(E43)-ROW($C$37))),4),1,2)&amp;IF(COLUMN(E43)-2&lt;16,",","")</f>
        <v>0x01,</v>
      </c>
      <c r="F43" s="36" t="str">
        <f>"0x"&amp;MID(DEC2HEX(INDEX('Tables SQR'!$F$4:'Tables SQR'!$F$259,COLUMN(F43)-2+16*(ROW(F43)-ROW($C$37))),4),1,2)&amp;IF(COLUMN(F43)-2&lt;16,",","")</f>
        <v>0x01,</v>
      </c>
      <c r="G43" s="36" t="str">
        <f>"0x"&amp;MID(DEC2HEX(INDEX('Tables SQR'!$F$4:'Tables SQR'!$F$259,COLUMN(G43)-2+16*(ROW(G43)-ROW($C$37))),4),1,2)&amp;IF(COLUMN(G43)-2&lt;16,",","")</f>
        <v>0x01,</v>
      </c>
      <c r="H43" s="36" t="str">
        <f>"0x"&amp;MID(DEC2HEX(INDEX('Tables SQR'!$F$4:'Tables SQR'!$F$259,COLUMN(H43)-2+16*(ROW(H43)-ROW($C$37))),4),1,2)&amp;IF(COLUMN(H43)-2&lt;16,",","")</f>
        <v>0x01,</v>
      </c>
      <c r="I43" s="36" t="str">
        <f>"0x"&amp;MID(DEC2HEX(INDEX('Tables SQR'!$F$4:'Tables SQR'!$F$259,COLUMN(I43)-2+16*(ROW(I43)-ROW($C$37))),4),1,2)&amp;IF(COLUMN(I43)-2&lt;16,",","")</f>
        <v>0x01,</v>
      </c>
      <c r="J43" s="36" t="str">
        <f>"0x"&amp;MID(DEC2HEX(INDEX('Tables SQR'!$F$4:'Tables SQR'!$F$259,COLUMN(J43)-2+16*(ROW(J43)-ROW($C$37))),4),1,2)&amp;IF(COLUMN(J43)-2&lt;16,",","")</f>
        <v>0x01,</v>
      </c>
      <c r="K43" s="36" t="str">
        <f>"0x"&amp;MID(DEC2HEX(INDEX('Tables SQR'!$F$4:'Tables SQR'!$F$259,COLUMN(K43)-2+16*(ROW(K43)-ROW($C$37))),4),1,2)&amp;IF(COLUMN(K43)-2&lt;16,",","")</f>
        <v>0x01,</v>
      </c>
      <c r="L43" s="36" t="str">
        <f>"0x"&amp;MID(DEC2HEX(INDEX('Tables SQR'!$F$4:'Tables SQR'!$F$259,COLUMN(L43)-2+16*(ROW(L43)-ROW($C$37))),4),1,2)&amp;IF(COLUMN(L43)-2&lt;16,",","")</f>
        <v>0x01,</v>
      </c>
      <c r="M43" s="36" t="str">
        <f>"0x"&amp;MID(DEC2HEX(INDEX('Tables SQR'!$F$4:'Tables SQR'!$F$259,COLUMN(M43)-2+16*(ROW(M43)-ROW($C$37))),4),1,2)&amp;IF(COLUMN(M43)-2&lt;16,",","")</f>
        <v>0x01,</v>
      </c>
      <c r="N43" s="36" t="str">
        <f>"0x"&amp;MID(DEC2HEX(INDEX('Tables SQR'!$F$4:'Tables SQR'!$F$259,COLUMN(N43)-2+16*(ROW(N43)-ROW($C$37))),4),1,2)&amp;IF(COLUMN(N43)-2&lt;16,",","")</f>
        <v>0x01,</v>
      </c>
      <c r="O43" s="36" t="str">
        <f>"0x"&amp;MID(DEC2HEX(INDEX('Tables SQR'!$F$4:'Tables SQR'!$F$259,COLUMN(O43)-2+16*(ROW(O43)-ROW($C$37))),4),1,2)&amp;IF(COLUMN(O43)-2&lt;16,",","")</f>
        <v>0x01,</v>
      </c>
      <c r="P43" s="36" t="str">
        <f>"0x"&amp;MID(DEC2HEX(INDEX('Tables SQR'!$F$4:'Tables SQR'!$F$259,COLUMN(P43)-2+16*(ROW(P43)-ROW($C$37))),4),1,2)&amp;IF(COLUMN(P43)-2&lt;16,",","")</f>
        <v>0x01,</v>
      </c>
      <c r="Q43" s="36" t="str">
        <f>"0x"&amp;MID(DEC2HEX(INDEX('Tables SQR'!$F$4:'Tables SQR'!$F$259,COLUMN(Q43)-2+16*(ROW(Q43)-ROW($C$37))),4),1,2)&amp;IF(COLUMN(Q43)-2&lt;16,",","")</f>
        <v>0x01,</v>
      </c>
      <c r="R43" s="36" t="str">
        <f>"0x"&amp;MID(DEC2HEX(INDEX('Tables SQR'!$F$4:'Tables SQR'!$F$259,COLUMN(R43)-2+16*(ROW(R43)-ROW($C$37))),4),1,2)&amp;IF(COLUMN(R43)-2&lt;16,",","")</f>
        <v>0x01</v>
      </c>
    </row>
    <row r="44" spans="1:66">
      <c r="B44" s="36" t="s">
        <v>107</v>
      </c>
      <c r="C44" s="36" t="str">
        <f>"0x"&amp;MID(DEC2HEX(INDEX('Tables SQR'!$F$4:'Tables SQR'!$F$259,COLUMN(C44)-2+16*(ROW(C44)-ROW($C$37))),4),1,2)&amp;IF(COLUMN(C44)-2&lt;16,",","")</f>
        <v>0x01,</v>
      </c>
      <c r="D44" s="36" t="str">
        <f>"0x"&amp;MID(DEC2HEX(INDEX('Tables SQR'!$F$4:'Tables SQR'!$F$259,COLUMN(D44)-2+16*(ROW(D44)-ROW($C$37))),4),1,2)&amp;IF(COLUMN(D44)-2&lt;16,",","")</f>
        <v>0x01,</v>
      </c>
      <c r="E44" s="36" t="str">
        <f>"0x"&amp;MID(DEC2HEX(INDEX('Tables SQR'!$F$4:'Tables SQR'!$F$259,COLUMN(E44)-2+16*(ROW(E44)-ROW($C$37))),4),1,2)&amp;IF(COLUMN(E44)-2&lt;16,",","")</f>
        <v>0x01,</v>
      </c>
      <c r="F44" s="36" t="str">
        <f>"0x"&amp;MID(DEC2HEX(INDEX('Tables SQR'!$F$4:'Tables SQR'!$F$259,COLUMN(F44)-2+16*(ROW(F44)-ROW($C$37))),4),1,2)&amp;IF(COLUMN(F44)-2&lt;16,",","")</f>
        <v>0x01,</v>
      </c>
      <c r="G44" s="36" t="str">
        <f>"0x"&amp;MID(DEC2HEX(INDEX('Tables SQR'!$F$4:'Tables SQR'!$F$259,COLUMN(G44)-2+16*(ROW(G44)-ROW($C$37))),4),1,2)&amp;IF(COLUMN(G44)-2&lt;16,",","")</f>
        <v>0x01,</v>
      </c>
      <c r="H44" s="36" t="str">
        <f>"0x"&amp;MID(DEC2HEX(INDEX('Tables SQR'!$F$4:'Tables SQR'!$F$259,COLUMN(H44)-2+16*(ROW(H44)-ROW($C$37))),4),1,2)&amp;IF(COLUMN(H44)-2&lt;16,",","")</f>
        <v>0x01,</v>
      </c>
      <c r="I44" s="36" t="str">
        <f>"0x"&amp;MID(DEC2HEX(INDEX('Tables SQR'!$F$4:'Tables SQR'!$F$259,COLUMN(I44)-2+16*(ROW(I44)-ROW($C$37))),4),1,2)&amp;IF(COLUMN(I44)-2&lt;16,",","")</f>
        <v>0x01,</v>
      </c>
      <c r="J44" s="36" t="str">
        <f>"0x"&amp;MID(DEC2HEX(INDEX('Tables SQR'!$F$4:'Tables SQR'!$F$259,COLUMN(J44)-2+16*(ROW(J44)-ROW($C$37))),4),1,2)&amp;IF(COLUMN(J44)-2&lt;16,",","")</f>
        <v>0x01,</v>
      </c>
      <c r="K44" s="36" t="str">
        <f>"0x"&amp;MID(DEC2HEX(INDEX('Tables SQR'!$F$4:'Tables SQR'!$F$259,COLUMN(K44)-2+16*(ROW(K44)-ROW($C$37))),4),1,2)&amp;IF(COLUMN(K44)-2&lt;16,",","")</f>
        <v>0x01,</v>
      </c>
      <c r="L44" s="36" t="str">
        <f>"0x"&amp;MID(DEC2HEX(INDEX('Tables SQR'!$F$4:'Tables SQR'!$F$259,COLUMN(L44)-2+16*(ROW(L44)-ROW($C$37))),4),1,2)&amp;IF(COLUMN(L44)-2&lt;16,",","")</f>
        <v>0x01,</v>
      </c>
      <c r="M44" s="36" t="str">
        <f>"0x"&amp;MID(DEC2HEX(INDEX('Tables SQR'!$F$4:'Tables SQR'!$F$259,COLUMN(M44)-2+16*(ROW(M44)-ROW($C$37))),4),1,2)&amp;IF(COLUMN(M44)-2&lt;16,",","")</f>
        <v>0x01,</v>
      </c>
      <c r="N44" s="36" t="str">
        <f>"0x"&amp;MID(DEC2HEX(INDEX('Tables SQR'!$F$4:'Tables SQR'!$F$259,COLUMN(N44)-2+16*(ROW(N44)-ROW($C$37))),4),1,2)&amp;IF(COLUMN(N44)-2&lt;16,",","")</f>
        <v>0x01,</v>
      </c>
      <c r="O44" s="36" t="str">
        <f>"0x"&amp;MID(DEC2HEX(INDEX('Tables SQR'!$F$4:'Tables SQR'!$F$259,COLUMN(O44)-2+16*(ROW(O44)-ROW($C$37))),4),1,2)&amp;IF(COLUMN(O44)-2&lt;16,",","")</f>
        <v>0x01,</v>
      </c>
      <c r="P44" s="36" t="str">
        <f>"0x"&amp;MID(DEC2HEX(INDEX('Tables SQR'!$F$4:'Tables SQR'!$F$259,COLUMN(P44)-2+16*(ROW(P44)-ROW($C$37))),4),1,2)&amp;IF(COLUMN(P44)-2&lt;16,",","")</f>
        <v>0x01,</v>
      </c>
      <c r="Q44" s="36" t="str">
        <f>"0x"&amp;MID(DEC2HEX(INDEX('Tables SQR'!$F$4:'Tables SQR'!$F$259,COLUMN(Q44)-2+16*(ROW(Q44)-ROW($C$37))),4),1,2)&amp;IF(COLUMN(Q44)-2&lt;16,",","")</f>
        <v>0x01,</v>
      </c>
      <c r="R44" s="36" t="str">
        <f>"0x"&amp;MID(DEC2HEX(INDEX('Tables SQR'!$F$4:'Tables SQR'!$F$259,COLUMN(R44)-2+16*(ROW(R44)-ROW($C$37))),4),1,2)&amp;IF(COLUMN(R44)-2&lt;16,",","")</f>
        <v>0x01</v>
      </c>
    </row>
    <row r="45" spans="1:66">
      <c r="B45" s="36" t="s">
        <v>107</v>
      </c>
      <c r="C45" s="36" t="str">
        <f>"0x"&amp;MID(DEC2HEX(INDEX('Tables SQR'!$F$4:'Tables SQR'!$F$259,COLUMN(C45)-2+16*(ROW(C45)-ROW($C$37))),4),1,2)&amp;IF(COLUMN(C45)-2&lt;16,",","")</f>
        <v>0x01,</v>
      </c>
      <c r="D45" s="36" t="str">
        <f>"0x"&amp;MID(DEC2HEX(INDEX('Tables SQR'!$F$4:'Tables SQR'!$F$259,COLUMN(D45)-2+16*(ROW(D45)-ROW($C$37))),4),1,2)&amp;IF(COLUMN(D45)-2&lt;16,",","")</f>
        <v>0x01,</v>
      </c>
      <c r="E45" s="36" t="str">
        <f>"0x"&amp;MID(DEC2HEX(INDEX('Tables SQR'!$F$4:'Tables SQR'!$F$259,COLUMN(E45)-2+16*(ROW(E45)-ROW($C$37))),4),1,2)&amp;IF(COLUMN(E45)-2&lt;16,",","")</f>
        <v>0x01,</v>
      </c>
      <c r="F45" s="36" t="str">
        <f>"0x"&amp;MID(DEC2HEX(INDEX('Tables SQR'!$F$4:'Tables SQR'!$F$259,COLUMN(F45)-2+16*(ROW(F45)-ROW($C$37))),4),1,2)&amp;IF(COLUMN(F45)-2&lt;16,",","")</f>
        <v>0x01,</v>
      </c>
      <c r="G45" s="36" t="str">
        <f>"0x"&amp;MID(DEC2HEX(INDEX('Tables SQR'!$F$4:'Tables SQR'!$F$259,COLUMN(G45)-2+16*(ROW(G45)-ROW($C$37))),4),1,2)&amp;IF(COLUMN(G45)-2&lt;16,",","")</f>
        <v>0x01,</v>
      </c>
      <c r="H45" s="36" t="str">
        <f>"0x"&amp;MID(DEC2HEX(INDEX('Tables SQR'!$F$4:'Tables SQR'!$F$259,COLUMN(H45)-2+16*(ROW(H45)-ROW($C$37))),4),1,2)&amp;IF(COLUMN(H45)-2&lt;16,",","")</f>
        <v>0x01,</v>
      </c>
      <c r="I45" s="36" t="str">
        <f>"0x"&amp;MID(DEC2HEX(INDEX('Tables SQR'!$F$4:'Tables SQR'!$F$259,COLUMN(I45)-2+16*(ROW(I45)-ROW($C$37))),4),1,2)&amp;IF(COLUMN(I45)-2&lt;16,",","")</f>
        <v>0x01,</v>
      </c>
      <c r="J45" s="36" t="str">
        <f>"0x"&amp;MID(DEC2HEX(INDEX('Tables SQR'!$F$4:'Tables SQR'!$F$259,COLUMN(J45)-2+16*(ROW(J45)-ROW($C$37))),4),1,2)&amp;IF(COLUMN(J45)-2&lt;16,",","")</f>
        <v>0x01,</v>
      </c>
      <c r="K45" s="36" t="str">
        <f>"0x"&amp;MID(DEC2HEX(INDEX('Tables SQR'!$F$4:'Tables SQR'!$F$259,COLUMN(K45)-2+16*(ROW(K45)-ROW($C$37))),4),1,2)&amp;IF(COLUMN(K45)-2&lt;16,",","")</f>
        <v>0x01,</v>
      </c>
      <c r="L45" s="36" t="str">
        <f>"0x"&amp;MID(DEC2HEX(INDEX('Tables SQR'!$F$4:'Tables SQR'!$F$259,COLUMN(L45)-2+16*(ROW(L45)-ROW($C$37))),4),1,2)&amp;IF(COLUMN(L45)-2&lt;16,",","")</f>
        <v>0x01,</v>
      </c>
      <c r="M45" s="36" t="str">
        <f>"0x"&amp;MID(DEC2HEX(INDEX('Tables SQR'!$F$4:'Tables SQR'!$F$259,COLUMN(M45)-2+16*(ROW(M45)-ROW($C$37))),4),1,2)&amp;IF(COLUMN(M45)-2&lt;16,",","")</f>
        <v>0x01,</v>
      </c>
      <c r="N45" s="36" t="str">
        <f>"0x"&amp;MID(DEC2HEX(INDEX('Tables SQR'!$F$4:'Tables SQR'!$F$259,COLUMN(N45)-2+16*(ROW(N45)-ROW($C$37))),4),1,2)&amp;IF(COLUMN(N45)-2&lt;16,",","")</f>
        <v>0x01,</v>
      </c>
      <c r="O45" s="36" t="str">
        <f>"0x"&amp;MID(DEC2HEX(INDEX('Tables SQR'!$F$4:'Tables SQR'!$F$259,COLUMN(O45)-2+16*(ROW(O45)-ROW($C$37))),4),1,2)&amp;IF(COLUMN(O45)-2&lt;16,",","")</f>
        <v>0x01,</v>
      </c>
      <c r="P45" s="36" t="str">
        <f>"0x"&amp;MID(DEC2HEX(INDEX('Tables SQR'!$F$4:'Tables SQR'!$F$259,COLUMN(P45)-2+16*(ROW(P45)-ROW($C$37))),4),1,2)&amp;IF(COLUMN(P45)-2&lt;16,",","")</f>
        <v>0x01,</v>
      </c>
      <c r="Q45" s="36" t="str">
        <f>"0x"&amp;MID(DEC2HEX(INDEX('Tables SQR'!$F$4:'Tables SQR'!$F$259,COLUMN(Q45)-2+16*(ROW(Q45)-ROW($C$37))),4),1,2)&amp;IF(COLUMN(Q45)-2&lt;16,",","")</f>
        <v>0x01,</v>
      </c>
      <c r="R45" s="36" t="str">
        <f>"0x"&amp;MID(DEC2HEX(INDEX('Tables SQR'!$F$4:'Tables SQR'!$F$259,COLUMN(R45)-2+16*(ROW(R45)-ROW($C$37))),4),1,2)&amp;IF(COLUMN(R45)-2&lt;16,",","")</f>
        <v>0x01</v>
      </c>
    </row>
    <row r="46" spans="1:66">
      <c r="B46" s="36" t="s">
        <v>107</v>
      </c>
      <c r="C46" s="36" t="str">
        <f>"0x"&amp;MID(DEC2HEX(INDEX('Tables SQR'!$F$4:'Tables SQR'!$F$259,COLUMN(C46)-2+16*(ROW(C46)-ROW($C$37))),4),1,2)&amp;IF(COLUMN(C46)-2&lt;16,",","")</f>
        <v>0x01,</v>
      </c>
      <c r="D46" s="36" t="str">
        <f>"0x"&amp;MID(DEC2HEX(INDEX('Tables SQR'!$F$4:'Tables SQR'!$F$259,COLUMN(D46)-2+16*(ROW(D46)-ROW($C$37))),4),1,2)&amp;IF(COLUMN(D46)-2&lt;16,",","")</f>
        <v>0x01,</v>
      </c>
      <c r="E46" s="36" t="str">
        <f>"0x"&amp;MID(DEC2HEX(INDEX('Tables SQR'!$F$4:'Tables SQR'!$F$259,COLUMN(E46)-2+16*(ROW(E46)-ROW($C$37))),4),1,2)&amp;IF(COLUMN(E46)-2&lt;16,",","")</f>
        <v>0x01,</v>
      </c>
      <c r="F46" s="36" t="str">
        <f>"0x"&amp;MID(DEC2HEX(INDEX('Tables SQR'!$F$4:'Tables SQR'!$F$259,COLUMN(F46)-2+16*(ROW(F46)-ROW($C$37))),4),1,2)&amp;IF(COLUMN(F46)-2&lt;16,",","")</f>
        <v>0x01,</v>
      </c>
      <c r="G46" s="36" t="str">
        <f>"0x"&amp;MID(DEC2HEX(INDEX('Tables SQR'!$F$4:'Tables SQR'!$F$259,COLUMN(G46)-2+16*(ROW(G46)-ROW($C$37))),4),1,2)&amp;IF(COLUMN(G46)-2&lt;16,",","")</f>
        <v>0x01,</v>
      </c>
      <c r="H46" s="36" t="str">
        <f>"0x"&amp;MID(DEC2HEX(INDEX('Tables SQR'!$F$4:'Tables SQR'!$F$259,COLUMN(H46)-2+16*(ROW(H46)-ROW($C$37))),4),1,2)&amp;IF(COLUMN(H46)-2&lt;16,",","")</f>
        <v>0x01,</v>
      </c>
      <c r="I46" s="36" t="str">
        <f>"0x"&amp;MID(DEC2HEX(INDEX('Tables SQR'!$F$4:'Tables SQR'!$F$259,COLUMN(I46)-2+16*(ROW(I46)-ROW($C$37))),4),1,2)&amp;IF(COLUMN(I46)-2&lt;16,",","")</f>
        <v>0x01,</v>
      </c>
      <c r="J46" s="36" t="str">
        <f>"0x"&amp;MID(DEC2HEX(INDEX('Tables SQR'!$F$4:'Tables SQR'!$F$259,COLUMN(J46)-2+16*(ROW(J46)-ROW($C$37))),4),1,2)&amp;IF(COLUMN(J46)-2&lt;16,",","")</f>
        <v>0x01,</v>
      </c>
      <c r="K46" s="36" t="str">
        <f>"0x"&amp;MID(DEC2HEX(INDEX('Tables SQR'!$F$4:'Tables SQR'!$F$259,COLUMN(K46)-2+16*(ROW(K46)-ROW($C$37))),4),1,2)&amp;IF(COLUMN(K46)-2&lt;16,",","")</f>
        <v>0x01,</v>
      </c>
      <c r="L46" s="36" t="str">
        <f>"0x"&amp;MID(DEC2HEX(INDEX('Tables SQR'!$F$4:'Tables SQR'!$F$259,COLUMN(L46)-2+16*(ROW(L46)-ROW($C$37))),4),1,2)&amp;IF(COLUMN(L46)-2&lt;16,",","")</f>
        <v>0x01,</v>
      </c>
      <c r="M46" s="36" t="str">
        <f>"0x"&amp;MID(DEC2HEX(INDEX('Tables SQR'!$F$4:'Tables SQR'!$F$259,COLUMN(M46)-2+16*(ROW(M46)-ROW($C$37))),4),1,2)&amp;IF(COLUMN(M46)-2&lt;16,",","")</f>
        <v>0x01,</v>
      </c>
      <c r="N46" s="36" t="str">
        <f>"0x"&amp;MID(DEC2HEX(INDEX('Tables SQR'!$F$4:'Tables SQR'!$F$259,COLUMN(N46)-2+16*(ROW(N46)-ROW($C$37))),4),1,2)&amp;IF(COLUMN(N46)-2&lt;16,",","")</f>
        <v>0x01,</v>
      </c>
      <c r="O46" s="36" t="str">
        <f>"0x"&amp;MID(DEC2HEX(INDEX('Tables SQR'!$F$4:'Tables SQR'!$F$259,COLUMN(O46)-2+16*(ROW(O46)-ROW($C$37))),4),1,2)&amp;IF(COLUMN(O46)-2&lt;16,",","")</f>
        <v>0x01,</v>
      </c>
      <c r="P46" s="36" t="str">
        <f>"0x"&amp;MID(DEC2HEX(INDEX('Tables SQR'!$F$4:'Tables SQR'!$F$259,COLUMN(P46)-2+16*(ROW(P46)-ROW($C$37))),4),1,2)&amp;IF(COLUMN(P46)-2&lt;16,",","")</f>
        <v>0x01,</v>
      </c>
      <c r="Q46" s="36" t="str">
        <f>"0x"&amp;MID(DEC2HEX(INDEX('Tables SQR'!$F$4:'Tables SQR'!$F$259,COLUMN(Q46)-2+16*(ROW(Q46)-ROW($C$37))),4),1,2)&amp;IF(COLUMN(Q46)-2&lt;16,",","")</f>
        <v>0x01,</v>
      </c>
      <c r="R46" s="36" t="str">
        <f>"0x"&amp;MID(DEC2HEX(INDEX('Tables SQR'!$F$4:'Tables SQR'!$F$259,COLUMN(R46)-2+16*(ROW(R46)-ROW($C$37))),4),1,2)&amp;IF(COLUMN(R46)-2&lt;16,",","")</f>
        <v>0x01</v>
      </c>
    </row>
    <row r="47" spans="1:66">
      <c r="B47" s="36" t="s">
        <v>107</v>
      </c>
      <c r="C47" s="36" t="str">
        <f>"0x"&amp;MID(DEC2HEX(INDEX('Tables SQR'!$F$4:'Tables SQR'!$F$259,COLUMN(C47)-2+16*(ROW(C47)-ROW($C$37))),4),1,2)&amp;IF(COLUMN(C47)-2&lt;16,",","")</f>
        <v>0x01,</v>
      </c>
      <c r="D47" s="36" t="str">
        <f>"0x"&amp;MID(DEC2HEX(INDEX('Tables SQR'!$F$4:'Tables SQR'!$F$259,COLUMN(D47)-2+16*(ROW(D47)-ROW($C$37))),4),1,2)&amp;IF(COLUMN(D47)-2&lt;16,",","")</f>
        <v>0x01,</v>
      </c>
      <c r="E47" s="36" t="str">
        <f>"0x"&amp;MID(DEC2HEX(INDEX('Tables SQR'!$F$4:'Tables SQR'!$F$259,COLUMN(E47)-2+16*(ROW(E47)-ROW($C$37))),4),1,2)&amp;IF(COLUMN(E47)-2&lt;16,",","")</f>
        <v>0x01,</v>
      </c>
      <c r="F47" s="36" t="str">
        <f>"0x"&amp;MID(DEC2HEX(INDEX('Tables SQR'!$F$4:'Tables SQR'!$F$259,COLUMN(F47)-2+16*(ROW(F47)-ROW($C$37))),4),1,2)&amp;IF(COLUMN(F47)-2&lt;16,",","")</f>
        <v>0x01,</v>
      </c>
      <c r="G47" s="36" t="str">
        <f>"0x"&amp;MID(DEC2HEX(INDEX('Tables SQR'!$F$4:'Tables SQR'!$F$259,COLUMN(G47)-2+16*(ROW(G47)-ROW($C$37))),4),1,2)&amp;IF(COLUMN(G47)-2&lt;16,",","")</f>
        <v>0x01,</v>
      </c>
      <c r="H47" s="36" t="str">
        <f>"0x"&amp;MID(DEC2HEX(INDEX('Tables SQR'!$F$4:'Tables SQR'!$F$259,COLUMN(H47)-2+16*(ROW(H47)-ROW($C$37))),4),1,2)&amp;IF(COLUMN(H47)-2&lt;16,",","")</f>
        <v>0x01,</v>
      </c>
      <c r="I47" s="36" t="str">
        <f>"0x"&amp;MID(DEC2HEX(INDEX('Tables SQR'!$F$4:'Tables SQR'!$F$259,COLUMN(I47)-2+16*(ROW(I47)-ROW($C$37))),4),1,2)&amp;IF(COLUMN(I47)-2&lt;16,",","")</f>
        <v>0x01,</v>
      </c>
      <c r="J47" s="36" t="str">
        <f>"0x"&amp;MID(DEC2HEX(INDEX('Tables SQR'!$F$4:'Tables SQR'!$F$259,COLUMN(J47)-2+16*(ROW(J47)-ROW($C$37))),4),1,2)&amp;IF(COLUMN(J47)-2&lt;16,",","")</f>
        <v>0x01,</v>
      </c>
      <c r="K47" s="36" t="str">
        <f>"0x"&amp;MID(DEC2HEX(INDEX('Tables SQR'!$F$4:'Tables SQR'!$F$259,COLUMN(K47)-2+16*(ROW(K47)-ROW($C$37))),4),1,2)&amp;IF(COLUMN(K47)-2&lt;16,",","")</f>
        <v>0x01,</v>
      </c>
      <c r="L47" s="36" t="str">
        <f>"0x"&amp;MID(DEC2HEX(INDEX('Tables SQR'!$F$4:'Tables SQR'!$F$259,COLUMN(L47)-2+16*(ROW(L47)-ROW($C$37))),4),1,2)&amp;IF(COLUMN(L47)-2&lt;16,",","")</f>
        <v>0x01,</v>
      </c>
      <c r="M47" s="36" t="str">
        <f>"0x"&amp;MID(DEC2HEX(INDEX('Tables SQR'!$F$4:'Tables SQR'!$F$259,COLUMN(M47)-2+16*(ROW(M47)-ROW($C$37))),4),1,2)&amp;IF(COLUMN(M47)-2&lt;16,",","")</f>
        <v>0x01,</v>
      </c>
      <c r="N47" s="36" t="str">
        <f>"0x"&amp;MID(DEC2HEX(INDEX('Tables SQR'!$F$4:'Tables SQR'!$F$259,COLUMN(N47)-2+16*(ROW(N47)-ROW($C$37))),4),1,2)&amp;IF(COLUMN(N47)-2&lt;16,",","")</f>
        <v>0x01,</v>
      </c>
      <c r="O47" s="36" t="str">
        <f>"0x"&amp;MID(DEC2HEX(INDEX('Tables SQR'!$F$4:'Tables SQR'!$F$259,COLUMN(O47)-2+16*(ROW(O47)-ROW($C$37))),4),1,2)&amp;IF(COLUMN(O47)-2&lt;16,",","")</f>
        <v>0x01,</v>
      </c>
      <c r="P47" s="36" t="str">
        <f>"0x"&amp;MID(DEC2HEX(INDEX('Tables SQR'!$F$4:'Tables SQR'!$F$259,COLUMN(P47)-2+16*(ROW(P47)-ROW($C$37))),4),1,2)&amp;IF(COLUMN(P47)-2&lt;16,",","")</f>
        <v>0x01,</v>
      </c>
      <c r="Q47" s="36" t="str">
        <f>"0x"&amp;MID(DEC2HEX(INDEX('Tables SQR'!$F$4:'Tables SQR'!$F$259,COLUMN(Q47)-2+16*(ROW(Q47)-ROW($C$37))),4),1,2)&amp;IF(COLUMN(Q47)-2&lt;16,",","")</f>
        <v>0x01,</v>
      </c>
      <c r="R47" s="36" t="str">
        <f>"0x"&amp;MID(DEC2HEX(INDEX('Tables SQR'!$F$4:'Tables SQR'!$F$259,COLUMN(R47)-2+16*(ROW(R47)-ROW($C$37))),4),1,2)&amp;IF(COLUMN(R47)-2&lt;16,",","")</f>
        <v>0x01</v>
      </c>
    </row>
    <row r="48" spans="1:66">
      <c r="B48" s="36" t="s">
        <v>107</v>
      </c>
      <c r="C48" s="36" t="str">
        <f>"0x"&amp;MID(DEC2HEX(INDEX('Tables SQR'!$F$4:'Tables SQR'!$F$259,COLUMN(C48)-2+16*(ROW(C48)-ROW($C$37))),4),1,2)&amp;IF(COLUMN(C48)-2&lt;16,",","")</f>
        <v>0x01,</v>
      </c>
      <c r="D48" s="36" t="str">
        <f>"0x"&amp;MID(DEC2HEX(INDEX('Tables SQR'!$F$4:'Tables SQR'!$F$259,COLUMN(D48)-2+16*(ROW(D48)-ROW($C$37))),4),1,2)&amp;IF(COLUMN(D48)-2&lt;16,",","")</f>
        <v>0x01,</v>
      </c>
      <c r="E48" s="36" t="str">
        <f>"0x"&amp;MID(DEC2HEX(INDEX('Tables SQR'!$F$4:'Tables SQR'!$F$259,COLUMN(E48)-2+16*(ROW(E48)-ROW($C$37))),4),1,2)&amp;IF(COLUMN(E48)-2&lt;16,",","")</f>
        <v>0x01,</v>
      </c>
      <c r="F48" s="36" t="str">
        <f>"0x"&amp;MID(DEC2HEX(INDEX('Tables SQR'!$F$4:'Tables SQR'!$F$259,COLUMN(F48)-2+16*(ROW(F48)-ROW($C$37))),4),1,2)&amp;IF(COLUMN(F48)-2&lt;16,",","")</f>
        <v>0x01,</v>
      </c>
      <c r="G48" s="36" t="str">
        <f>"0x"&amp;MID(DEC2HEX(INDEX('Tables SQR'!$F$4:'Tables SQR'!$F$259,COLUMN(G48)-2+16*(ROW(G48)-ROW($C$37))),4),1,2)&amp;IF(COLUMN(G48)-2&lt;16,",","")</f>
        <v>0x01,</v>
      </c>
      <c r="H48" s="36" t="str">
        <f>"0x"&amp;MID(DEC2HEX(INDEX('Tables SQR'!$F$4:'Tables SQR'!$F$259,COLUMN(H48)-2+16*(ROW(H48)-ROW($C$37))),4),1,2)&amp;IF(COLUMN(H48)-2&lt;16,",","")</f>
        <v>0x01,</v>
      </c>
      <c r="I48" s="36" t="str">
        <f>"0x"&amp;MID(DEC2HEX(INDEX('Tables SQR'!$F$4:'Tables SQR'!$F$259,COLUMN(I48)-2+16*(ROW(I48)-ROW($C$37))),4),1,2)&amp;IF(COLUMN(I48)-2&lt;16,",","")</f>
        <v>0x01,</v>
      </c>
      <c r="J48" s="36" t="str">
        <f>"0x"&amp;MID(DEC2HEX(INDEX('Tables SQR'!$F$4:'Tables SQR'!$F$259,COLUMN(J48)-2+16*(ROW(J48)-ROW($C$37))),4),1,2)&amp;IF(COLUMN(J48)-2&lt;16,",","")</f>
        <v>0x01,</v>
      </c>
      <c r="K48" s="36" t="str">
        <f>"0x"&amp;MID(DEC2HEX(INDEX('Tables SQR'!$F$4:'Tables SQR'!$F$259,COLUMN(K48)-2+16*(ROW(K48)-ROW($C$37))),4),1,2)&amp;IF(COLUMN(K48)-2&lt;16,",","")</f>
        <v>0x01,</v>
      </c>
      <c r="L48" s="36" t="str">
        <f>"0x"&amp;MID(DEC2HEX(INDEX('Tables SQR'!$F$4:'Tables SQR'!$F$259,COLUMN(L48)-2+16*(ROW(L48)-ROW($C$37))),4),1,2)&amp;IF(COLUMN(L48)-2&lt;16,",","")</f>
        <v>0x01,</v>
      </c>
      <c r="M48" s="36" t="str">
        <f>"0x"&amp;MID(DEC2HEX(INDEX('Tables SQR'!$F$4:'Tables SQR'!$F$259,COLUMN(M48)-2+16*(ROW(M48)-ROW($C$37))),4),1,2)&amp;IF(COLUMN(M48)-2&lt;16,",","")</f>
        <v>0x01,</v>
      </c>
      <c r="N48" s="36" t="str">
        <f>"0x"&amp;MID(DEC2HEX(INDEX('Tables SQR'!$F$4:'Tables SQR'!$F$259,COLUMN(N48)-2+16*(ROW(N48)-ROW($C$37))),4),1,2)&amp;IF(COLUMN(N48)-2&lt;16,",","")</f>
        <v>0x01,</v>
      </c>
      <c r="O48" s="36" t="str">
        <f>"0x"&amp;MID(DEC2HEX(INDEX('Tables SQR'!$F$4:'Tables SQR'!$F$259,COLUMN(O48)-2+16*(ROW(O48)-ROW($C$37))),4),1,2)&amp;IF(COLUMN(O48)-2&lt;16,",","")</f>
        <v>0x01,</v>
      </c>
      <c r="P48" s="36" t="str">
        <f>"0x"&amp;MID(DEC2HEX(INDEX('Tables SQR'!$F$4:'Tables SQR'!$F$259,COLUMN(P48)-2+16*(ROW(P48)-ROW($C$37))),4),1,2)&amp;IF(COLUMN(P48)-2&lt;16,",","")</f>
        <v>0x01,</v>
      </c>
      <c r="Q48" s="36" t="str">
        <f>"0x"&amp;MID(DEC2HEX(INDEX('Tables SQR'!$F$4:'Tables SQR'!$F$259,COLUMN(Q48)-2+16*(ROW(Q48)-ROW($C$37))),4),1,2)&amp;IF(COLUMN(Q48)-2&lt;16,",","")</f>
        <v>0x01,</v>
      </c>
      <c r="R48" s="36" t="str">
        <f>"0x"&amp;MID(DEC2HEX(INDEX('Tables SQR'!$F$4:'Tables SQR'!$F$259,COLUMN(R48)-2+16*(ROW(R48)-ROW($C$37))),4),1,2)&amp;IF(COLUMN(R48)-2&lt;16,",","")</f>
        <v>0x01</v>
      </c>
    </row>
    <row r="49" spans="2:18">
      <c r="B49" s="36" t="s">
        <v>107</v>
      </c>
      <c r="C49" s="36" t="str">
        <f>"0x"&amp;MID(DEC2HEX(INDEX('Tables SQR'!$F$4:'Tables SQR'!$F$259,COLUMN(C49)-2+16*(ROW(C49)-ROW($C$37))),4),1,2)&amp;IF(COLUMN(C49)-2&lt;16,",","")</f>
        <v>0x01,</v>
      </c>
      <c r="D49" s="36" t="str">
        <f>"0x"&amp;MID(DEC2HEX(INDEX('Tables SQR'!$F$4:'Tables SQR'!$F$259,COLUMN(D49)-2+16*(ROW(D49)-ROW($C$37))),4),1,2)&amp;IF(COLUMN(D49)-2&lt;16,",","")</f>
        <v>0x01,</v>
      </c>
      <c r="E49" s="36" t="str">
        <f>"0x"&amp;MID(DEC2HEX(INDEX('Tables SQR'!$F$4:'Tables SQR'!$F$259,COLUMN(E49)-2+16*(ROW(E49)-ROW($C$37))),4),1,2)&amp;IF(COLUMN(E49)-2&lt;16,",","")</f>
        <v>0x01,</v>
      </c>
      <c r="F49" s="36" t="str">
        <f>"0x"&amp;MID(DEC2HEX(INDEX('Tables SQR'!$F$4:'Tables SQR'!$F$259,COLUMN(F49)-2+16*(ROW(F49)-ROW($C$37))),4),1,2)&amp;IF(COLUMN(F49)-2&lt;16,",","")</f>
        <v>0x01,</v>
      </c>
      <c r="G49" s="36" t="str">
        <f>"0x"&amp;MID(DEC2HEX(INDEX('Tables SQR'!$F$4:'Tables SQR'!$F$259,COLUMN(G49)-2+16*(ROW(G49)-ROW($C$37))),4),1,2)&amp;IF(COLUMN(G49)-2&lt;16,",","")</f>
        <v>0x01,</v>
      </c>
      <c r="H49" s="36" t="str">
        <f>"0x"&amp;MID(DEC2HEX(INDEX('Tables SQR'!$F$4:'Tables SQR'!$F$259,COLUMN(H49)-2+16*(ROW(H49)-ROW($C$37))),4),1,2)&amp;IF(COLUMN(H49)-2&lt;16,",","")</f>
        <v>0x01,</v>
      </c>
      <c r="I49" s="36" t="str">
        <f>"0x"&amp;MID(DEC2HEX(INDEX('Tables SQR'!$F$4:'Tables SQR'!$F$259,COLUMN(I49)-2+16*(ROW(I49)-ROW($C$37))),4),1,2)&amp;IF(COLUMN(I49)-2&lt;16,",","")</f>
        <v>0x01,</v>
      </c>
      <c r="J49" s="36" t="str">
        <f>"0x"&amp;MID(DEC2HEX(INDEX('Tables SQR'!$F$4:'Tables SQR'!$F$259,COLUMN(J49)-2+16*(ROW(J49)-ROW($C$37))),4),1,2)&amp;IF(COLUMN(J49)-2&lt;16,",","")</f>
        <v>0x01,</v>
      </c>
      <c r="K49" s="36" t="str">
        <f>"0x"&amp;MID(DEC2HEX(INDEX('Tables SQR'!$F$4:'Tables SQR'!$F$259,COLUMN(K49)-2+16*(ROW(K49)-ROW($C$37))),4),1,2)&amp;IF(COLUMN(K49)-2&lt;16,",","")</f>
        <v>0x01,</v>
      </c>
      <c r="L49" s="36" t="str">
        <f>"0x"&amp;MID(DEC2HEX(INDEX('Tables SQR'!$F$4:'Tables SQR'!$F$259,COLUMN(L49)-2+16*(ROW(L49)-ROW($C$37))),4),1,2)&amp;IF(COLUMN(L49)-2&lt;16,",","")</f>
        <v>0x01,</v>
      </c>
      <c r="M49" s="36" t="str">
        <f>"0x"&amp;MID(DEC2HEX(INDEX('Tables SQR'!$F$4:'Tables SQR'!$F$259,COLUMN(M49)-2+16*(ROW(M49)-ROW($C$37))),4),1,2)&amp;IF(COLUMN(M49)-2&lt;16,",","")</f>
        <v>0x01,</v>
      </c>
      <c r="N49" s="36" t="str">
        <f>"0x"&amp;MID(DEC2HEX(INDEX('Tables SQR'!$F$4:'Tables SQR'!$F$259,COLUMN(N49)-2+16*(ROW(N49)-ROW($C$37))),4),1,2)&amp;IF(COLUMN(N49)-2&lt;16,",","")</f>
        <v>0x01,</v>
      </c>
      <c r="O49" s="36" t="str">
        <f>"0x"&amp;MID(DEC2HEX(INDEX('Tables SQR'!$F$4:'Tables SQR'!$F$259,COLUMN(O49)-2+16*(ROW(O49)-ROW($C$37))),4),1,2)&amp;IF(COLUMN(O49)-2&lt;16,",","")</f>
        <v>0x01,</v>
      </c>
      <c r="P49" s="36" t="str">
        <f>"0x"&amp;MID(DEC2HEX(INDEX('Tables SQR'!$F$4:'Tables SQR'!$F$259,COLUMN(P49)-2+16*(ROW(P49)-ROW($C$37))),4),1,2)&amp;IF(COLUMN(P49)-2&lt;16,",","")</f>
        <v>0x01,</v>
      </c>
      <c r="Q49" s="36" t="str">
        <f>"0x"&amp;MID(DEC2HEX(INDEX('Tables SQR'!$F$4:'Tables SQR'!$F$259,COLUMN(Q49)-2+16*(ROW(Q49)-ROW($C$37))),4),1,2)&amp;IF(COLUMN(Q49)-2&lt;16,",","")</f>
        <v>0x01,</v>
      </c>
      <c r="R49" s="36" t="str">
        <f>"0x"&amp;MID(DEC2HEX(INDEX('Tables SQR'!$F$4:'Tables SQR'!$F$259,COLUMN(R49)-2+16*(ROW(R49)-ROW($C$37))),4),1,2)&amp;IF(COLUMN(R49)-2&lt;16,",","")</f>
        <v>0x01</v>
      </c>
    </row>
    <row r="50" spans="2:18">
      <c r="B50" s="36" t="s">
        <v>107</v>
      </c>
      <c r="C50" s="36" t="str">
        <f>"0x"&amp;MID(DEC2HEX(INDEX('Tables SQR'!$F$4:'Tables SQR'!$F$259,COLUMN(C50)-2+16*(ROW(C50)-ROW($C$37))),4),1,2)&amp;IF(COLUMN(C50)-2&lt;16,",","")</f>
        <v>0x01,</v>
      </c>
      <c r="D50" s="36" t="str">
        <f>"0x"&amp;MID(DEC2HEX(INDEX('Tables SQR'!$F$4:'Tables SQR'!$F$259,COLUMN(D50)-2+16*(ROW(D50)-ROW($C$37))),4),1,2)&amp;IF(COLUMN(D50)-2&lt;16,",","")</f>
        <v>0x01,</v>
      </c>
      <c r="E50" s="36" t="str">
        <f>"0x"&amp;MID(DEC2HEX(INDEX('Tables SQR'!$F$4:'Tables SQR'!$F$259,COLUMN(E50)-2+16*(ROW(E50)-ROW($C$37))),4),1,2)&amp;IF(COLUMN(E50)-2&lt;16,",","")</f>
        <v>0x01,</v>
      </c>
      <c r="F50" s="36" t="str">
        <f>"0x"&amp;MID(DEC2HEX(INDEX('Tables SQR'!$F$4:'Tables SQR'!$F$259,COLUMN(F50)-2+16*(ROW(F50)-ROW($C$37))),4),1,2)&amp;IF(COLUMN(F50)-2&lt;16,",","")</f>
        <v>0x01,</v>
      </c>
      <c r="G50" s="36" t="str">
        <f>"0x"&amp;MID(DEC2HEX(INDEX('Tables SQR'!$F$4:'Tables SQR'!$F$259,COLUMN(G50)-2+16*(ROW(G50)-ROW($C$37))),4),1,2)&amp;IF(COLUMN(G50)-2&lt;16,",","")</f>
        <v>0x01,</v>
      </c>
      <c r="H50" s="36" t="str">
        <f>"0x"&amp;MID(DEC2HEX(INDEX('Tables SQR'!$F$4:'Tables SQR'!$F$259,COLUMN(H50)-2+16*(ROW(H50)-ROW($C$37))),4),1,2)&amp;IF(COLUMN(H50)-2&lt;16,",","")</f>
        <v>0x01,</v>
      </c>
      <c r="I50" s="36" t="str">
        <f>"0x"&amp;MID(DEC2HEX(INDEX('Tables SQR'!$F$4:'Tables SQR'!$F$259,COLUMN(I50)-2+16*(ROW(I50)-ROW($C$37))),4),1,2)&amp;IF(COLUMN(I50)-2&lt;16,",","")</f>
        <v>0x01,</v>
      </c>
      <c r="J50" s="36" t="str">
        <f>"0x"&amp;MID(DEC2HEX(INDEX('Tables SQR'!$F$4:'Tables SQR'!$F$259,COLUMN(J50)-2+16*(ROW(J50)-ROW($C$37))),4),1,2)&amp;IF(COLUMN(J50)-2&lt;16,",","")</f>
        <v>0x01,</v>
      </c>
      <c r="K50" s="36" t="str">
        <f>"0x"&amp;MID(DEC2HEX(INDEX('Tables SQR'!$F$4:'Tables SQR'!$F$259,COLUMN(K50)-2+16*(ROW(K50)-ROW($C$37))),4),1,2)&amp;IF(COLUMN(K50)-2&lt;16,",","")</f>
        <v>0x01,</v>
      </c>
      <c r="L50" s="36" t="str">
        <f>"0x"&amp;MID(DEC2HEX(INDEX('Tables SQR'!$F$4:'Tables SQR'!$F$259,COLUMN(L50)-2+16*(ROW(L50)-ROW($C$37))),4),1,2)&amp;IF(COLUMN(L50)-2&lt;16,",","")</f>
        <v>0x01,</v>
      </c>
      <c r="M50" s="36" t="str">
        <f>"0x"&amp;MID(DEC2HEX(INDEX('Tables SQR'!$F$4:'Tables SQR'!$F$259,COLUMN(M50)-2+16*(ROW(M50)-ROW($C$37))),4),1,2)&amp;IF(COLUMN(M50)-2&lt;16,",","")</f>
        <v>0x01,</v>
      </c>
      <c r="N50" s="36" t="str">
        <f>"0x"&amp;MID(DEC2HEX(INDEX('Tables SQR'!$F$4:'Tables SQR'!$F$259,COLUMN(N50)-2+16*(ROW(N50)-ROW($C$37))),4),1,2)&amp;IF(COLUMN(N50)-2&lt;16,",","")</f>
        <v>0x01,</v>
      </c>
      <c r="O50" s="36" t="str">
        <f>"0x"&amp;MID(DEC2HEX(INDEX('Tables SQR'!$F$4:'Tables SQR'!$F$259,COLUMN(O50)-2+16*(ROW(O50)-ROW($C$37))),4),1,2)&amp;IF(COLUMN(O50)-2&lt;16,",","")</f>
        <v>0x01,</v>
      </c>
      <c r="P50" s="36" t="str">
        <f>"0x"&amp;MID(DEC2HEX(INDEX('Tables SQR'!$F$4:'Tables SQR'!$F$259,COLUMN(P50)-2+16*(ROW(P50)-ROW($C$37))),4),1,2)&amp;IF(COLUMN(P50)-2&lt;16,",","")</f>
        <v>0x01,</v>
      </c>
      <c r="Q50" s="36" t="str">
        <f>"0x"&amp;MID(DEC2HEX(INDEX('Tables SQR'!$F$4:'Tables SQR'!$F$259,COLUMN(Q50)-2+16*(ROW(Q50)-ROW($C$37))),4),1,2)&amp;IF(COLUMN(Q50)-2&lt;16,",","")</f>
        <v>0x01,</v>
      </c>
      <c r="R50" s="36" t="str">
        <f>"0x"&amp;MID(DEC2HEX(INDEX('Tables SQR'!$F$4:'Tables SQR'!$F$259,COLUMN(R50)-2+16*(ROW(R50)-ROW($C$37))),4),1,2)&amp;IF(COLUMN(R50)-2&lt;16,",","")</f>
        <v>0x01</v>
      </c>
    </row>
    <row r="51" spans="2:18">
      <c r="B51" s="36" t="s">
        <v>107</v>
      </c>
      <c r="C51" s="36" t="str">
        <f>"0x"&amp;MID(DEC2HEX(INDEX('Tables SQR'!$F$4:'Tables SQR'!$F$259,COLUMN(C51)-2+16*(ROW(C51)-ROW($C$37))),4),1,2)&amp;IF(COLUMN(C51)-2&lt;16,",","")</f>
        <v>0x01,</v>
      </c>
      <c r="D51" s="36" t="str">
        <f>"0x"&amp;MID(DEC2HEX(INDEX('Tables SQR'!$F$4:'Tables SQR'!$F$259,COLUMN(D51)-2+16*(ROW(D51)-ROW($C$37))),4),1,2)&amp;IF(COLUMN(D51)-2&lt;16,",","")</f>
        <v>0x01,</v>
      </c>
      <c r="E51" s="36" t="str">
        <f>"0x"&amp;MID(DEC2HEX(INDEX('Tables SQR'!$F$4:'Tables SQR'!$F$259,COLUMN(E51)-2+16*(ROW(E51)-ROW($C$37))),4),1,2)&amp;IF(COLUMN(E51)-2&lt;16,",","")</f>
        <v>0x01,</v>
      </c>
      <c r="F51" s="36" t="str">
        <f>"0x"&amp;MID(DEC2HEX(INDEX('Tables SQR'!$F$4:'Tables SQR'!$F$259,COLUMN(F51)-2+16*(ROW(F51)-ROW($C$37))),4),1,2)&amp;IF(COLUMN(F51)-2&lt;16,",","")</f>
        <v>0x01,</v>
      </c>
      <c r="G51" s="36" t="str">
        <f>"0x"&amp;MID(DEC2HEX(INDEX('Tables SQR'!$F$4:'Tables SQR'!$F$259,COLUMN(G51)-2+16*(ROW(G51)-ROW($C$37))),4),1,2)&amp;IF(COLUMN(G51)-2&lt;16,",","")</f>
        <v>0x01,</v>
      </c>
      <c r="H51" s="36" t="str">
        <f>"0x"&amp;MID(DEC2HEX(INDEX('Tables SQR'!$F$4:'Tables SQR'!$F$259,COLUMN(H51)-2+16*(ROW(H51)-ROW($C$37))),4),1,2)&amp;IF(COLUMN(H51)-2&lt;16,",","")</f>
        <v>0x01,</v>
      </c>
      <c r="I51" s="36" t="str">
        <f>"0x"&amp;MID(DEC2HEX(INDEX('Tables SQR'!$F$4:'Tables SQR'!$F$259,COLUMN(I51)-2+16*(ROW(I51)-ROW($C$37))),4),1,2)&amp;IF(COLUMN(I51)-2&lt;16,",","")</f>
        <v>0x01,</v>
      </c>
      <c r="J51" s="36" t="str">
        <f>"0x"&amp;MID(DEC2HEX(INDEX('Tables SQR'!$F$4:'Tables SQR'!$F$259,COLUMN(J51)-2+16*(ROW(J51)-ROW($C$37))),4),1,2)&amp;IF(COLUMN(J51)-2&lt;16,",","")</f>
        <v>0x01,</v>
      </c>
      <c r="K51" s="36" t="str">
        <f>"0x"&amp;MID(DEC2HEX(INDEX('Tables SQR'!$F$4:'Tables SQR'!$F$259,COLUMN(K51)-2+16*(ROW(K51)-ROW($C$37))),4),1,2)&amp;IF(COLUMN(K51)-2&lt;16,",","")</f>
        <v>0x01,</v>
      </c>
      <c r="L51" s="36" t="str">
        <f>"0x"&amp;MID(DEC2HEX(INDEX('Tables SQR'!$F$4:'Tables SQR'!$F$259,COLUMN(L51)-2+16*(ROW(L51)-ROW($C$37))),4),1,2)&amp;IF(COLUMN(L51)-2&lt;16,",","")</f>
        <v>0x01,</v>
      </c>
      <c r="M51" s="36" t="str">
        <f>"0x"&amp;MID(DEC2HEX(INDEX('Tables SQR'!$F$4:'Tables SQR'!$F$259,COLUMN(M51)-2+16*(ROW(M51)-ROW($C$37))),4),1,2)&amp;IF(COLUMN(M51)-2&lt;16,",","")</f>
        <v>0x01,</v>
      </c>
      <c r="N51" s="36" t="str">
        <f>"0x"&amp;MID(DEC2HEX(INDEX('Tables SQR'!$F$4:'Tables SQR'!$F$259,COLUMN(N51)-2+16*(ROW(N51)-ROW($C$37))),4),1,2)&amp;IF(COLUMN(N51)-2&lt;16,",","")</f>
        <v>0x01,</v>
      </c>
      <c r="O51" s="36" t="str">
        <f>"0x"&amp;MID(DEC2HEX(INDEX('Tables SQR'!$F$4:'Tables SQR'!$F$259,COLUMN(O51)-2+16*(ROW(O51)-ROW($C$37))),4),1,2)&amp;IF(COLUMN(O51)-2&lt;16,",","")</f>
        <v>0x01,</v>
      </c>
      <c r="P51" s="36" t="str">
        <f>"0x"&amp;MID(DEC2HEX(INDEX('Tables SQR'!$F$4:'Tables SQR'!$F$259,COLUMN(P51)-2+16*(ROW(P51)-ROW($C$37))),4),1,2)&amp;IF(COLUMN(P51)-2&lt;16,",","")</f>
        <v>0x01,</v>
      </c>
      <c r="Q51" s="36" t="str">
        <f>"0x"&amp;MID(DEC2HEX(INDEX('Tables SQR'!$F$4:'Tables SQR'!$F$259,COLUMN(Q51)-2+16*(ROW(Q51)-ROW($C$37))),4),1,2)&amp;IF(COLUMN(Q51)-2&lt;16,",","")</f>
        <v>0x01,</v>
      </c>
      <c r="R51" s="36" t="str">
        <f>"0x"&amp;MID(DEC2HEX(INDEX('Tables SQR'!$F$4:'Tables SQR'!$F$259,COLUMN(R51)-2+16*(ROW(R51)-ROW($C$37))),4),1,2)&amp;IF(COLUMN(R51)-2&lt;16,",","")</f>
        <v>0x01</v>
      </c>
    </row>
    <row r="52" spans="2:18">
      <c r="B52" s="36" t="s">
        <v>107</v>
      </c>
      <c r="C52" s="36" t="str">
        <f>"0x"&amp;MID(DEC2HEX(INDEX('Tables SQR'!$F$4:'Tables SQR'!$F$259,COLUMN(C52)-2+16*(ROW(C52)-ROW($C$37))),4),1,2)&amp;IF(COLUMN(C52)-2&lt;16,",","")</f>
        <v>0x01,</v>
      </c>
      <c r="D52" s="36" t="str">
        <f>"0x"&amp;MID(DEC2HEX(INDEX('Tables SQR'!$F$4:'Tables SQR'!$F$259,COLUMN(D52)-2+16*(ROW(D52)-ROW($C$37))),4),1,2)&amp;IF(COLUMN(D52)-2&lt;16,",","")</f>
        <v>0x01,</v>
      </c>
      <c r="E52" s="36" t="str">
        <f>"0x"&amp;MID(DEC2HEX(INDEX('Tables SQR'!$F$4:'Tables SQR'!$F$259,COLUMN(E52)-2+16*(ROW(E52)-ROW($C$37))),4),1,2)&amp;IF(COLUMN(E52)-2&lt;16,",","")</f>
        <v>0x01,</v>
      </c>
      <c r="F52" s="36" t="str">
        <f>"0x"&amp;MID(DEC2HEX(INDEX('Tables SQR'!$F$4:'Tables SQR'!$F$259,COLUMN(F52)-2+16*(ROW(F52)-ROW($C$37))),4),1,2)&amp;IF(COLUMN(F52)-2&lt;16,",","")</f>
        <v>0x01,</v>
      </c>
      <c r="G52" s="36" t="str">
        <f>"0x"&amp;MID(DEC2HEX(INDEX('Tables SQR'!$F$4:'Tables SQR'!$F$259,COLUMN(G52)-2+16*(ROW(G52)-ROW($C$37))),4),1,2)&amp;IF(COLUMN(G52)-2&lt;16,",","")</f>
        <v>0x01,</v>
      </c>
      <c r="H52" s="36" t="str">
        <f>"0x"&amp;MID(DEC2HEX(INDEX('Tables SQR'!$F$4:'Tables SQR'!$F$259,COLUMN(H52)-2+16*(ROW(H52)-ROW($C$37))),4),1,2)&amp;IF(COLUMN(H52)-2&lt;16,",","")</f>
        <v>0x01,</v>
      </c>
      <c r="I52" s="36" t="str">
        <f>"0x"&amp;MID(DEC2HEX(INDEX('Tables SQR'!$F$4:'Tables SQR'!$F$259,COLUMN(I52)-2+16*(ROW(I52)-ROW($C$37))),4),1,2)&amp;IF(COLUMN(I52)-2&lt;16,",","")</f>
        <v>0x01,</v>
      </c>
      <c r="J52" s="36" t="str">
        <f>"0x"&amp;MID(DEC2HEX(INDEX('Tables SQR'!$F$4:'Tables SQR'!$F$259,COLUMN(J52)-2+16*(ROW(J52)-ROW($C$37))),4),1,2)&amp;IF(COLUMN(J52)-2&lt;16,",","")</f>
        <v>0x01,</v>
      </c>
      <c r="K52" s="36" t="str">
        <f>"0x"&amp;MID(DEC2HEX(INDEX('Tables SQR'!$F$4:'Tables SQR'!$F$259,COLUMN(K52)-2+16*(ROW(K52)-ROW($C$37))),4),1,2)&amp;IF(COLUMN(K52)-2&lt;16,",","")</f>
        <v>0x01,</v>
      </c>
      <c r="L52" s="36" t="str">
        <f>"0x"&amp;MID(DEC2HEX(INDEX('Tables SQR'!$F$4:'Tables SQR'!$F$259,COLUMN(L52)-2+16*(ROW(L52)-ROW($C$37))),4),1,2)&amp;IF(COLUMN(L52)-2&lt;16,",","")</f>
        <v>0x01,</v>
      </c>
      <c r="M52" s="36" t="str">
        <f>"0x"&amp;MID(DEC2HEX(INDEX('Tables SQR'!$F$4:'Tables SQR'!$F$259,COLUMN(M52)-2+16*(ROW(M52)-ROW($C$37))),4),1,2)&amp;IF(COLUMN(M52)-2&lt;16,",","")</f>
        <v>0x01,</v>
      </c>
      <c r="N52" s="36" t="str">
        <f>"0x"&amp;MID(DEC2HEX(INDEX('Tables SQR'!$F$4:'Tables SQR'!$F$259,COLUMN(N52)-2+16*(ROW(N52)-ROW($C$37))),4),1,2)&amp;IF(COLUMN(N52)-2&lt;16,",","")</f>
        <v>0x01,</v>
      </c>
      <c r="O52" s="36" t="str">
        <f>"0x"&amp;MID(DEC2HEX(INDEX('Tables SQR'!$F$4:'Tables SQR'!$F$259,COLUMN(O52)-2+16*(ROW(O52)-ROW($C$37))),4),1,2)&amp;IF(COLUMN(O52)-2&lt;16,",","")</f>
        <v>0x01,</v>
      </c>
      <c r="P52" s="36" t="str">
        <f>"0x"&amp;MID(DEC2HEX(INDEX('Tables SQR'!$F$4:'Tables SQR'!$F$259,COLUMN(P52)-2+16*(ROW(P52)-ROW($C$37))),4),1,2)&amp;IF(COLUMN(P52)-2&lt;16,",","")</f>
        <v>0x01,</v>
      </c>
      <c r="Q52" s="36" t="str">
        <f>"0x"&amp;MID(DEC2HEX(INDEX('Tables SQR'!$F$4:'Tables SQR'!$F$259,COLUMN(Q52)-2+16*(ROW(Q52)-ROW($C$37))),4),1,2)&amp;IF(COLUMN(Q52)-2&lt;16,",","")</f>
        <v>0x01,</v>
      </c>
      <c r="R52" s="36" t="str">
        <f>"0x"&amp;MID(DEC2HEX(INDEX('Tables SQR'!$F$4:'Tables SQR'!$F$259,COLUMN(R52)-2+16*(ROW(R52)-ROW($C$37))),4),1,2)&amp;IF(COLUMN(R52)-2&lt;16,",","")</f>
        <v>0x01</v>
      </c>
    </row>
    <row r="53" spans="2:18">
      <c r="B53" s="36" t="s">
        <v>107</v>
      </c>
      <c r="C53" s="36" t="str">
        <f>"0x"&amp;MID(DEC2HEX(INDEX('Tables SQR'!$F$4:'Tables SQR'!$F$259,COLUMN(C53)-2+16*(ROW(C37)-ROW($C$37))),4),3,2)&amp;IF(COLUMN(C53)-2&lt;16,",","")</f>
        <v>0xFF,</v>
      </c>
      <c r="D53" s="36" t="str">
        <f>"0x"&amp;MID(DEC2HEX(INDEX('Tables SQR'!$F$4:'Tables SQR'!$F$259,COLUMN(D53)-2+16*(ROW(D37)-ROW($C$37))),4),3,2)&amp;IF(COLUMN(D53)-2&lt;16,",","")</f>
        <v>0x7E,</v>
      </c>
      <c r="E53" s="36" t="str">
        <f>"0x"&amp;MID(DEC2HEX(INDEX('Tables SQR'!$F$4:'Tables SQR'!$F$259,COLUMN(E53)-2+16*(ROW(E37)-ROW($C$37))),4),3,2)&amp;IF(COLUMN(E53)-2&lt;16,",","")</f>
        <v>0x70,</v>
      </c>
      <c r="F53" s="36" t="str">
        <f>"0x"&amp;MID(DEC2HEX(INDEX('Tables SQR'!$F$4:'Tables SQR'!$F$259,COLUMN(F53)-2+16*(ROW(F37)-ROW($C$37))),4),3,2)&amp;IF(COLUMN(F53)-2&lt;16,",","")</f>
        <v>0xCF,</v>
      </c>
      <c r="G53" s="36" t="str">
        <f>"0x"&amp;MID(DEC2HEX(INDEX('Tables SQR'!$F$4:'Tables SQR'!$F$259,COLUMN(G53)-2+16*(ROW(G37)-ROW($C$37))),4),3,2)&amp;IF(COLUMN(G53)-2&lt;16,",","")</f>
        <v>0x47,</v>
      </c>
      <c r="H53" s="36" t="str">
        <f>"0x"&amp;MID(DEC2HEX(INDEX('Tables SQR'!$F$4:'Tables SQR'!$F$259,COLUMN(H53)-2+16*(ROW(H37)-ROW($C$37))),4),3,2)&amp;IF(COLUMN(H53)-2&lt;16,",","")</f>
        <v>0xA6,</v>
      </c>
      <c r="I53" s="36" t="str">
        <f>"0x"&amp;MID(DEC2HEX(INDEX('Tables SQR'!$F$4:'Tables SQR'!$F$259,COLUMN(I53)-2+16*(ROW(I37)-ROW($C$37))),4),3,2)&amp;IF(COLUMN(I53)-2&lt;16,",","")</f>
        <v>0x80,</v>
      </c>
      <c r="J53" s="36" t="str">
        <f>"0x"&amp;MID(DEC2HEX(INDEX('Tables SQR'!$F$4:'Tables SQR'!$F$259,COLUMN(J53)-2+16*(ROW(J37)-ROW($C$37))),4),3,2)&amp;IF(COLUMN(J53)-2&lt;16,",","")</f>
        <v>0xA3,</v>
      </c>
      <c r="K53" s="36" t="str">
        <f>"0x"&amp;MID(DEC2HEX(INDEX('Tables SQR'!$F$4:'Tables SQR'!$F$259,COLUMN(K53)-2+16*(ROW(K37)-ROW($C$37))),4),3,2)&amp;IF(COLUMN(K53)-2&lt;16,",","")</f>
        <v>0xF5,</v>
      </c>
      <c r="L53" s="36" t="str">
        <f>"0x"&amp;MID(DEC2HEX(INDEX('Tables SQR'!$F$4:'Tables SQR'!$F$259,COLUMN(L53)-2+16*(ROW(L37)-ROW($C$37))),4),3,2)&amp;IF(COLUMN(L53)-2&lt;16,",","")</f>
        <v>0x69,</v>
      </c>
      <c r="M53" s="36" t="str">
        <f>"0x"&amp;MID(DEC2HEX(INDEX('Tables SQR'!$F$4:'Tables SQR'!$F$259,COLUMN(M53)-2+16*(ROW(M37)-ROW($C$37))),4),3,2)&amp;IF(COLUMN(M53)-2&lt;16,",","")</f>
        <v>0xF5,</v>
      </c>
      <c r="N53" s="36" t="str">
        <f>"0x"&amp;MID(DEC2HEX(INDEX('Tables SQR'!$F$4:'Tables SQR'!$F$259,COLUMN(N53)-2+16*(ROW(N37)-ROW($C$37))),4),3,2)&amp;IF(COLUMN(N53)-2&lt;16,",","")</f>
        <v>0x93,</v>
      </c>
      <c r="O53" s="36" t="str">
        <f>"0x"&amp;MID(DEC2HEX(INDEX('Tables SQR'!$F$4:'Tables SQR'!$F$259,COLUMN(O53)-2+16*(ROW(O37)-ROW($C$37))),4),3,2)&amp;IF(COLUMN(O53)-2&lt;16,",","")</f>
        <v>0x3E,</v>
      </c>
      <c r="P53" s="36" t="str">
        <f>"0x"&amp;MID(DEC2HEX(INDEX('Tables SQR'!$F$4:'Tables SQR'!$F$259,COLUMN(P53)-2+16*(ROW(P37)-ROW($C$37))),4),3,2)&amp;IF(COLUMN(P53)-2&lt;16,",","")</f>
        <v>0xF5,</v>
      </c>
      <c r="Q53" s="36" t="str">
        <f>"0x"&amp;MID(DEC2HEX(INDEX('Tables SQR'!$F$4:'Tables SQR'!$F$259,COLUMN(Q53)-2+16*(ROW(Q37)-ROW($C$37))),4),3,2)&amp;IF(COLUMN(Q53)-2&lt;16,",","")</f>
        <v>0xB4,</v>
      </c>
      <c r="R53" s="36" t="str">
        <f>"0x"&amp;MID(DEC2HEX(INDEX('Tables SQR'!$F$4:'Tables SQR'!$F$259,COLUMN(R53)-2+16*(ROW(R37)-ROW($C$37))),4),3,2)&amp;IF(COLUMN(R53)-2&lt;16,",","")</f>
        <v>0x7B</v>
      </c>
    </row>
    <row r="54" spans="2:18">
      <c r="B54" s="36" t="s">
        <v>107</v>
      </c>
      <c r="C54" s="36" t="str">
        <f>"0x"&amp;MID(DEC2HEX(INDEX('Tables SQR'!$F$4:'Tables SQR'!$F$259,COLUMN(C54)-2+16*(ROW(C38)-ROW($C$37))),4),3,2)&amp;IF(COLUMN(C54)-2&lt;16,",","")</f>
        <v>0x47,</v>
      </c>
      <c r="D54" s="36" t="str">
        <f>"0x"&amp;MID(DEC2HEX(INDEX('Tables SQR'!$F$4:'Tables SQR'!$F$259,COLUMN(D54)-2+16*(ROW(D38)-ROW($C$37))),4),3,2)&amp;IF(COLUMN(D54)-2&lt;16,",","")</f>
        <v>0x18,</v>
      </c>
      <c r="E54" s="36" t="str">
        <f>"0x"&amp;MID(DEC2HEX(INDEX('Tables SQR'!$F$4:'Tables SQR'!$F$259,COLUMN(E54)-2+16*(ROW(E38)-ROW($C$37))),4),3,2)&amp;IF(COLUMN(E54)-2&lt;16,",","")</f>
        <v>0xEE,</v>
      </c>
      <c r="F54" s="36" t="str">
        <f>"0x"&amp;MID(DEC2HEX(INDEX('Tables SQR'!$F$4:'Tables SQR'!$F$259,COLUMN(F54)-2+16*(ROW(F38)-ROW($C$37))),4),3,2)&amp;IF(COLUMN(F54)-2&lt;16,",","")</f>
        <v>0xC8,</v>
      </c>
      <c r="G54" s="36" t="str">
        <f>"0x"&amp;MID(DEC2HEX(INDEX('Tables SQR'!$F$4:'Tables SQR'!$F$259,COLUMN(G54)-2+16*(ROW(G38)-ROW($C$37))),4),3,2)&amp;IF(COLUMN(G54)-2&lt;16,",","")</f>
        <v>0xA4,</v>
      </c>
      <c r="H54" s="36" t="str">
        <f>"0x"&amp;MID(DEC2HEX(INDEX('Tables SQR'!$F$4:'Tables SQR'!$F$259,COLUMN(H54)-2+16*(ROW(H38)-ROW($C$37))),4),3,2)&amp;IF(COLUMN(H54)-2&lt;16,",","")</f>
        <v>0x84,</v>
      </c>
      <c r="I54" s="36" t="str">
        <f>"0x"&amp;MID(DEC2HEX(INDEX('Tables SQR'!$F$4:'Tables SQR'!$F$259,COLUMN(I54)-2+16*(ROW(I38)-ROW($C$37))),4),3,2)&amp;IF(COLUMN(I54)-2&lt;16,",","")</f>
        <v>0x66,</v>
      </c>
      <c r="J54" s="36" t="str">
        <f>"0x"&amp;MID(DEC2HEX(INDEX('Tables SQR'!$F$4:'Tables SQR'!$F$259,COLUMN(J54)-2+16*(ROW(J38)-ROW($C$37))),4),3,2)&amp;IF(COLUMN(J54)-2&lt;16,",","")</f>
        <v>0x4A,</v>
      </c>
      <c r="K54" s="36" t="str">
        <f>"0x"&amp;MID(DEC2HEX(INDEX('Tables SQR'!$F$4:'Tables SQR'!$F$259,COLUMN(K54)-2+16*(ROW(K38)-ROW($C$37))),4),3,2)&amp;IF(COLUMN(K54)-2&lt;16,",","")</f>
        <v>0x2F,</v>
      </c>
      <c r="L54" s="36" t="str">
        <f>"0x"&amp;MID(DEC2HEX(INDEX('Tables SQR'!$F$4:'Tables SQR'!$F$259,COLUMN(L54)-2+16*(ROW(L38)-ROW($C$37))),4),3,2)&amp;IF(COLUMN(L54)-2&lt;16,",","")</f>
        <v>0x17,</v>
      </c>
      <c r="M54" s="36" t="str">
        <f>"0x"&amp;MID(DEC2HEX(INDEX('Tables SQR'!$F$4:'Tables SQR'!$F$259,COLUMN(M54)-2+16*(ROW(M38)-ROW($C$37))),4),3,2)&amp;IF(COLUMN(M54)-2&lt;16,",","")</f>
        <v>0x00,</v>
      </c>
      <c r="N54" s="36" t="str">
        <f>"0x"&amp;MID(DEC2HEX(INDEX('Tables SQR'!$F$4:'Tables SQR'!$F$259,COLUMN(N54)-2+16*(ROW(N38)-ROW($C$37))),4),3,2)&amp;IF(COLUMN(N54)-2&lt;16,",","")</f>
        <v>0xEB,</v>
      </c>
      <c r="O54" s="36" t="str">
        <f>"0x"&amp;MID(DEC2HEX(INDEX('Tables SQR'!$F$4:'Tables SQR'!$F$259,COLUMN(O54)-2+16*(ROW(O38)-ROW($C$37))),4),3,2)&amp;IF(COLUMN(O54)-2&lt;16,",","")</f>
        <v>0xD6,</v>
      </c>
      <c r="P54" s="36" t="str">
        <f>"0x"&amp;MID(DEC2HEX(INDEX('Tables SQR'!$F$4:'Tables SQR'!$F$259,COLUMN(P54)-2+16*(ROW(P38)-ROW($C$37))),4),3,2)&amp;IF(COLUMN(P54)-2&lt;16,",","")</f>
        <v>0xC3,</v>
      </c>
      <c r="Q54" s="36" t="str">
        <f>"0x"&amp;MID(DEC2HEX(INDEX('Tables SQR'!$F$4:'Tables SQR'!$F$259,COLUMN(Q54)-2+16*(ROW(Q38)-ROW($C$37))),4),3,2)&amp;IF(COLUMN(Q54)-2&lt;16,",","")</f>
        <v>0xB1,</v>
      </c>
      <c r="R54" s="36" t="str">
        <f>"0x"&amp;MID(DEC2HEX(INDEX('Tables SQR'!$F$4:'Tables SQR'!$F$259,COLUMN(R54)-2+16*(ROW(R38)-ROW($C$37))),4),3,2)&amp;IF(COLUMN(R54)-2&lt;16,",","")</f>
        <v>0xA0</v>
      </c>
    </row>
    <row r="55" spans="2:18">
      <c r="B55" s="36" t="s">
        <v>107</v>
      </c>
      <c r="C55" s="36" t="str">
        <f>"0x"&amp;MID(DEC2HEX(INDEX('Tables SQR'!$F$4:'Tables SQR'!$F$259,COLUMN(C55)-2+16*(ROW(C39)-ROW($C$37))),4),3,2)&amp;IF(COLUMN(C55)-2&lt;16,",","")</f>
        <v>0x90,</v>
      </c>
      <c r="D55" s="36" t="str">
        <f>"0x"&amp;MID(DEC2HEX(INDEX('Tables SQR'!$F$4:'Tables SQR'!$F$259,COLUMN(D55)-2+16*(ROW(D39)-ROW($C$37))),4),3,2)&amp;IF(COLUMN(D55)-2&lt;16,",","")</f>
        <v>0x80,</v>
      </c>
      <c r="E55" s="36" t="str">
        <f>"0x"&amp;MID(DEC2HEX(INDEX('Tables SQR'!$F$4:'Tables SQR'!$F$259,COLUMN(E55)-2+16*(ROW(E39)-ROW($C$37))),4),3,2)&amp;IF(COLUMN(E55)-2&lt;16,",","")</f>
        <v>0x72,</v>
      </c>
      <c r="F55" s="36" t="str">
        <f>"0x"&amp;MID(DEC2HEX(INDEX('Tables SQR'!$F$4:'Tables SQR'!$F$259,COLUMN(F55)-2+16*(ROW(F39)-ROW($C$37))),4),3,2)&amp;IF(COLUMN(F55)-2&lt;16,",","")</f>
        <v>0x64,</v>
      </c>
      <c r="G55" s="36" t="str">
        <f>"0x"&amp;MID(DEC2HEX(INDEX('Tables SQR'!$F$4:'Tables SQR'!$F$259,COLUMN(G55)-2+16*(ROW(G39)-ROW($C$37))),4),3,2)&amp;IF(COLUMN(G55)-2&lt;16,",","")</f>
        <v>0x56,</v>
      </c>
      <c r="H55" s="36" t="str">
        <f>"0x"&amp;MID(DEC2HEX(INDEX('Tables SQR'!$F$4:'Tables SQR'!$F$259,COLUMN(H55)-2+16*(ROW(H39)-ROW($C$37))),4),3,2)&amp;IF(COLUMN(H55)-2&lt;16,",","")</f>
        <v>0x49,</v>
      </c>
      <c r="I55" s="36" t="str">
        <f>"0x"&amp;MID(DEC2HEX(INDEX('Tables SQR'!$F$4:'Tables SQR'!$F$259,COLUMN(I55)-2+16*(ROW(I39)-ROW($C$37))),4),3,2)&amp;IF(COLUMN(I55)-2&lt;16,",","")</f>
        <v>0x3D,</v>
      </c>
      <c r="J55" s="36" t="str">
        <f>"0x"&amp;MID(DEC2HEX(INDEX('Tables SQR'!$F$4:'Tables SQR'!$F$259,COLUMN(J55)-2+16*(ROW(J39)-ROW($C$37))),4),3,2)&amp;IF(COLUMN(J55)-2&lt;16,",","")</f>
        <v>0x31,</v>
      </c>
      <c r="K55" s="36" t="str">
        <f>"0x"&amp;MID(DEC2HEX(INDEX('Tables SQR'!$F$4:'Tables SQR'!$F$259,COLUMN(K55)-2+16*(ROW(K39)-ROW($C$37))),4),3,2)&amp;IF(COLUMN(K55)-2&lt;16,",","")</f>
        <v>0x26,</v>
      </c>
      <c r="L55" s="36" t="str">
        <f>"0x"&amp;MID(DEC2HEX(INDEX('Tables SQR'!$F$4:'Tables SQR'!$F$259,COLUMN(L55)-2+16*(ROW(L39)-ROW($C$37))),4),3,2)&amp;IF(COLUMN(L55)-2&lt;16,",","")</f>
        <v>0x1B,</v>
      </c>
      <c r="M55" s="36" t="str">
        <f>"0x"&amp;MID(DEC2HEX(INDEX('Tables SQR'!$F$4:'Tables SQR'!$F$259,COLUMN(M55)-2+16*(ROW(M39)-ROW($C$37))),4),3,2)&amp;IF(COLUMN(M55)-2&lt;16,",","")</f>
        <v>0x10,</v>
      </c>
      <c r="N55" s="36" t="str">
        <f>"0x"&amp;MID(DEC2HEX(INDEX('Tables SQR'!$F$4:'Tables SQR'!$F$259,COLUMN(N55)-2+16*(ROW(N39)-ROW($C$37))),4),3,2)&amp;IF(COLUMN(N55)-2&lt;16,",","")</f>
        <v>0x06,</v>
      </c>
      <c r="O55" s="36" t="str">
        <f>"0x"&amp;MID(DEC2HEX(INDEX('Tables SQR'!$F$4:'Tables SQR'!$F$259,COLUMN(O55)-2+16*(ROW(O39)-ROW($C$37))),4),3,2)&amp;IF(COLUMN(O55)-2&lt;16,",","")</f>
        <v>0xFD,</v>
      </c>
      <c r="P55" s="36" t="str">
        <f>"0x"&amp;MID(DEC2HEX(INDEX('Tables SQR'!$F$4:'Tables SQR'!$F$259,COLUMN(P55)-2+16*(ROW(P39)-ROW($C$37))),4),3,2)&amp;IF(COLUMN(P55)-2&lt;16,",","")</f>
        <v>0xF3,</v>
      </c>
      <c r="Q55" s="36" t="str">
        <f>"0x"&amp;MID(DEC2HEX(INDEX('Tables SQR'!$F$4:'Tables SQR'!$F$259,COLUMN(Q55)-2+16*(ROW(Q39)-ROW($C$37))),4),3,2)&amp;IF(COLUMN(Q55)-2&lt;16,",","")</f>
        <v>0xEA,</v>
      </c>
      <c r="R55" s="36" t="str">
        <f>"0x"&amp;MID(DEC2HEX(INDEX('Tables SQR'!$F$4:'Tables SQR'!$F$259,COLUMN(R55)-2+16*(ROW(R39)-ROW($C$37))),4),3,2)&amp;IF(COLUMN(R55)-2&lt;16,",","")</f>
        <v>0xE2</v>
      </c>
    </row>
    <row r="56" spans="2:18">
      <c r="B56" s="36" t="s">
        <v>107</v>
      </c>
      <c r="C56" s="36" t="str">
        <f>"0x"&amp;MID(DEC2HEX(INDEX('Tables SQR'!$F$4:'Tables SQR'!$F$259,COLUMN(C56)-2+16*(ROW(C40)-ROW($C$37))),4),3,2)&amp;IF(COLUMN(C56)-2&lt;16,",","")</f>
        <v>0xD9,</v>
      </c>
      <c r="D56" s="36" t="str">
        <f>"0x"&amp;MID(DEC2HEX(INDEX('Tables SQR'!$F$4:'Tables SQR'!$F$259,COLUMN(D56)-2+16*(ROW(D40)-ROW($C$37))),4),3,2)&amp;IF(COLUMN(D56)-2&lt;16,",","")</f>
        <v>0xD1,</v>
      </c>
      <c r="E56" s="36" t="str">
        <f>"0x"&amp;MID(DEC2HEX(INDEX('Tables SQR'!$F$4:'Tables SQR'!$F$259,COLUMN(E56)-2+16*(ROW(E40)-ROW($C$37))),4),3,2)&amp;IF(COLUMN(E56)-2&lt;16,",","")</f>
        <v>0xC9,</v>
      </c>
      <c r="F56" s="36" t="str">
        <f>"0x"&amp;MID(DEC2HEX(INDEX('Tables SQR'!$F$4:'Tables SQR'!$F$259,COLUMN(F56)-2+16*(ROW(F40)-ROW($C$37))),4),3,2)&amp;IF(COLUMN(F56)-2&lt;16,",","")</f>
        <v>0xC1,</v>
      </c>
      <c r="G56" s="36" t="str">
        <f>"0x"&amp;MID(DEC2HEX(INDEX('Tables SQR'!$F$4:'Tables SQR'!$F$259,COLUMN(G56)-2+16*(ROW(G40)-ROW($C$37))),4),3,2)&amp;IF(COLUMN(G56)-2&lt;16,",","")</f>
        <v>0xBA,</v>
      </c>
      <c r="H56" s="36" t="str">
        <f>"0x"&amp;MID(DEC2HEX(INDEX('Tables SQR'!$F$4:'Tables SQR'!$F$259,COLUMN(H56)-2+16*(ROW(H40)-ROW($C$37))),4),3,2)&amp;IF(COLUMN(H56)-2&lt;16,",","")</f>
        <v>0xB3,</v>
      </c>
      <c r="I56" s="36" t="str">
        <f>"0x"&amp;MID(DEC2HEX(INDEX('Tables SQR'!$F$4:'Tables SQR'!$F$259,COLUMN(I56)-2+16*(ROW(I40)-ROW($C$37))),4),3,2)&amp;IF(COLUMN(I56)-2&lt;16,",","")</f>
        <v>0xAC,</v>
      </c>
      <c r="J56" s="36" t="str">
        <f>"0x"&amp;MID(DEC2HEX(INDEX('Tables SQR'!$F$4:'Tables SQR'!$F$259,COLUMN(J56)-2+16*(ROW(J40)-ROW($C$37))),4),3,2)&amp;IF(COLUMN(J56)-2&lt;16,",","")</f>
        <v>0xA5,</v>
      </c>
      <c r="K56" s="36" t="str">
        <f>"0x"&amp;MID(DEC2HEX(INDEX('Tables SQR'!$F$4:'Tables SQR'!$F$259,COLUMN(K56)-2+16*(ROW(K40)-ROW($C$37))),4),3,2)&amp;IF(COLUMN(K56)-2&lt;16,",","")</f>
        <v>0x9E,</v>
      </c>
      <c r="L56" s="36" t="str">
        <f>"0x"&amp;MID(DEC2HEX(INDEX('Tables SQR'!$F$4:'Tables SQR'!$F$259,COLUMN(L56)-2+16*(ROW(L40)-ROW($C$37))),4),3,2)&amp;IF(COLUMN(L56)-2&lt;16,",","")</f>
        <v>0x98,</v>
      </c>
      <c r="M56" s="36" t="str">
        <f>"0x"&amp;MID(DEC2HEX(INDEX('Tables SQR'!$F$4:'Tables SQR'!$F$259,COLUMN(M56)-2+16*(ROW(M40)-ROW($C$37))),4),3,2)&amp;IF(COLUMN(M56)-2&lt;16,",","")</f>
        <v>0x92,</v>
      </c>
      <c r="N56" s="36" t="str">
        <f>"0x"&amp;MID(DEC2HEX(INDEX('Tables SQR'!$F$4:'Tables SQR'!$F$259,COLUMN(N56)-2+16*(ROW(N40)-ROW($C$37))),4),3,2)&amp;IF(COLUMN(N56)-2&lt;16,",","")</f>
        <v>0x8C,</v>
      </c>
      <c r="O56" s="36" t="str">
        <f>"0x"&amp;MID(DEC2HEX(INDEX('Tables SQR'!$F$4:'Tables SQR'!$F$259,COLUMN(O56)-2+16*(ROW(O40)-ROW($C$37))),4),3,2)&amp;IF(COLUMN(O56)-2&lt;16,",","")</f>
        <v>0x86,</v>
      </c>
      <c r="P56" s="36" t="str">
        <f>"0x"&amp;MID(DEC2HEX(INDEX('Tables SQR'!$F$4:'Tables SQR'!$F$259,COLUMN(P56)-2+16*(ROW(P40)-ROW($C$37))),4),3,2)&amp;IF(COLUMN(P56)-2&lt;16,",","")</f>
        <v>0x80,</v>
      </c>
      <c r="Q56" s="36" t="str">
        <f>"0x"&amp;MID(DEC2HEX(INDEX('Tables SQR'!$F$4:'Tables SQR'!$F$259,COLUMN(Q56)-2+16*(ROW(Q40)-ROW($C$37))),4),3,2)&amp;IF(COLUMN(Q56)-2&lt;16,",","")</f>
        <v>0x7A,</v>
      </c>
      <c r="R56" s="36" t="str">
        <f>"0x"&amp;MID(DEC2HEX(INDEX('Tables SQR'!$F$4:'Tables SQR'!$F$259,COLUMN(R56)-2+16*(ROW(R40)-ROW($C$37))),4),3,2)&amp;IF(COLUMN(R56)-2&lt;16,",","")</f>
        <v>0x75</v>
      </c>
    </row>
    <row r="57" spans="2:18">
      <c r="B57" s="36" t="s">
        <v>107</v>
      </c>
      <c r="C57" s="36" t="str">
        <f>"0x"&amp;MID(DEC2HEX(INDEX('Tables SQR'!$F$4:'Tables SQR'!$F$259,COLUMN(C57)-2+16*(ROW(C41)-ROW($C$37))),4),3,2)&amp;IF(COLUMN(C57)-2&lt;16,",","")</f>
        <v>0x70,</v>
      </c>
      <c r="D57" s="36" t="str">
        <f>"0x"&amp;MID(DEC2HEX(INDEX('Tables SQR'!$F$4:'Tables SQR'!$F$259,COLUMN(D57)-2+16*(ROW(D41)-ROW($C$37))),4),3,2)&amp;IF(COLUMN(D57)-2&lt;16,",","")</f>
        <v>0x6A,</v>
      </c>
      <c r="E57" s="36" t="str">
        <f>"0x"&amp;MID(DEC2HEX(INDEX('Tables SQR'!$F$4:'Tables SQR'!$F$259,COLUMN(E57)-2+16*(ROW(E41)-ROW($C$37))),4),3,2)&amp;IF(COLUMN(E57)-2&lt;16,",","")</f>
        <v>0x65,</v>
      </c>
      <c r="F57" s="36" t="str">
        <f>"0x"&amp;MID(DEC2HEX(INDEX('Tables SQR'!$F$4:'Tables SQR'!$F$259,COLUMN(F57)-2+16*(ROW(F41)-ROW($C$37))),4),3,2)&amp;IF(COLUMN(F57)-2&lt;16,",","")</f>
        <v>0x60,</v>
      </c>
      <c r="G57" s="36" t="str">
        <f>"0x"&amp;MID(DEC2HEX(INDEX('Tables SQR'!$F$4:'Tables SQR'!$F$259,COLUMN(G57)-2+16*(ROW(G41)-ROW($C$37))),4),3,2)&amp;IF(COLUMN(G57)-2&lt;16,",","")</f>
        <v>0x5B,</v>
      </c>
      <c r="H57" s="36" t="str">
        <f>"0x"&amp;MID(DEC2HEX(INDEX('Tables SQR'!$F$4:'Tables SQR'!$F$259,COLUMN(H57)-2+16*(ROW(H41)-ROW($C$37))),4),3,2)&amp;IF(COLUMN(H57)-2&lt;16,",","")</f>
        <v>0x57,</v>
      </c>
      <c r="I57" s="36" t="str">
        <f>"0x"&amp;MID(DEC2HEX(INDEX('Tables SQR'!$F$4:'Tables SQR'!$F$259,COLUMN(I57)-2+16*(ROW(I41)-ROW($C$37))),4),3,2)&amp;IF(COLUMN(I57)-2&lt;16,",","")</f>
        <v>0x52,</v>
      </c>
      <c r="J57" s="36" t="str">
        <f>"0x"&amp;MID(DEC2HEX(INDEX('Tables SQR'!$F$4:'Tables SQR'!$F$259,COLUMN(J57)-2+16*(ROW(J41)-ROW($C$37))),4),3,2)&amp;IF(COLUMN(J57)-2&lt;16,",","")</f>
        <v>0x4E,</v>
      </c>
      <c r="K57" s="36" t="str">
        <f>"0x"&amp;MID(DEC2HEX(INDEX('Tables SQR'!$F$4:'Tables SQR'!$F$259,COLUMN(K57)-2+16*(ROW(K41)-ROW($C$37))),4),3,2)&amp;IF(COLUMN(K57)-2&lt;16,",","")</f>
        <v>0x49,</v>
      </c>
      <c r="L57" s="36" t="str">
        <f>"0x"&amp;MID(DEC2HEX(INDEX('Tables SQR'!$F$4:'Tables SQR'!$F$259,COLUMN(L57)-2+16*(ROW(L41)-ROW($C$37))),4),3,2)&amp;IF(COLUMN(L57)-2&lt;16,",","")</f>
        <v>0x45,</v>
      </c>
      <c r="M57" s="36" t="str">
        <f>"0x"&amp;MID(DEC2HEX(INDEX('Tables SQR'!$F$4:'Tables SQR'!$F$259,COLUMN(M57)-2+16*(ROW(M41)-ROW($C$37))),4),3,2)&amp;IF(COLUMN(M57)-2&lt;16,",","")</f>
        <v>0x41,</v>
      </c>
      <c r="N57" s="36" t="str">
        <f>"0x"&amp;MID(DEC2HEX(INDEX('Tables SQR'!$F$4:'Tables SQR'!$F$259,COLUMN(N57)-2+16*(ROW(N41)-ROW($C$37))),4),3,2)&amp;IF(COLUMN(N57)-2&lt;16,",","")</f>
        <v>0x3C,</v>
      </c>
      <c r="O57" s="36" t="str">
        <f>"0x"&amp;MID(DEC2HEX(INDEX('Tables SQR'!$F$4:'Tables SQR'!$F$259,COLUMN(O57)-2+16*(ROW(O41)-ROW($C$37))),4),3,2)&amp;IF(COLUMN(O57)-2&lt;16,",","")</f>
        <v>0x38,</v>
      </c>
      <c r="P57" s="36" t="str">
        <f>"0x"&amp;MID(DEC2HEX(INDEX('Tables SQR'!$F$4:'Tables SQR'!$F$259,COLUMN(P57)-2+16*(ROW(P41)-ROW($C$37))),4),3,2)&amp;IF(COLUMN(P57)-2&lt;16,",","")</f>
        <v>0x34,</v>
      </c>
      <c r="Q57" s="36" t="str">
        <f>"0x"&amp;MID(DEC2HEX(INDEX('Tables SQR'!$F$4:'Tables SQR'!$F$259,COLUMN(Q57)-2+16*(ROW(Q41)-ROW($C$37))),4),3,2)&amp;IF(COLUMN(Q57)-2&lt;16,",","")</f>
        <v>0x31,</v>
      </c>
      <c r="R57" s="36" t="str">
        <f>"0x"&amp;MID(DEC2HEX(INDEX('Tables SQR'!$F$4:'Tables SQR'!$F$259,COLUMN(R57)-2+16*(ROW(R41)-ROW($C$37))),4),3,2)&amp;IF(COLUMN(R57)-2&lt;16,",","")</f>
        <v>0x2D</v>
      </c>
    </row>
    <row r="58" spans="2:18">
      <c r="B58" s="36" t="s">
        <v>107</v>
      </c>
      <c r="C58" s="36" t="str">
        <f>"0x"&amp;MID(DEC2HEX(INDEX('Tables SQR'!$F$4:'Tables SQR'!$F$259,COLUMN(C58)-2+16*(ROW(C42)-ROW($C$37))),4),3,2)&amp;IF(COLUMN(C58)-2&lt;16,",","")</f>
        <v>0x29,</v>
      </c>
      <c r="D58" s="36" t="str">
        <f>"0x"&amp;MID(DEC2HEX(INDEX('Tables SQR'!$F$4:'Tables SQR'!$F$259,COLUMN(D58)-2+16*(ROW(D42)-ROW($C$37))),4),3,2)&amp;IF(COLUMN(D58)-2&lt;16,",","")</f>
        <v>0x25,</v>
      </c>
      <c r="E58" s="36" t="str">
        <f>"0x"&amp;MID(DEC2HEX(INDEX('Tables SQR'!$F$4:'Tables SQR'!$F$259,COLUMN(E58)-2+16*(ROW(E42)-ROW($C$37))),4),3,2)&amp;IF(COLUMN(E58)-2&lt;16,",","")</f>
        <v>0x22,</v>
      </c>
      <c r="F58" s="36" t="str">
        <f>"0x"&amp;MID(DEC2HEX(INDEX('Tables SQR'!$F$4:'Tables SQR'!$F$259,COLUMN(F58)-2+16*(ROW(F42)-ROW($C$37))),4),3,2)&amp;IF(COLUMN(F58)-2&lt;16,",","")</f>
        <v>0x1E,</v>
      </c>
      <c r="G58" s="36" t="str">
        <f>"0x"&amp;MID(DEC2HEX(INDEX('Tables SQR'!$F$4:'Tables SQR'!$F$259,COLUMN(G58)-2+16*(ROW(G42)-ROW($C$37))),4),3,2)&amp;IF(COLUMN(G58)-2&lt;16,",","")</f>
        <v>0x1B,</v>
      </c>
      <c r="H58" s="36" t="str">
        <f>"0x"&amp;MID(DEC2HEX(INDEX('Tables SQR'!$F$4:'Tables SQR'!$F$259,COLUMN(H58)-2+16*(ROW(H42)-ROW($C$37))),4),3,2)&amp;IF(COLUMN(H58)-2&lt;16,",","")</f>
        <v>0x17,</v>
      </c>
      <c r="I58" s="36" t="str">
        <f>"0x"&amp;MID(DEC2HEX(INDEX('Tables SQR'!$F$4:'Tables SQR'!$F$259,COLUMN(I58)-2+16*(ROW(I42)-ROW($C$37))),4),3,2)&amp;IF(COLUMN(I58)-2&lt;16,",","")</f>
        <v>0x14,</v>
      </c>
      <c r="J58" s="36" t="str">
        <f>"0x"&amp;MID(DEC2HEX(INDEX('Tables SQR'!$F$4:'Tables SQR'!$F$259,COLUMN(J58)-2+16*(ROW(J42)-ROW($C$37))),4),3,2)&amp;IF(COLUMN(J58)-2&lt;16,",","")</f>
        <v>0x11,</v>
      </c>
      <c r="K58" s="36" t="str">
        <f>"0x"&amp;MID(DEC2HEX(INDEX('Tables SQR'!$F$4:'Tables SQR'!$F$259,COLUMN(K58)-2+16*(ROW(K42)-ROW($C$37))),4),3,2)&amp;IF(COLUMN(K58)-2&lt;16,",","")</f>
        <v>0x0D,</v>
      </c>
      <c r="L58" s="36" t="str">
        <f>"0x"&amp;MID(DEC2HEX(INDEX('Tables SQR'!$F$4:'Tables SQR'!$F$259,COLUMN(L58)-2+16*(ROW(L42)-ROW($C$37))),4),3,2)&amp;IF(COLUMN(L58)-2&lt;16,",","")</f>
        <v>0x0A,</v>
      </c>
      <c r="M58" s="36" t="str">
        <f>"0x"&amp;MID(DEC2HEX(INDEX('Tables SQR'!$F$4:'Tables SQR'!$F$259,COLUMN(M58)-2+16*(ROW(M42)-ROW($C$37))),4),3,2)&amp;IF(COLUMN(M58)-2&lt;16,",","")</f>
        <v>0x07,</v>
      </c>
      <c r="N58" s="36" t="str">
        <f>"0x"&amp;MID(DEC2HEX(INDEX('Tables SQR'!$F$4:'Tables SQR'!$F$259,COLUMN(N58)-2+16*(ROW(N42)-ROW($C$37))),4),3,2)&amp;IF(COLUMN(N58)-2&lt;16,",","")</f>
        <v>0x04,</v>
      </c>
      <c r="O58" s="36" t="str">
        <f>"0x"&amp;MID(DEC2HEX(INDEX('Tables SQR'!$F$4:'Tables SQR'!$F$259,COLUMN(O58)-2+16*(ROW(O42)-ROW($C$37))),4),3,2)&amp;IF(COLUMN(O58)-2&lt;16,",","")</f>
        <v>0x01,</v>
      </c>
      <c r="P58" s="36" t="str">
        <f>"0x"&amp;MID(DEC2HEX(INDEX('Tables SQR'!$F$4:'Tables SQR'!$F$259,COLUMN(P58)-2+16*(ROW(P42)-ROW($C$37))),4),3,2)&amp;IF(COLUMN(P58)-2&lt;16,",","")</f>
        <v>0xFE,</v>
      </c>
      <c r="Q58" s="36" t="str">
        <f>"0x"&amp;MID(DEC2HEX(INDEX('Tables SQR'!$F$4:'Tables SQR'!$F$259,COLUMN(Q58)-2+16*(ROW(Q42)-ROW($C$37))),4),3,2)&amp;IF(COLUMN(Q58)-2&lt;16,",","")</f>
        <v>0xFB,</v>
      </c>
      <c r="R58" s="36" t="str">
        <f>"0x"&amp;MID(DEC2HEX(INDEX('Tables SQR'!$F$4:'Tables SQR'!$F$259,COLUMN(R58)-2+16*(ROW(R42)-ROW($C$37))),4),3,2)&amp;IF(COLUMN(R58)-2&lt;16,",","")</f>
        <v>0xF8</v>
      </c>
    </row>
    <row r="59" spans="2:18">
      <c r="B59" s="36" t="s">
        <v>107</v>
      </c>
      <c r="C59" s="36" t="str">
        <f>"0x"&amp;MID(DEC2HEX(INDEX('Tables SQR'!$F$4:'Tables SQR'!$F$259,COLUMN(C59)-2+16*(ROW(C43)-ROW($C$37))),4),3,2)&amp;IF(COLUMN(C59)-2&lt;16,",","")</f>
        <v>0xF6,</v>
      </c>
      <c r="D59" s="36" t="str">
        <f>"0x"&amp;MID(DEC2HEX(INDEX('Tables SQR'!$F$4:'Tables SQR'!$F$259,COLUMN(D59)-2+16*(ROW(D43)-ROW($C$37))),4),3,2)&amp;IF(COLUMN(D59)-2&lt;16,",","")</f>
        <v>0xF3,</v>
      </c>
      <c r="E59" s="36" t="str">
        <f>"0x"&amp;MID(DEC2HEX(INDEX('Tables SQR'!$F$4:'Tables SQR'!$F$259,COLUMN(E59)-2+16*(ROW(E43)-ROW($C$37))),4),3,2)&amp;IF(COLUMN(E59)-2&lt;16,",","")</f>
        <v>0xF0,</v>
      </c>
      <c r="F59" s="36" t="str">
        <f>"0x"&amp;MID(DEC2HEX(INDEX('Tables SQR'!$F$4:'Tables SQR'!$F$259,COLUMN(F59)-2+16*(ROW(F43)-ROW($C$37))),4),3,2)&amp;IF(COLUMN(F59)-2&lt;16,",","")</f>
        <v>0xED,</v>
      </c>
      <c r="G59" s="36" t="str">
        <f>"0x"&amp;MID(DEC2HEX(INDEX('Tables SQR'!$F$4:'Tables SQR'!$F$259,COLUMN(G59)-2+16*(ROW(G43)-ROW($C$37))),4),3,2)&amp;IF(COLUMN(G59)-2&lt;16,",","")</f>
        <v>0xEB,</v>
      </c>
      <c r="H59" s="36" t="str">
        <f>"0x"&amp;MID(DEC2HEX(INDEX('Tables SQR'!$F$4:'Tables SQR'!$F$259,COLUMN(H59)-2+16*(ROW(H43)-ROW($C$37))),4),3,2)&amp;IF(COLUMN(H59)-2&lt;16,",","")</f>
        <v>0xE8,</v>
      </c>
      <c r="I59" s="36" t="str">
        <f>"0x"&amp;MID(DEC2HEX(INDEX('Tables SQR'!$F$4:'Tables SQR'!$F$259,COLUMN(I59)-2+16*(ROW(I43)-ROW($C$37))),4),3,2)&amp;IF(COLUMN(I59)-2&lt;16,",","")</f>
        <v>0xE6,</v>
      </c>
      <c r="J59" s="36" t="str">
        <f>"0x"&amp;MID(DEC2HEX(INDEX('Tables SQR'!$F$4:'Tables SQR'!$F$259,COLUMN(J59)-2+16*(ROW(J43)-ROW($C$37))),4),3,2)&amp;IF(COLUMN(J59)-2&lt;16,",","")</f>
        <v>0xE3,</v>
      </c>
      <c r="K59" s="36" t="str">
        <f>"0x"&amp;MID(DEC2HEX(INDEX('Tables SQR'!$F$4:'Tables SQR'!$F$259,COLUMN(K59)-2+16*(ROW(K43)-ROW($C$37))),4),3,2)&amp;IF(COLUMN(K59)-2&lt;16,",","")</f>
        <v>0xE1,</v>
      </c>
      <c r="L59" s="36" t="str">
        <f>"0x"&amp;MID(DEC2HEX(INDEX('Tables SQR'!$F$4:'Tables SQR'!$F$259,COLUMN(L59)-2+16*(ROW(L43)-ROW($C$37))),4),3,2)&amp;IF(COLUMN(L59)-2&lt;16,",","")</f>
        <v>0xDE,</v>
      </c>
      <c r="M59" s="36" t="str">
        <f>"0x"&amp;MID(DEC2HEX(INDEX('Tables SQR'!$F$4:'Tables SQR'!$F$259,COLUMN(M59)-2+16*(ROW(M43)-ROW($C$37))),4),3,2)&amp;IF(COLUMN(M59)-2&lt;16,",","")</f>
        <v>0xDC,</v>
      </c>
      <c r="N59" s="36" t="str">
        <f>"0x"&amp;MID(DEC2HEX(INDEX('Tables SQR'!$F$4:'Tables SQR'!$F$259,COLUMN(N59)-2+16*(ROW(N43)-ROW($C$37))),4),3,2)&amp;IF(COLUMN(N59)-2&lt;16,",","")</f>
        <v>0xD9,</v>
      </c>
      <c r="O59" s="36" t="str">
        <f>"0x"&amp;MID(DEC2HEX(INDEX('Tables SQR'!$F$4:'Tables SQR'!$F$259,COLUMN(O59)-2+16*(ROW(O43)-ROW($C$37))),4),3,2)&amp;IF(COLUMN(O59)-2&lt;16,",","")</f>
        <v>0xD7,</v>
      </c>
      <c r="P59" s="36" t="str">
        <f>"0x"&amp;MID(DEC2HEX(INDEX('Tables SQR'!$F$4:'Tables SQR'!$F$259,COLUMN(P59)-2+16*(ROW(P43)-ROW($C$37))),4),3,2)&amp;IF(COLUMN(P59)-2&lt;16,",","")</f>
        <v>0xD5,</v>
      </c>
      <c r="Q59" s="36" t="str">
        <f>"0x"&amp;MID(DEC2HEX(INDEX('Tables SQR'!$F$4:'Tables SQR'!$F$259,COLUMN(Q59)-2+16*(ROW(Q43)-ROW($C$37))),4),3,2)&amp;IF(COLUMN(Q59)-2&lt;16,",","")</f>
        <v>0xD3,</v>
      </c>
      <c r="R59" s="36" t="str">
        <f>"0x"&amp;MID(DEC2HEX(INDEX('Tables SQR'!$F$4:'Tables SQR'!$F$259,COLUMN(R59)-2+16*(ROW(R43)-ROW($C$37))),4),3,2)&amp;IF(COLUMN(R59)-2&lt;16,",","")</f>
        <v>0xD0</v>
      </c>
    </row>
    <row r="60" spans="2:18">
      <c r="B60" s="36" t="s">
        <v>107</v>
      </c>
      <c r="C60" s="36" t="str">
        <f>"0x"&amp;MID(DEC2HEX(INDEX('Tables SQR'!$F$4:'Tables SQR'!$F$259,COLUMN(C60)-2+16*(ROW(C44)-ROW($C$37))),4),3,2)&amp;IF(COLUMN(C60)-2&lt;16,",","")</f>
        <v>0xCE,</v>
      </c>
      <c r="D60" s="36" t="str">
        <f>"0x"&amp;MID(DEC2HEX(INDEX('Tables SQR'!$F$4:'Tables SQR'!$F$259,COLUMN(D60)-2+16*(ROW(D44)-ROW($C$37))),4),3,2)&amp;IF(COLUMN(D60)-2&lt;16,",","")</f>
        <v>0xCC,</v>
      </c>
      <c r="E60" s="36" t="str">
        <f>"0x"&amp;MID(DEC2HEX(INDEX('Tables SQR'!$F$4:'Tables SQR'!$F$259,COLUMN(E60)-2+16*(ROW(E44)-ROW($C$37))),4),3,2)&amp;IF(COLUMN(E60)-2&lt;16,",","")</f>
        <v>0xCA,</v>
      </c>
      <c r="F60" s="36" t="str">
        <f>"0x"&amp;MID(DEC2HEX(INDEX('Tables SQR'!$F$4:'Tables SQR'!$F$259,COLUMN(F60)-2+16*(ROW(F44)-ROW($C$37))),4),3,2)&amp;IF(COLUMN(F60)-2&lt;16,",","")</f>
        <v>0xC8,</v>
      </c>
      <c r="G60" s="36" t="str">
        <f>"0x"&amp;MID(DEC2HEX(INDEX('Tables SQR'!$F$4:'Tables SQR'!$F$259,COLUMN(G60)-2+16*(ROW(G44)-ROW($C$37))),4),3,2)&amp;IF(COLUMN(G60)-2&lt;16,",","")</f>
        <v>0xC6,</v>
      </c>
      <c r="H60" s="36" t="str">
        <f>"0x"&amp;MID(DEC2HEX(INDEX('Tables SQR'!$F$4:'Tables SQR'!$F$259,COLUMN(H60)-2+16*(ROW(H44)-ROW($C$37))),4),3,2)&amp;IF(COLUMN(H60)-2&lt;16,",","")</f>
        <v>0xC4,</v>
      </c>
      <c r="I60" s="36" t="str">
        <f>"0x"&amp;MID(DEC2HEX(INDEX('Tables SQR'!$F$4:'Tables SQR'!$F$259,COLUMN(I60)-2+16*(ROW(I44)-ROW($C$37))),4),3,2)&amp;IF(COLUMN(I60)-2&lt;16,",","")</f>
        <v>0xC1,</v>
      </c>
      <c r="J60" s="36" t="str">
        <f>"0x"&amp;MID(DEC2HEX(INDEX('Tables SQR'!$F$4:'Tables SQR'!$F$259,COLUMN(J60)-2+16*(ROW(J44)-ROW($C$37))),4),3,2)&amp;IF(COLUMN(J60)-2&lt;16,",","")</f>
        <v>0xBF,</v>
      </c>
      <c r="K60" s="36" t="str">
        <f>"0x"&amp;MID(DEC2HEX(INDEX('Tables SQR'!$F$4:'Tables SQR'!$F$259,COLUMN(K60)-2+16*(ROW(K44)-ROW($C$37))),4),3,2)&amp;IF(COLUMN(K60)-2&lt;16,",","")</f>
        <v>0xBD,</v>
      </c>
      <c r="L60" s="36" t="str">
        <f>"0x"&amp;MID(DEC2HEX(INDEX('Tables SQR'!$F$4:'Tables SQR'!$F$259,COLUMN(L60)-2+16*(ROW(L44)-ROW($C$37))),4),3,2)&amp;IF(COLUMN(L60)-2&lt;16,",","")</f>
        <v>0xBC,</v>
      </c>
      <c r="M60" s="36" t="str">
        <f>"0x"&amp;MID(DEC2HEX(INDEX('Tables SQR'!$F$4:'Tables SQR'!$F$259,COLUMN(M60)-2+16*(ROW(M44)-ROW($C$37))),4),3,2)&amp;IF(COLUMN(M60)-2&lt;16,",","")</f>
        <v>0xBA,</v>
      </c>
      <c r="N60" s="36" t="str">
        <f>"0x"&amp;MID(DEC2HEX(INDEX('Tables SQR'!$F$4:'Tables SQR'!$F$259,COLUMN(N60)-2+16*(ROW(N44)-ROW($C$37))),4),3,2)&amp;IF(COLUMN(N60)-2&lt;16,",","")</f>
        <v>0xB8,</v>
      </c>
      <c r="O60" s="36" t="str">
        <f>"0x"&amp;MID(DEC2HEX(INDEX('Tables SQR'!$F$4:'Tables SQR'!$F$259,COLUMN(O60)-2+16*(ROW(O44)-ROW($C$37))),4),3,2)&amp;IF(COLUMN(O60)-2&lt;16,",","")</f>
        <v>0xB6,</v>
      </c>
      <c r="P60" s="36" t="str">
        <f>"0x"&amp;MID(DEC2HEX(INDEX('Tables SQR'!$F$4:'Tables SQR'!$F$259,COLUMN(P60)-2+16*(ROW(P44)-ROW($C$37))),4),3,2)&amp;IF(COLUMN(P60)-2&lt;16,",","")</f>
        <v>0xB4,</v>
      </c>
      <c r="Q60" s="36" t="str">
        <f>"0x"&amp;MID(DEC2HEX(INDEX('Tables SQR'!$F$4:'Tables SQR'!$F$259,COLUMN(Q60)-2+16*(ROW(Q44)-ROW($C$37))),4),3,2)&amp;IF(COLUMN(Q60)-2&lt;16,",","")</f>
        <v>0xB2,</v>
      </c>
      <c r="R60" s="36" t="str">
        <f>"0x"&amp;MID(DEC2HEX(INDEX('Tables SQR'!$F$4:'Tables SQR'!$F$259,COLUMN(R60)-2+16*(ROW(R44)-ROW($C$37))),4),3,2)&amp;IF(COLUMN(R60)-2&lt;16,",","")</f>
        <v>0xB0</v>
      </c>
    </row>
    <row r="61" spans="2:18">
      <c r="B61" s="36" t="s">
        <v>107</v>
      </c>
      <c r="C61" s="36" t="str">
        <f>"0x"&amp;MID(DEC2HEX(INDEX('Tables SQR'!$F$4:'Tables SQR'!$F$259,COLUMN(C61)-2+16*(ROW(C45)-ROW($C$37))),4),3,2)&amp;IF(COLUMN(C61)-2&lt;16,",","")</f>
        <v>0xAF,</v>
      </c>
      <c r="D61" s="36" t="str">
        <f>"0x"&amp;MID(DEC2HEX(INDEX('Tables SQR'!$F$4:'Tables SQR'!$F$259,COLUMN(D61)-2+16*(ROW(D45)-ROW($C$37))),4),3,2)&amp;IF(COLUMN(D61)-2&lt;16,",","")</f>
        <v>0xAD,</v>
      </c>
      <c r="E61" s="36" t="str">
        <f>"0x"&amp;MID(DEC2HEX(INDEX('Tables SQR'!$F$4:'Tables SQR'!$F$259,COLUMN(E61)-2+16*(ROW(E45)-ROW($C$37))),4),3,2)&amp;IF(COLUMN(E61)-2&lt;16,",","")</f>
        <v>0xAB,</v>
      </c>
      <c r="F61" s="36" t="str">
        <f>"0x"&amp;MID(DEC2HEX(INDEX('Tables SQR'!$F$4:'Tables SQR'!$F$259,COLUMN(F61)-2+16*(ROW(F45)-ROW($C$37))),4),3,2)&amp;IF(COLUMN(F61)-2&lt;16,",","")</f>
        <v>0xA9,</v>
      </c>
      <c r="G61" s="36" t="str">
        <f>"0x"&amp;MID(DEC2HEX(INDEX('Tables SQR'!$F$4:'Tables SQR'!$F$259,COLUMN(G61)-2+16*(ROW(G45)-ROW($C$37))),4),3,2)&amp;IF(COLUMN(G61)-2&lt;16,",","")</f>
        <v>0xA8,</v>
      </c>
      <c r="H61" s="36" t="str">
        <f>"0x"&amp;MID(DEC2HEX(INDEX('Tables SQR'!$F$4:'Tables SQR'!$F$259,COLUMN(H61)-2+16*(ROW(H45)-ROW($C$37))),4),3,2)&amp;IF(COLUMN(H61)-2&lt;16,",","")</f>
        <v>0xA6,</v>
      </c>
      <c r="I61" s="36" t="str">
        <f>"0x"&amp;MID(DEC2HEX(INDEX('Tables SQR'!$F$4:'Tables SQR'!$F$259,COLUMN(I61)-2+16*(ROW(I45)-ROW($C$37))),4),3,2)&amp;IF(COLUMN(I61)-2&lt;16,",","")</f>
        <v>0xA4,</v>
      </c>
      <c r="J61" s="36" t="str">
        <f>"0x"&amp;MID(DEC2HEX(INDEX('Tables SQR'!$F$4:'Tables SQR'!$F$259,COLUMN(J61)-2+16*(ROW(J45)-ROW($C$37))),4),3,2)&amp;IF(COLUMN(J61)-2&lt;16,",","")</f>
        <v>0xA3,</v>
      </c>
      <c r="K61" s="36" t="str">
        <f>"0x"&amp;MID(DEC2HEX(INDEX('Tables SQR'!$F$4:'Tables SQR'!$F$259,COLUMN(K61)-2+16*(ROW(K45)-ROW($C$37))),4),3,2)&amp;IF(COLUMN(K61)-2&lt;16,",","")</f>
        <v>0xA1,</v>
      </c>
      <c r="L61" s="36" t="str">
        <f>"0x"&amp;MID(DEC2HEX(INDEX('Tables SQR'!$F$4:'Tables SQR'!$F$259,COLUMN(L61)-2+16*(ROW(L45)-ROW($C$37))),4),3,2)&amp;IF(COLUMN(L61)-2&lt;16,",","")</f>
        <v>0x9F,</v>
      </c>
      <c r="M61" s="36" t="str">
        <f>"0x"&amp;MID(DEC2HEX(INDEX('Tables SQR'!$F$4:'Tables SQR'!$F$259,COLUMN(M61)-2+16*(ROW(M45)-ROW($C$37))),4),3,2)&amp;IF(COLUMN(M61)-2&lt;16,",","")</f>
        <v>0x9E,</v>
      </c>
      <c r="N61" s="36" t="str">
        <f>"0x"&amp;MID(DEC2HEX(INDEX('Tables SQR'!$F$4:'Tables SQR'!$F$259,COLUMN(N61)-2+16*(ROW(N45)-ROW($C$37))),4),3,2)&amp;IF(COLUMN(N61)-2&lt;16,",","")</f>
        <v>0x9C,</v>
      </c>
      <c r="O61" s="36" t="str">
        <f>"0x"&amp;MID(DEC2HEX(INDEX('Tables SQR'!$F$4:'Tables SQR'!$F$259,COLUMN(O61)-2+16*(ROW(O45)-ROW($C$37))),4),3,2)&amp;IF(COLUMN(O61)-2&lt;16,",","")</f>
        <v>0x9B,</v>
      </c>
      <c r="P61" s="36" t="str">
        <f>"0x"&amp;MID(DEC2HEX(INDEX('Tables SQR'!$F$4:'Tables SQR'!$F$259,COLUMN(P61)-2+16*(ROW(P45)-ROW($C$37))),4),3,2)&amp;IF(COLUMN(P61)-2&lt;16,",","")</f>
        <v>0x99,</v>
      </c>
      <c r="Q61" s="36" t="str">
        <f>"0x"&amp;MID(DEC2HEX(INDEX('Tables SQR'!$F$4:'Tables SQR'!$F$259,COLUMN(Q61)-2+16*(ROW(Q45)-ROW($C$37))),4),3,2)&amp;IF(COLUMN(Q61)-2&lt;16,",","")</f>
        <v>0x98,</v>
      </c>
      <c r="R61" s="36" t="str">
        <f>"0x"&amp;MID(DEC2HEX(INDEX('Tables SQR'!$F$4:'Tables SQR'!$F$259,COLUMN(R61)-2+16*(ROW(R45)-ROW($C$37))),4),3,2)&amp;IF(COLUMN(R61)-2&lt;16,",","")</f>
        <v>0x96</v>
      </c>
    </row>
    <row r="62" spans="2:18">
      <c r="B62" s="36" t="s">
        <v>107</v>
      </c>
      <c r="C62" s="36" t="str">
        <f>"0x"&amp;MID(DEC2HEX(INDEX('Tables SQR'!$F$4:'Tables SQR'!$F$259,COLUMN(C62)-2+16*(ROW(C46)-ROW($C$37))),4),3,2)&amp;IF(COLUMN(C62)-2&lt;16,",","")</f>
        <v>0x95,</v>
      </c>
      <c r="D62" s="36" t="str">
        <f>"0x"&amp;MID(DEC2HEX(INDEX('Tables SQR'!$F$4:'Tables SQR'!$F$259,COLUMN(D62)-2+16*(ROW(D46)-ROW($C$37))),4),3,2)&amp;IF(COLUMN(D62)-2&lt;16,",","")</f>
        <v>0x93,</v>
      </c>
      <c r="E62" s="36" t="str">
        <f>"0x"&amp;MID(DEC2HEX(INDEX('Tables SQR'!$F$4:'Tables SQR'!$F$259,COLUMN(E62)-2+16*(ROW(E46)-ROW($C$37))),4),3,2)&amp;IF(COLUMN(E62)-2&lt;16,",","")</f>
        <v>0x92,</v>
      </c>
      <c r="F62" s="36" t="str">
        <f>"0x"&amp;MID(DEC2HEX(INDEX('Tables SQR'!$F$4:'Tables SQR'!$F$259,COLUMN(F62)-2+16*(ROW(F46)-ROW($C$37))),4),3,2)&amp;IF(COLUMN(F62)-2&lt;16,",","")</f>
        <v>0x90,</v>
      </c>
      <c r="G62" s="36" t="str">
        <f>"0x"&amp;MID(DEC2HEX(INDEX('Tables SQR'!$F$4:'Tables SQR'!$F$259,COLUMN(G62)-2+16*(ROW(G46)-ROW($C$37))),4),3,2)&amp;IF(COLUMN(G62)-2&lt;16,",","")</f>
        <v>0x8F,</v>
      </c>
      <c r="H62" s="36" t="str">
        <f>"0x"&amp;MID(DEC2HEX(INDEX('Tables SQR'!$F$4:'Tables SQR'!$F$259,COLUMN(H62)-2+16*(ROW(H46)-ROW($C$37))),4),3,2)&amp;IF(COLUMN(H62)-2&lt;16,",","")</f>
        <v>0x8D,</v>
      </c>
      <c r="I62" s="36" t="str">
        <f>"0x"&amp;MID(DEC2HEX(INDEX('Tables SQR'!$F$4:'Tables SQR'!$F$259,COLUMN(I62)-2+16*(ROW(I46)-ROW($C$37))),4),3,2)&amp;IF(COLUMN(I62)-2&lt;16,",","")</f>
        <v>0x8C,</v>
      </c>
      <c r="J62" s="36" t="str">
        <f>"0x"&amp;MID(DEC2HEX(INDEX('Tables SQR'!$F$4:'Tables SQR'!$F$259,COLUMN(J62)-2+16*(ROW(J46)-ROW($C$37))),4),3,2)&amp;IF(COLUMN(J62)-2&lt;16,",","")</f>
        <v>0x8B,</v>
      </c>
      <c r="K62" s="36" t="str">
        <f>"0x"&amp;MID(DEC2HEX(INDEX('Tables SQR'!$F$4:'Tables SQR'!$F$259,COLUMN(K62)-2+16*(ROW(K46)-ROW($C$37))),4),3,2)&amp;IF(COLUMN(K62)-2&lt;16,",","")</f>
        <v>0x89,</v>
      </c>
      <c r="L62" s="36" t="str">
        <f>"0x"&amp;MID(DEC2HEX(INDEX('Tables SQR'!$F$4:'Tables SQR'!$F$259,COLUMN(L62)-2+16*(ROW(L46)-ROW($C$37))),4),3,2)&amp;IF(COLUMN(L62)-2&lt;16,",","")</f>
        <v>0x88,</v>
      </c>
      <c r="M62" s="36" t="str">
        <f>"0x"&amp;MID(DEC2HEX(INDEX('Tables SQR'!$F$4:'Tables SQR'!$F$259,COLUMN(M62)-2+16*(ROW(M46)-ROW($C$37))),4),3,2)&amp;IF(COLUMN(M62)-2&lt;16,",","")</f>
        <v>0x87,</v>
      </c>
      <c r="N62" s="36" t="str">
        <f>"0x"&amp;MID(DEC2HEX(INDEX('Tables SQR'!$F$4:'Tables SQR'!$F$259,COLUMN(N62)-2+16*(ROW(N46)-ROW($C$37))),4),3,2)&amp;IF(COLUMN(N62)-2&lt;16,",","")</f>
        <v>0x85,</v>
      </c>
      <c r="O62" s="36" t="str">
        <f>"0x"&amp;MID(DEC2HEX(INDEX('Tables SQR'!$F$4:'Tables SQR'!$F$259,COLUMN(O62)-2+16*(ROW(O46)-ROW($C$37))),4),3,2)&amp;IF(COLUMN(O62)-2&lt;16,",","")</f>
        <v>0x84,</v>
      </c>
      <c r="P62" s="36" t="str">
        <f>"0x"&amp;MID(DEC2HEX(INDEX('Tables SQR'!$F$4:'Tables SQR'!$F$259,COLUMN(P62)-2+16*(ROW(P46)-ROW($C$37))),4),3,2)&amp;IF(COLUMN(P62)-2&lt;16,",","")</f>
        <v>0x83,</v>
      </c>
      <c r="Q62" s="36" t="str">
        <f>"0x"&amp;MID(DEC2HEX(INDEX('Tables SQR'!$F$4:'Tables SQR'!$F$259,COLUMN(Q62)-2+16*(ROW(Q46)-ROW($C$37))),4),3,2)&amp;IF(COLUMN(Q62)-2&lt;16,",","")</f>
        <v>0x81,</v>
      </c>
      <c r="R62" s="36" t="str">
        <f>"0x"&amp;MID(DEC2HEX(INDEX('Tables SQR'!$F$4:'Tables SQR'!$F$259,COLUMN(R62)-2+16*(ROW(R46)-ROW($C$37))),4),3,2)&amp;IF(COLUMN(R62)-2&lt;16,",","")</f>
        <v>0x80</v>
      </c>
    </row>
    <row r="63" spans="2:18">
      <c r="B63" s="36" t="s">
        <v>107</v>
      </c>
      <c r="C63" s="36" t="str">
        <f>"0x"&amp;MID(DEC2HEX(INDEX('Tables SQR'!$F$4:'Tables SQR'!$F$259,COLUMN(C63)-2+16*(ROW(C47)-ROW($C$37))),4),3,2)&amp;IF(COLUMN(C63)-2&lt;16,",","")</f>
        <v>0x7F,</v>
      </c>
      <c r="D63" s="36" t="str">
        <f>"0x"&amp;MID(DEC2HEX(INDEX('Tables SQR'!$F$4:'Tables SQR'!$F$259,COLUMN(D63)-2+16*(ROW(D47)-ROW($C$37))),4),3,2)&amp;IF(COLUMN(D63)-2&lt;16,",","")</f>
        <v>0x7D,</v>
      </c>
      <c r="E63" s="36" t="str">
        <f>"0x"&amp;MID(DEC2HEX(INDEX('Tables SQR'!$F$4:'Tables SQR'!$F$259,COLUMN(E63)-2+16*(ROW(E47)-ROW($C$37))),4),3,2)&amp;IF(COLUMN(E63)-2&lt;16,",","")</f>
        <v>0x7C,</v>
      </c>
      <c r="F63" s="36" t="str">
        <f>"0x"&amp;MID(DEC2HEX(INDEX('Tables SQR'!$F$4:'Tables SQR'!$F$259,COLUMN(F63)-2+16*(ROW(F47)-ROW($C$37))),4),3,2)&amp;IF(COLUMN(F63)-2&lt;16,",","")</f>
        <v>0x7B,</v>
      </c>
      <c r="G63" s="36" t="str">
        <f>"0x"&amp;MID(DEC2HEX(INDEX('Tables SQR'!$F$4:'Tables SQR'!$F$259,COLUMN(G63)-2+16*(ROW(G47)-ROW($C$37))),4),3,2)&amp;IF(COLUMN(G63)-2&lt;16,",","")</f>
        <v>0x7A,</v>
      </c>
      <c r="H63" s="36" t="str">
        <f>"0x"&amp;MID(DEC2HEX(INDEX('Tables SQR'!$F$4:'Tables SQR'!$F$259,COLUMN(H63)-2+16*(ROW(H47)-ROW($C$37))),4),3,2)&amp;IF(COLUMN(H63)-2&lt;16,",","")</f>
        <v>0x79,</v>
      </c>
      <c r="I63" s="36" t="str">
        <f>"0x"&amp;MID(DEC2HEX(INDEX('Tables SQR'!$F$4:'Tables SQR'!$F$259,COLUMN(I63)-2+16*(ROW(I47)-ROW($C$37))),4),3,2)&amp;IF(COLUMN(I63)-2&lt;16,",","")</f>
        <v>0x77,</v>
      </c>
      <c r="J63" s="36" t="str">
        <f>"0x"&amp;MID(DEC2HEX(INDEX('Tables SQR'!$F$4:'Tables SQR'!$F$259,COLUMN(J63)-2+16*(ROW(J47)-ROW($C$37))),4),3,2)&amp;IF(COLUMN(J63)-2&lt;16,",","")</f>
        <v>0x76,</v>
      </c>
      <c r="K63" s="36" t="str">
        <f>"0x"&amp;MID(DEC2HEX(INDEX('Tables SQR'!$F$4:'Tables SQR'!$F$259,COLUMN(K63)-2+16*(ROW(K47)-ROW($C$37))),4),3,2)&amp;IF(COLUMN(K63)-2&lt;16,",","")</f>
        <v>0x75,</v>
      </c>
      <c r="L63" s="36" t="str">
        <f>"0x"&amp;MID(DEC2HEX(INDEX('Tables SQR'!$F$4:'Tables SQR'!$F$259,COLUMN(L63)-2+16*(ROW(L47)-ROW($C$37))),4),3,2)&amp;IF(COLUMN(L63)-2&lt;16,",","")</f>
        <v>0x74,</v>
      </c>
      <c r="M63" s="36" t="str">
        <f>"0x"&amp;MID(DEC2HEX(INDEX('Tables SQR'!$F$4:'Tables SQR'!$F$259,COLUMN(M63)-2+16*(ROW(M47)-ROW($C$37))),4),3,2)&amp;IF(COLUMN(M63)-2&lt;16,",","")</f>
        <v>0x73,</v>
      </c>
      <c r="N63" s="36" t="str">
        <f>"0x"&amp;MID(DEC2HEX(INDEX('Tables SQR'!$F$4:'Tables SQR'!$F$259,COLUMN(N63)-2+16*(ROW(N47)-ROW($C$37))),4),3,2)&amp;IF(COLUMN(N63)-2&lt;16,",","")</f>
        <v>0x72,</v>
      </c>
      <c r="O63" s="36" t="str">
        <f>"0x"&amp;MID(DEC2HEX(INDEX('Tables SQR'!$F$4:'Tables SQR'!$F$259,COLUMN(O63)-2+16*(ROW(O47)-ROW($C$37))),4),3,2)&amp;IF(COLUMN(O63)-2&lt;16,",","")</f>
        <v>0x70,</v>
      </c>
      <c r="P63" s="36" t="str">
        <f>"0x"&amp;MID(DEC2HEX(INDEX('Tables SQR'!$F$4:'Tables SQR'!$F$259,COLUMN(P63)-2+16*(ROW(P47)-ROW($C$37))),4),3,2)&amp;IF(COLUMN(P63)-2&lt;16,",","")</f>
        <v>0x6F,</v>
      </c>
      <c r="Q63" s="36" t="str">
        <f>"0x"&amp;MID(DEC2HEX(INDEX('Tables SQR'!$F$4:'Tables SQR'!$F$259,COLUMN(Q63)-2+16*(ROW(Q47)-ROW($C$37))),4),3,2)&amp;IF(COLUMN(Q63)-2&lt;16,",","")</f>
        <v>0x6E,</v>
      </c>
      <c r="R63" s="36" t="str">
        <f>"0x"&amp;MID(DEC2HEX(INDEX('Tables SQR'!$F$4:'Tables SQR'!$F$259,COLUMN(R63)-2+16*(ROW(R47)-ROW($C$37))),4),3,2)&amp;IF(COLUMN(R63)-2&lt;16,",","")</f>
        <v>0x6D</v>
      </c>
    </row>
    <row r="64" spans="2:18">
      <c r="B64" s="36" t="s">
        <v>107</v>
      </c>
      <c r="C64" s="36" t="str">
        <f>"0x"&amp;MID(DEC2HEX(INDEX('Tables SQR'!$F$4:'Tables SQR'!$F$259,COLUMN(C64)-2+16*(ROW(C48)-ROW($C$37))),4),3,2)&amp;IF(COLUMN(C64)-2&lt;16,",","")</f>
        <v>0x6C,</v>
      </c>
      <c r="D64" s="36" t="str">
        <f>"0x"&amp;MID(DEC2HEX(INDEX('Tables SQR'!$F$4:'Tables SQR'!$F$259,COLUMN(D64)-2+16*(ROW(D48)-ROW($C$37))),4),3,2)&amp;IF(COLUMN(D64)-2&lt;16,",","")</f>
        <v>0x6B,</v>
      </c>
      <c r="E64" s="36" t="str">
        <f>"0x"&amp;MID(DEC2HEX(INDEX('Tables SQR'!$F$4:'Tables SQR'!$F$259,COLUMN(E64)-2+16*(ROW(E48)-ROW($C$37))),4),3,2)&amp;IF(COLUMN(E64)-2&lt;16,",","")</f>
        <v>0x6A,</v>
      </c>
      <c r="F64" s="36" t="str">
        <f>"0x"&amp;MID(DEC2HEX(INDEX('Tables SQR'!$F$4:'Tables SQR'!$F$259,COLUMN(F64)-2+16*(ROW(F48)-ROW($C$37))),4),3,2)&amp;IF(COLUMN(F64)-2&lt;16,",","")</f>
        <v>0x69,</v>
      </c>
      <c r="G64" s="36" t="str">
        <f>"0x"&amp;MID(DEC2HEX(INDEX('Tables SQR'!$F$4:'Tables SQR'!$F$259,COLUMN(G64)-2+16*(ROW(G48)-ROW($C$37))),4),3,2)&amp;IF(COLUMN(G64)-2&lt;16,",","")</f>
        <v>0x68,</v>
      </c>
      <c r="H64" s="36" t="str">
        <f>"0x"&amp;MID(DEC2HEX(INDEX('Tables SQR'!$F$4:'Tables SQR'!$F$259,COLUMN(H64)-2+16*(ROW(H48)-ROW($C$37))),4),3,2)&amp;IF(COLUMN(H64)-2&lt;16,",","")</f>
        <v>0x67,</v>
      </c>
      <c r="I64" s="36" t="str">
        <f>"0x"&amp;MID(DEC2HEX(INDEX('Tables SQR'!$F$4:'Tables SQR'!$F$259,COLUMN(I64)-2+16*(ROW(I48)-ROW($C$37))),4),3,2)&amp;IF(COLUMN(I64)-2&lt;16,",","")</f>
        <v>0x66,</v>
      </c>
      <c r="J64" s="36" t="str">
        <f>"0x"&amp;MID(DEC2HEX(INDEX('Tables SQR'!$F$4:'Tables SQR'!$F$259,COLUMN(J64)-2+16*(ROW(J48)-ROW($C$37))),4),3,2)&amp;IF(COLUMN(J64)-2&lt;16,",","")</f>
        <v>0x65,</v>
      </c>
      <c r="K64" s="36" t="str">
        <f>"0x"&amp;MID(DEC2HEX(INDEX('Tables SQR'!$F$4:'Tables SQR'!$F$259,COLUMN(K64)-2+16*(ROW(K48)-ROW($C$37))),4),3,2)&amp;IF(COLUMN(K64)-2&lt;16,",","")</f>
        <v>0x64,</v>
      </c>
      <c r="L64" s="36" t="str">
        <f>"0x"&amp;MID(DEC2HEX(INDEX('Tables SQR'!$F$4:'Tables SQR'!$F$259,COLUMN(L64)-2+16*(ROW(L48)-ROW($C$37))),4),3,2)&amp;IF(COLUMN(L64)-2&lt;16,",","")</f>
        <v>0x63,</v>
      </c>
      <c r="M64" s="36" t="str">
        <f>"0x"&amp;MID(DEC2HEX(INDEX('Tables SQR'!$F$4:'Tables SQR'!$F$259,COLUMN(M64)-2+16*(ROW(M48)-ROW($C$37))),4),3,2)&amp;IF(COLUMN(M64)-2&lt;16,",","")</f>
        <v>0x62,</v>
      </c>
      <c r="N64" s="36" t="str">
        <f>"0x"&amp;MID(DEC2HEX(INDEX('Tables SQR'!$F$4:'Tables SQR'!$F$259,COLUMN(N64)-2+16*(ROW(N48)-ROW($C$37))),4),3,2)&amp;IF(COLUMN(N64)-2&lt;16,",","")</f>
        <v>0x61,</v>
      </c>
      <c r="O64" s="36" t="str">
        <f>"0x"&amp;MID(DEC2HEX(INDEX('Tables SQR'!$F$4:'Tables SQR'!$F$259,COLUMN(O64)-2+16*(ROW(O48)-ROW($C$37))),4),3,2)&amp;IF(COLUMN(O64)-2&lt;16,",","")</f>
        <v>0x60,</v>
      </c>
      <c r="P64" s="36" t="str">
        <f>"0x"&amp;MID(DEC2HEX(INDEX('Tables SQR'!$F$4:'Tables SQR'!$F$259,COLUMN(P64)-2+16*(ROW(P48)-ROW($C$37))),4),3,2)&amp;IF(COLUMN(P64)-2&lt;16,",","")</f>
        <v>0x5F,</v>
      </c>
      <c r="Q64" s="36" t="str">
        <f>"0x"&amp;MID(DEC2HEX(INDEX('Tables SQR'!$F$4:'Tables SQR'!$F$259,COLUMN(Q64)-2+16*(ROW(Q48)-ROW($C$37))),4),3,2)&amp;IF(COLUMN(Q64)-2&lt;16,",","")</f>
        <v>0x5E,</v>
      </c>
      <c r="R64" s="36" t="str">
        <f>"0x"&amp;MID(DEC2HEX(INDEX('Tables SQR'!$F$4:'Tables SQR'!$F$259,COLUMN(R64)-2+16*(ROW(R48)-ROW($C$37))),4),3,2)&amp;IF(COLUMN(R64)-2&lt;16,",","")</f>
        <v>0x5D</v>
      </c>
    </row>
    <row r="65" spans="1:66">
      <c r="B65" s="36" t="s">
        <v>107</v>
      </c>
      <c r="C65" s="36" t="str">
        <f>"0x"&amp;MID(DEC2HEX(INDEX('Tables SQR'!$F$4:'Tables SQR'!$F$259,COLUMN(C65)-2+16*(ROW(C49)-ROW($C$37))),4),3,2)&amp;IF(COLUMN(C65)-2&lt;16,",","")</f>
        <v>0x5C,</v>
      </c>
      <c r="D65" s="36" t="str">
        <f>"0x"&amp;MID(DEC2HEX(INDEX('Tables SQR'!$F$4:'Tables SQR'!$F$259,COLUMN(D65)-2+16*(ROW(D49)-ROW($C$37))),4),3,2)&amp;IF(COLUMN(D65)-2&lt;16,",","")</f>
        <v>0x5B,</v>
      </c>
      <c r="E65" s="36" t="str">
        <f>"0x"&amp;MID(DEC2HEX(INDEX('Tables SQR'!$F$4:'Tables SQR'!$F$259,COLUMN(E65)-2+16*(ROW(E49)-ROW($C$37))),4),3,2)&amp;IF(COLUMN(E65)-2&lt;16,",","")</f>
        <v>0x5A,</v>
      </c>
      <c r="F65" s="36" t="str">
        <f>"0x"&amp;MID(DEC2HEX(INDEX('Tables SQR'!$F$4:'Tables SQR'!$F$259,COLUMN(F65)-2+16*(ROW(F49)-ROW($C$37))),4),3,2)&amp;IF(COLUMN(F65)-2&lt;16,",","")</f>
        <v>0x59,</v>
      </c>
      <c r="G65" s="36" t="str">
        <f>"0x"&amp;MID(DEC2HEX(INDEX('Tables SQR'!$F$4:'Tables SQR'!$F$259,COLUMN(G65)-2+16*(ROW(G49)-ROW($C$37))),4),3,2)&amp;IF(COLUMN(G65)-2&lt;16,",","")</f>
        <v>0x58,</v>
      </c>
      <c r="H65" s="36" t="str">
        <f>"0x"&amp;MID(DEC2HEX(INDEX('Tables SQR'!$F$4:'Tables SQR'!$F$259,COLUMN(H65)-2+16*(ROW(H49)-ROW($C$37))),4),3,2)&amp;IF(COLUMN(H65)-2&lt;16,",","")</f>
        <v>0x57,</v>
      </c>
      <c r="I65" s="36" t="str">
        <f>"0x"&amp;MID(DEC2HEX(INDEX('Tables SQR'!$F$4:'Tables SQR'!$F$259,COLUMN(I65)-2+16*(ROW(I49)-ROW($C$37))),4),3,2)&amp;IF(COLUMN(I65)-2&lt;16,",","")</f>
        <v>0x56,</v>
      </c>
      <c r="J65" s="36" t="str">
        <f>"0x"&amp;MID(DEC2HEX(INDEX('Tables SQR'!$F$4:'Tables SQR'!$F$259,COLUMN(J65)-2+16*(ROW(J49)-ROW($C$37))),4),3,2)&amp;IF(COLUMN(J65)-2&lt;16,",","")</f>
        <v>0x55,</v>
      </c>
      <c r="K65" s="36" t="str">
        <f>"0x"&amp;MID(DEC2HEX(INDEX('Tables SQR'!$F$4:'Tables SQR'!$F$259,COLUMN(K65)-2+16*(ROW(K49)-ROW($C$37))),4),3,2)&amp;IF(COLUMN(K65)-2&lt;16,",","")</f>
        <v>0x54,</v>
      </c>
      <c r="L65" s="36" t="str">
        <f>"0x"&amp;MID(DEC2HEX(INDEX('Tables SQR'!$F$4:'Tables SQR'!$F$259,COLUMN(L65)-2+16*(ROW(L49)-ROW($C$37))),4),3,2)&amp;IF(COLUMN(L65)-2&lt;16,",","")</f>
        <v>0x54,</v>
      </c>
      <c r="M65" s="36" t="str">
        <f>"0x"&amp;MID(DEC2HEX(INDEX('Tables SQR'!$F$4:'Tables SQR'!$F$259,COLUMN(M65)-2+16*(ROW(M49)-ROW($C$37))),4),3,2)&amp;IF(COLUMN(M65)-2&lt;16,",","")</f>
        <v>0x53,</v>
      </c>
      <c r="N65" s="36" t="str">
        <f>"0x"&amp;MID(DEC2HEX(INDEX('Tables SQR'!$F$4:'Tables SQR'!$F$259,COLUMN(N65)-2+16*(ROW(N49)-ROW($C$37))),4),3,2)&amp;IF(COLUMN(N65)-2&lt;16,",","")</f>
        <v>0x52,</v>
      </c>
      <c r="O65" s="36" t="str">
        <f>"0x"&amp;MID(DEC2HEX(INDEX('Tables SQR'!$F$4:'Tables SQR'!$F$259,COLUMN(O65)-2+16*(ROW(O49)-ROW($C$37))),4),3,2)&amp;IF(COLUMN(O65)-2&lt;16,",","")</f>
        <v>0x51,</v>
      </c>
      <c r="P65" s="36" t="str">
        <f>"0x"&amp;MID(DEC2HEX(INDEX('Tables SQR'!$F$4:'Tables SQR'!$F$259,COLUMN(P65)-2+16*(ROW(P49)-ROW($C$37))),4),3,2)&amp;IF(COLUMN(P65)-2&lt;16,",","")</f>
        <v>0x50,</v>
      </c>
      <c r="Q65" s="36" t="str">
        <f>"0x"&amp;MID(DEC2HEX(INDEX('Tables SQR'!$F$4:'Tables SQR'!$F$259,COLUMN(Q65)-2+16*(ROW(Q49)-ROW($C$37))),4),3,2)&amp;IF(COLUMN(Q65)-2&lt;16,",","")</f>
        <v>0x4F,</v>
      </c>
      <c r="R65" s="36" t="str">
        <f>"0x"&amp;MID(DEC2HEX(INDEX('Tables SQR'!$F$4:'Tables SQR'!$F$259,COLUMN(R65)-2+16*(ROW(R49)-ROW($C$37))),4),3,2)&amp;IF(COLUMN(R65)-2&lt;16,",","")</f>
        <v>0x4E</v>
      </c>
    </row>
    <row r="66" spans="1:66">
      <c r="B66" s="36" t="s">
        <v>107</v>
      </c>
      <c r="C66" s="36" t="str">
        <f>"0x"&amp;MID(DEC2HEX(INDEX('Tables SQR'!$F$4:'Tables SQR'!$F$259,COLUMN(C66)-2+16*(ROW(C50)-ROW($C$37))),4),3,2)&amp;IF(COLUMN(C66)-2&lt;16,",","")</f>
        <v>0x4E,</v>
      </c>
      <c r="D66" s="36" t="str">
        <f>"0x"&amp;MID(DEC2HEX(INDEX('Tables SQR'!$F$4:'Tables SQR'!$F$259,COLUMN(D66)-2+16*(ROW(D50)-ROW($C$37))),4),3,2)&amp;IF(COLUMN(D66)-2&lt;16,",","")</f>
        <v>0x4D,</v>
      </c>
      <c r="E66" s="36" t="str">
        <f>"0x"&amp;MID(DEC2HEX(INDEX('Tables SQR'!$F$4:'Tables SQR'!$F$259,COLUMN(E66)-2+16*(ROW(E50)-ROW($C$37))),4),3,2)&amp;IF(COLUMN(E66)-2&lt;16,",","")</f>
        <v>0x4C,</v>
      </c>
      <c r="F66" s="36" t="str">
        <f>"0x"&amp;MID(DEC2HEX(INDEX('Tables SQR'!$F$4:'Tables SQR'!$F$259,COLUMN(F66)-2+16*(ROW(F50)-ROW($C$37))),4),3,2)&amp;IF(COLUMN(F66)-2&lt;16,",","")</f>
        <v>0x4B,</v>
      </c>
      <c r="G66" s="36" t="str">
        <f>"0x"&amp;MID(DEC2HEX(INDEX('Tables SQR'!$F$4:'Tables SQR'!$F$259,COLUMN(G66)-2+16*(ROW(G50)-ROW($C$37))),4),3,2)&amp;IF(COLUMN(G66)-2&lt;16,",","")</f>
        <v>0x4A,</v>
      </c>
      <c r="H66" s="36" t="str">
        <f>"0x"&amp;MID(DEC2HEX(INDEX('Tables SQR'!$F$4:'Tables SQR'!$F$259,COLUMN(H66)-2+16*(ROW(H50)-ROW($C$37))),4),3,2)&amp;IF(COLUMN(H66)-2&lt;16,",","")</f>
        <v>0x49,</v>
      </c>
      <c r="I66" s="36" t="str">
        <f>"0x"&amp;MID(DEC2HEX(INDEX('Tables SQR'!$F$4:'Tables SQR'!$F$259,COLUMN(I66)-2+16*(ROW(I50)-ROW($C$37))),4),3,2)&amp;IF(COLUMN(I66)-2&lt;16,",","")</f>
        <v>0x49,</v>
      </c>
      <c r="J66" s="36" t="str">
        <f>"0x"&amp;MID(DEC2HEX(INDEX('Tables SQR'!$F$4:'Tables SQR'!$F$259,COLUMN(J66)-2+16*(ROW(J50)-ROW($C$37))),4),3,2)&amp;IF(COLUMN(J66)-2&lt;16,",","")</f>
        <v>0x48,</v>
      </c>
      <c r="K66" s="36" t="str">
        <f>"0x"&amp;MID(DEC2HEX(INDEX('Tables SQR'!$F$4:'Tables SQR'!$F$259,COLUMN(K66)-2+16*(ROW(K50)-ROW($C$37))),4),3,2)&amp;IF(COLUMN(K66)-2&lt;16,",","")</f>
        <v>0x47,</v>
      </c>
      <c r="L66" s="36" t="str">
        <f>"0x"&amp;MID(DEC2HEX(INDEX('Tables SQR'!$F$4:'Tables SQR'!$F$259,COLUMN(L66)-2+16*(ROW(L50)-ROW($C$37))),4),3,2)&amp;IF(COLUMN(L66)-2&lt;16,",","")</f>
        <v>0x46,</v>
      </c>
      <c r="M66" s="36" t="str">
        <f>"0x"&amp;MID(DEC2HEX(INDEX('Tables SQR'!$F$4:'Tables SQR'!$F$259,COLUMN(M66)-2+16*(ROW(M50)-ROW($C$37))),4),3,2)&amp;IF(COLUMN(M66)-2&lt;16,",","")</f>
        <v>0x45,</v>
      </c>
      <c r="N66" s="36" t="str">
        <f>"0x"&amp;MID(DEC2HEX(INDEX('Tables SQR'!$F$4:'Tables SQR'!$F$259,COLUMN(N66)-2+16*(ROW(N50)-ROW($C$37))),4),3,2)&amp;IF(COLUMN(N66)-2&lt;16,",","")</f>
        <v>0x45,</v>
      </c>
      <c r="O66" s="36" t="str">
        <f>"0x"&amp;MID(DEC2HEX(INDEX('Tables SQR'!$F$4:'Tables SQR'!$F$259,COLUMN(O66)-2+16*(ROW(O50)-ROW($C$37))),4),3,2)&amp;IF(COLUMN(O66)-2&lt;16,",","")</f>
        <v>0x44,</v>
      </c>
      <c r="P66" s="36" t="str">
        <f>"0x"&amp;MID(DEC2HEX(INDEX('Tables SQR'!$F$4:'Tables SQR'!$F$259,COLUMN(P66)-2+16*(ROW(P50)-ROW($C$37))),4),3,2)&amp;IF(COLUMN(P66)-2&lt;16,",","")</f>
        <v>0x43,</v>
      </c>
      <c r="Q66" s="36" t="str">
        <f>"0x"&amp;MID(DEC2HEX(INDEX('Tables SQR'!$F$4:'Tables SQR'!$F$259,COLUMN(Q66)-2+16*(ROW(Q50)-ROW($C$37))),4),3,2)&amp;IF(COLUMN(Q66)-2&lt;16,",","")</f>
        <v>0x42,</v>
      </c>
      <c r="R66" s="36" t="str">
        <f>"0x"&amp;MID(DEC2HEX(INDEX('Tables SQR'!$F$4:'Tables SQR'!$F$259,COLUMN(R66)-2+16*(ROW(R50)-ROW($C$37))),4),3,2)&amp;IF(COLUMN(R66)-2&lt;16,",","")</f>
        <v>0x42</v>
      </c>
    </row>
    <row r="67" spans="1:66">
      <c r="B67" s="36" t="s">
        <v>107</v>
      </c>
      <c r="C67" s="36" t="str">
        <f>"0x"&amp;MID(DEC2HEX(INDEX('Tables SQR'!$F$4:'Tables SQR'!$F$259,COLUMN(C67)-2+16*(ROW(C51)-ROW($C$37))),4),3,2)&amp;IF(COLUMN(C67)-2&lt;16,",","")</f>
        <v>0x41,</v>
      </c>
      <c r="D67" s="36" t="str">
        <f>"0x"&amp;MID(DEC2HEX(INDEX('Tables SQR'!$F$4:'Tables SQR'!$F$259,COLUMN(D67)-2+16*(ROW(D51)-ROW($C$37))),4),3,2)&amp;IF(COLUMN(D67)-2&lt;16,",","")</f>
        <v>0x40,</v>
      </c>
      <c r="E67" s="36" t="str">
        <f>"0x"&amp;MID(DEC2HEX(INDEX('Tables SQR'!$F$4:'Tables SQR'!$F$259,COLUMN(E67)-2+16*(ROW(E51)-ROW($C$37))),4),3,2)&amp;IF(COLUMN(E67)-2&lt;16,",","")</f>
        <v>0x3F,</v>
      </c>
      <c r="F67" s="36" t="str">
        <f>"0x"&amp;MID(DEC2HEX(INDEX('Tables SQR'!$F$4:'Tables SQR'!$F$259,COLUMN(F67)-2+16*(ROW(F51)-ROW($C$37))),4),3,2)&amp;IF(COLUMN(F67)-2&lt;16,",","")</f>
        <v>0x3F,</v>
      </c>
      <c r="G67" s="36" t="str">
        <f>"0x"&amp;MID(DEC2HEX(INDEX('Tables SQR'!$F$4:'Tables SQR'!$F$259,COLUMN(G67)-2+16*(ROW(G51)-ROW($C$37))),4),3,2)&amp;IF(COLUMN(G67)-2&lt;16,",","")</f>
        <v>0x3E,</v>
      </c>
      <c r="H67" s="36" t="str">
        <f>"0x"&amp;MID(DEC2HEX(INDEX('Tables SQR'!$F$4:'Tables SQR'!$F$259,COLUMN(H67)-2+16*(ROW(H51)-ROW($C$37))),4),3,2)&amp;IF(COLUMN(H67)-2&lt;16,",","")</f>
        <v>0x3D,</v>
      </c>
      <c r="I67" s="36" t="str">
        <f>"0x"&amp;MID(DEC2HEX(INDEX('Tables SQR'!$F$4:'Tables SQR'!$F$259,COLUMN(I67)-2+16*(ROW(I51)-ROW($C$37))),4),3,2)&amp;IF(COLUMN(I67)-2&lt;16,",","")</f>
        <v>0x3C,</v>
      </c>
      <c r="J67" s="36" t="str">
        <f>"0x"&amp;MID(DEC2HEX(INDEX('Tables SQR'!$F$4:'Tables SQR'!$F$259,COLUMN(J67)-2+16*(ROW(J51)-ROW($C$37))),4),3,2)&amp;IF(COLUMN(J67)-2&lt;16,",","")</f>
        <v>0x3C,</v>
      </c>
      <c r="K67" s="36" t="str">
        <f>"0x"&amp;MID(DEC2HEX(INDEX('Tables SQR'!$F$4:'Tables SQR'!$F$259,COLUMN(K67)-2+16*(ROW(K51)-ROW($C$37))),4),3,2)&amp;IF(COLUMN(K67)-2&lt;16,",","")</f>
        <v>0x3B,</v>
      </c>
      <c r="L67" s="36" t="str">
        <f>"0x"&amp;MID(DEC2HEX(INDEX('Tables SQR'!$F$4:'Tables SQR'!$F$259,COLUMN(L67)-2+16*(ROW(L51)-ROW($C$37))),4),3,2)&amp;IF(COLUMN(L67)-2&lt;16,",","")</f>
        <v>0x3A,</v>
      </c>
      <c r="M67" s="36" t="str">
        <f>"0x"&amp;MID(DEC2HEX(INDEX('Tables SQR'!$F$4:'Tables SQR'!$F$259,COLUMN(M67)-2+16*(ROW(M51)-ROW($C$37))),4),3,2)&amp;IF(COLUMN(M67)-2&lt;16,",","")</f>
        <v>0x3A,</v>
      </c>
      <c r="N67" s="36" t="str">
        <f>"0x"&amp;MID(DEC2HEX(INDEX('Tables SQR'!$F$4:'Tables SQR'!$F$259,COLUMN(N67)-2+16*(ROW(N51)-ROW($C$37))),4),3,2)&amp;IF(COLUMN(N67)-2&lt;16,",","")</f>
        <v>0x39,</v>
      </c>
      <c r="O67" s="36" t="str">
        <f>"0x"&amp;MID(DEC2HEX(INDEX('Tables SQR'!$F$4:'Tables SQR'!$F$259,COLUMN(O67)-2+16*(ROW(O51)-ROW($C$37))),4),3,2)&amp;IF(COLUMN(O67)-2&lt;16,",","")</f>
        <v>0x38,</v>
      </c>
      <c r="P67" s="36" t="str">
        <f>"0x"&amp;MID(DEC2HEX(INDEX('Tables SQR'!$F$4:'Tables SQR'!$F$259,COLUMN(P67)-2+16*(ROW(P51)-ROW($C$37))),4),3,2)&amp;IF(COLUMN(P67)-2&lt;16,",","")</f>
        <v>0x38,</v>
      </c>
      <c r="Q67" s="36" t="str">
        <f>"0x"&amp;MID(DEC2HEX(INDEX('Tables SQR'!$F$4:'Tables SQR'!$F$259,COLUMN(Q67)-2+16*(ROW(Q51)-ROW($C$37))),4),3,2)&amp;IF(COLUMN(Q67)-2&lt;16,",","")</f>
        <v>0x37,</v>
      </c>
      <c r="R67" s="36" t="str">
        <f>"0x"&amp;MID(DEC2HEX(INDEX('Tables SQR'!$F$4:'Tables SQR'!$F$259,COLUMN(R67)-2+16*(ROW(R51)-ROW($C$37))),4),3,2)&amp;IF(COLUMN(R67)-2&lt;16,",","")</f>
        <v>0x36</v>
      </c>
    </row>
    <row r="68" spans="1:66">
      <c r="B68" s="36" t="s">
        <v>107</v>
      </c>
      <c r="C68" s="36" t="str">
        <f>"0x"&amp;MID(DEC2HEX(INDEX('Tables SQR'!$F$4:'Tables SQR'!$F$259,COLUMN(C68)-2+16*(ROW(C52)-ROW($C$37))),4),3,2)&amp;IF(COLUMN(C68)-2&lt;16,",","")</f>
        <v>0x36,</v>
      </c>
      <c r="D68" s="36" t="str">
        <f>"0x"&amp;MID(DEC2HEX(INDEX('Tables SQR'!$F$4:'Tables SQR'!$F$259,COLUMN(D68)-2+16*(ROW(D52)-ROW($C$37))),4),3,2)&amp;IF(COLUMN(D68)-2&lt;16,",","")</f>
        <v>0x35,</v>
      </c>
      <c r="E68" s="36" t="str">
        <f>"0x"&amp;MID(DEC2HEX(INDEX('Tables SQR'!$F$4:'Tables SQR'!$F$259,COLUMN(E68)-2+16*(ROW(E52)-ROW($C$37))),4),3,2)&amp;IF(COLUMN(E68)-2&lt;16,",","")</f>
        <v>0x34,</v>
      </c>
      <c r="F68" s="36" t="str">
        <f>"0x"&amp;MID(DEC2HEX(INDEX('Tables SQR'!$F$4:'Tables SQR'!$F$259,COLUMN(F68)-2+16*(ROW(F52)-ROW($C$37))),4),3,2)&amp;IF(COLUMN(F68)-2&lt;16,",","")</f>
        <v>0x34,</v>
      </c>
      <c r="G68" s="36" t="str">
        <f>"0x"&amp;MID(DEC2HEX(INDEX('Tables SQR'!$F$4:'Tables SQR'!$F$259,COLUMN(G68)-2+16*(ROW(G52)-ROW($C$37))),4),3,2)&amp;IF(COLUMN(G68)-2&lt;16,",","")</f>
        <v>0x33,</v>
      </c>
      <c r="H68" s="36" t="str">
        <f>"0x"&amp;MID(DEC2HEX(INDEX('Tables SQR'!$F$4:'Tables SQR'!$F$259,COLUMN(H68)-2+16*(ROW(H52)-ROW($C$37))),4),3,2)&amp;IF(COLUMN(H68)-2&lt;16,",","")</f>
        <v>0x32,</v>
      </c>
      <c r="I68" s="36" t="str">
        <f>"0x"&amp;MID(DEC2HEX(INDEX('Tables SQR'!$F$4:'Tables SQR'!$F$259,COLUMN(I68)-2+16*(ROW(I52)-ROW($C$37))),4),3,2)&amp;IF(COLUMN(I68)-2&lt;16,",","")</f>
        <v>0x32,</v>
      </c>
      <c r="J68" s="36" t="str">
        <f>"0x"&amp;MID(DEC2HEX(INDEX('Tables SQR'!$F$4:'Tables SQR'!$F$259,COLUMN(J68)-2+16*(ROW(J52)-ROW($C$37))),4),3,2)&amp;IF(COLUMN(J68)-2&lt;16,",","")</f>
        <v>0x31,</v>
      </c>
      <c r="K68" s="36" t="str">
        <f>"0x"&amp;MID(DEC2HEX(INDEX('Tables SQR'!$F$4:'Tables SQR'!$F$259,COLUMN(K68)-2+16*(ROW(K52)-ROW($C$37))),4),3,2)&amp;IF(COLUMN(K68)-2&lt;16,",","")</f>
        <v>0x30,</v>
      </c>
      <c r="L68" s="36" t="str">
        <f>"0x"&amp;MID(DEC2HEX(INDEX('Tables SQR'!$F$4:'Tables SQR'!$F$259,COLUMN(L68)-2+16*(ROW(L52)-ROW($C$37))),4),3,2)&amp;IF(COLUMN(L68)-2&lt;16,",","")</f>
        <v>0x30,</v>
      </c>
      <c r="M68" s="36" t="str">
        <f>"0x"&amp;MID(DEC2HEX(INDEX('Tables SQR'!$F$4:'Tables SQR'!$F$259,COLUMN(M68)-2+16*(ROW(M52)-ROW($C$37))),4),3,2)&amp;IF(COLUMN(M68)-2&lt;16,",","")</f>
        <v>0x2F,</v>
      </c>
      <c r="N68" s="36" t="str">
        <f>"0x"&amp;MID(DEC2HEX(INDEX('Tables SQR'!$F$4:'Tables SQR'!$F$259,COLUMN(N68)-2+16*(ROW(N52)-ROW($C$37))),4),3,2)&amp;IF(COLUMN(N68)-2&lt;16,",","")</f>
        <v>0x2E,</v>
      </c>
      <c r="O68" s="36" t="str">
        <f>"0x"&amp;MID(DEC2HEX(INDEX('Tables SQR'!$F$4:'Tables SQR'!$F$259,COLUMN(O68)-2+16*(ROW(O52)-ROW($C$37))),4),3,2)&amp;IF(COLUMN(O68)-2&lt;16,",","")</f>
        <v>0x2E,</v>
      </c>
      <c r="P68" s="36" t="str">
        <f>"0x"&amp;MID(DEC2HEX(INDEX('Tables SQR'!$F$4:'Tables SQR'!$F$259,COLUMN(P68)-2+16*(ROW(P52)-ROW($C$37))),4),3,2)&amp;IF(COLUMN(P68)-2&lt;16,",","")</f>
        <v>0x2D,</v>
      </c>
      <c r="Q68" s="36" t="str">
        <f>"0x"&amp;MID(DEC2HEX(INDEX('Tables SQR'!$F$4:'Tables SQR'!$F$259,COLUMN(Q68)-2+16*(ROW(Q52)-ROW($C$37))),4),3,2)&amp;IF(COLUMN(Q68)-2&lt;16,",","")</f>
        <v>0x2D,</v>
      </c>
      <c r="R68" s="36" t="str">
        <f>"0x"&amp;MID(DEC2HEX(INDEX('Tables SQR'!$F$4:'Tables SQR'!$F$259,COLUMN(R68)-2+16*(ROW(R52)-ROW($C$37))),4),3,2)&amp;IF(COLUMN(R68)-2&lt;16,",","")</f>
        <v>0x2C</v>
      </c>
    </row>
    <row r="69" spans="1:66">
      <c r="A69" s="126" t="str">
        <f>"TBL_FREQ_3  ; Freq="&amp;'Tables SQR'!H$2</f>
        <v>TBL_FREQ_3  ; Freq=30000</v>
      </c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</row>
    <row r="70" spans="1:66">
      <c r="B70" s="36" t="s">
        <v>107</v>
      </c>
      <c r="C70" s="36" t="str">
        <f>"0x"&amp;MID(DEC2HEX(INDEX('Tables SQR'!$I$4:'Tables SQR'!$I$259,COLUMN(C70)-2+16*(ROW(C70)-ROW($C$70))),4),1,2)&amp;IF(COLUMN(C70)-2&lt;16,",","")</f>
        <v>0xFF,</v>
      </c>
      <c r="D70" s="36" t="str">
        <f>"0x"&amp;MID(DEC2HEX(INDEX('Tables SQR'!$I$4:'Tables SQR'!$I$259,COLUMN(D70)-2+16*(ROW(D70)-ROW($C$70))),4),1,2)&amp;IF(COLUMN(D70)-2&lt;16,",","")</f>
        <v>0x15,</v>
      </c>
      <c r="E70" s="36" t="str">
        <f>"0x"&amp;MID(DEC2HEX(INDEX('Tables SQR'!$I$4:'Tables SQR'!$I$259,COLUMN(E70)-2+16*(ROW(E70)-ROW($C$70))),4),1,2)&amp;IF(COLUMN(E70)-2&lt;16,",","")</f>
        <v>0x0D,</v>
      </c>
      <c r="F70" s="36" t="str">
        <f>"0x"&amp;MID(DEC2HEX(INDEX('Tables SQR'!$I$4:'Tables SQR'!$I$259,COLUMN(F70)-2+16*(ROW(F70)-ROW($C$70))),4),1,2)&amp;IF(COLUMN(F70)-2&lt;16,",","")</f>
        <v>0x0A,</v>
      </c>
      <c r="G70" s="36" t="str">
        <f>"0x"&amp;MID(DEC2HEX(INDEX('Tables SQR'!$I$4:'Tables SQR'!$I$259,COLUMN(G70)-2+16*(ROW(G70)-ROW($C$70))),4),1,2)&amp;IF(COLUMN(G70)-2&lt;16,",","")</f>
        <v>0x08,</v>
      </c>
      <c r="H70" s="36" t="str">
        <f>"0x"&amp;MID(DEC2HEX(INDEX('Tables SQR'!$I$4:'Tables SQR'!$I$259,COLUMN(H70)-2+16*(ROW(H70)-ROW($C$70))),4),1,2)&amp;IF(COLUMN(H70)-2&lt;16,",","")</f>
        <v>0x07,</v>
      </c>
      <c r="I70" s="36" t="str">
        <f>"0x"&amp;MID(DEC2HEX(INDEX('Tables SQR'!$I$4:'Tables SQR'!$I$259,COLUMN(I70)-2+16*(ROW(I70)-ROW($C$70))),4),1,2)&amp;IF(COLUMN(I70)-2&lt;16,",","")</f>
        <v>0x06,</v>
      </c>
      <c r="J70" s="36" t="str">
        <f>"0x"&amp;MID(DEC2HEX(INDEX('Tables SQR'!$I$4:'Tables SQR'!$I$259,COLUMN(J70)-2+16*(ROW(J70)-ROW($C$70))),4),1,2)&amp;IF(COLUMN(J70)-2&lt;16,",","")</f>
        <v>0x05,</v>
      </c>
      <c r="K70" s="36" t="str">
        <f>"0x"&amp;MID(DEC2HEX(INDEX('Tables SQR'!$I$4:'Tables SQR'!$I$259,COLUMN(K70)-2+16*(ROW(K70)-ROW($C$70))),4),1,2)&amp;IF(COLUMN(K70)-2&lt;16,",","")</f>
        <v>0x05,</v>
      </c>
      <c r="L70" s="36" t="str">
        <f>"0x"&amp;MID(DEC2HEX(INDEX('Tables SQR'!$I$4:'Tables SQR'!$I$259,COLUMN(L70)-2+16*(ROW(L70)-ROW($C$70))),4),1,2)&amp;IF(COLUMN(L70)-2&lt;16,",","")</f>
        <v>0x04,</v>
      </c>
      <c r="M70" s="36" t="str">
        <f>"0x"&amp;MID(DEC2HEX(INDEX('Tables SQR'!$I$4:'Tables SQR'!$I$259,COLUMN(M70)-2+16*(ROW(M70)-ROW($C$70))),4),1,2)&amp;IF(COLUMN(M70)-2&lt;16,",","")</f>
        <v>0x04,</v>
      </c>
      <c r="N70" s="36" t="str">
        <f>"0x"&amp;MID(DEC2HEX(INDEX('Tables SQR'!$I$4:'Tables SQR'!$I$259,COLUMN(N70)-2+16*(ROW(N70)-ROW($C$70))),4),1,2)&amp;IF(COLUMN(N70)-2&lt;16,",","")</f>
        <v>0x04,</v>
      </c>
      <c r="O70" s="36" t="str">
        <f>"0x"&amp;MID(DEC2HEX(INDEX('Tables SQR'!$I$4:'Tables SQR'!$I$259,COLUMN(O70)-2+16*(ROW(O70)-ROW($C$70))),4),1,2)&amp;IF(COLUMN(O70)-2&lt;16,",","")</f>
        <v>0x04,</v>
      </c>
      <c r="P70" s="36" t="str">
        <f>"0x"&amp;MID(DEC2HEX(INDEX('Tables SQR'!$I$4:'Tables SQR'!$I$259,COLUMN(P70)-2+16*(ROW(P70)-ROW($C$70))),4),1,2)&amp;IF(COLUMN(P70)-2&lt;16,",","")</f>
        <v>0x03,</v>
      </c>
      <c r="Q70" s="36" t="str">
        <f>"0x"&amp;MID(DEC2HEX(INDEX('Tables SQR'!$I$4:'Tables SQR'!$I$259,COLUMN(Q70)-2+16*(ROW(Q70)-ROW($C$70))),4),1,2)&amp;IF(COLUMN(Q70)-2&lt;16,",","")</f>
        <v>0x03,</v>
      </c>
      <c r="R70" s="36" t="str">
        <f>"0x"&amp;MID(DEC2HEX(INDEX('Tables SQR'!$I$4:'Tables SQR'!$I$259,COLUMN(R70)-2+16*(ROW(R70)-ROW($C$70))),4),1,2)&amp;IF(COLUMN(R70)-2&lt;16,",","")</f>
        <v>0x03</v>
      </c>
    </row>
    <row r="71" spans="1:66">
      <c r="B71" s="36" t="s">
        <v>107</v>
      </c>
      <c r="C71" s="36" t="str">
        <f>"0x"&amp;MID(DEC2HEX(INDEX('Tables SQR'!$I$4:'Tables SQR'!$I$259,COLUMN(C71)-2+16*(ROW(C71)-ROW($C$70))),4),1,2)&amp;IF(COLUMN(C71)-2&lt;16,",","")</f>
        <v>0x03,</v>
      </c>
      <c r="D71" s="36" t="str">
        <f>"0x"&amp;MID(DEC2HEX(INDEX('Tables SQR'!$I$4:'Tables SQR'!$I$259,COLUMN(D71)-2+16*(ROW(D71)-ROW($C$70))),4),1,2)&amp;IF(COLUMN(D71)-2&lt;16,",","")</f>
        <v>0x03,</v>
      </c>
      <c r="E71" s="36" t="str">
        <f>"0x"&amp;MID(DEC2HEX(INDEX('Tables SQR'!$I$4:'Tables SQR'!$I$259,COLUMN(E71)-2+16*(ROW(E71)-ROW($C$70))),4),1,2)&amp;IF(COLUMN(E71)-2&lt;16,",","")</f>
        <v>0x03,</v>
      </c>
      <c r="F71" s="36" t="str">
        <f>"0x"&amp;MID(DEC2HEX(INDEX('Tables SQR'!$I$4:'Tables SQR'!$I$259,COLUMN(F71)-2+16*(ROW(F71)-ROW($C$70))),4),1,2)&amp;IF(COLUMN(F71)-2&lt;16,",","")</f>
        <v>0x03,</v>
      </c>
      <c r="G71" s="36" t="str">
        <f>"0x"&amp;MID(DEC2HEX(INDEX('Tables SQR'!$I$4:'Tables SQR'!$I$259,COLUMN(G71)-2+16*(ROW(G71)-ROW($C$70))),4),1,2)&amp;IF(COLUMN(G71)-2&lt;16,",","")</f>
        <v>0x03,</v>
      </c>
      <c r="H71" s="36" t="str">
        <f>"0x"&amp;MID(DEC2HEX(INDEX('Tables SQR'!$I$4:'Tables SQR'!$I$259,COLUMN(H71)-2+16*(ROW(H71)-ROW($C$70))),4),1,2)&amp;IF(COLUMN(H71)-2&lt;16,",","")</f>
        <v>0x03,</v>
      </c>
      <c r="I71" s="36" t="str">
        <f>"0x"&amp;MID(DEC2HEX(INDEX('Tables SQR'!$I$4:'Tables SQR'!$I$259,COLUMN(I71)-2+16*(ROW(I71)-ROW($C$70))),4),1,2)&amp;IF(COLUMN(I71)-2&lt;16,",","")</f>
        <v>0x02,</v>
      </c>
      <c r="J71" s="36" t="str">
        <f>"0x"&amp;MID(DEC2HEX(INDEX('Tables SQR'!$I$4:'Tables SQR'!$I$259,COLUMN(J71)-2+16*(ROW(J71)-ROW($C$70))),4),1,2)&amp;IF(COLUMN(J71)-2&lt;16,",","")</f>
        <v>0x02,</v>
      </c>
      <c r="K71" s="36" t="str">
        <f>"0x"&amp;MID(DEC2HEX(INDEX('Tables SQR'!$I$4:'Tables SQR'!$I$259,COLUMN(K71)-2+16*(ROW(K71)-ROW($C$70))),4),1,2)&amp;IF(COLUMN(K71)-2&lt;16,",","")</f>
        <v>0x02,</v>
      </c>
      <c r="L71" s="36" t="str">
        <f>"0x"&amp;MID(DEC2HEX(INDEX('Tables SQR'!$I$4:'Tables SQR'!$I$259,COLUMN(L71)-2+16*(ROW(L71)-ROW($C$70))),4),1,2)&amp;IF(COLUMN(L71)-2&lt;16,",","")</f>
        <v>0x02,</v>
      </c>
      <c r="M71" s="36" t="str">
        <f>"0x"&amp;MID(DEC2HEX(INDEX('Tables SQR'!$I$4:'Tables SQR'!$I$259,COLUMN(M71)-2+16*(ROW(M71)-ROW($C$70))),4),1,2)&amp;IF(COLUMN(M71)-2&lt;16,",","")</f>
        <v>0x02,</v>
      </c>
      <c r="N71" s="36" t="str">
        <f>"0x"&amp;MID(DEC2HEX(INDEX('Tables SQR'!$I$4:'Tables SQR'!$I$259,COLUMN(N71)-2+16*(ROW(N71)-ROW($C$70))),4),1,2)&amp;IF(COLUMN(N71)-2&lt;16,",","")</f>
        <v>0x02,</v>
      </c>
      <c r="O71" s="36" t="str">
        <f>"0x"&amp;MID(DEC2HEX(INDEX('Tables SQR'!$I$4:'Tables SQR'!$I$259,COLUMN(O71)-2+16*(ROW(O71)-ROW($C$70))),4),1,2)&amp;IF(COLUMN(O71)-2&lt;16,",","")</f>
        <v>0x02,</v>
      </c>
      <c r="P71" s="36" t="str">
        <f>"0x"&amp;MID(DEC2HEX(INDEX('Tables SQR'!$I$4:'Tables SQR'!$I$259,COLUMN(P71)-2+16*(ROW(P71)-ROW($C$70))),4),1,2)&amp;IF(COLUMN(P71)-2&lt;16,",","")</f>
        <v>0x02,</v>
      </c>
      <c r="Q71" s="36" t="str">
        <f>"0x"&amp;MID(DEC2HEX(INDEX('Tables SQR'!$I$4:'Tables SQR'!$I$259,COLUMN(Q71)-2+16*(ROW(Q71)-ROW($C$70))),4),1,2)&amp;IF(COLUMN(Q71)-2&lt;16,",","")</f>
        <v>0x02,</v>
      </c>
      <c r="R71" s="36" t="str">
        <f>"0x"&amp;MID(DEC2HEX(INDEX('Tables SQR'!$I$4:'Tables SQR'!$I$259,COLUMN(R71)-2+16*(ROW(R71)-ROW($C$70))),4),1,2)&amp;IF(COLUMN(R71)-2&lt;16,",","")</f>
        <v>0x02</v>
      </c>
    </row>
    <row r="72" spans="1:66">
      <c r="B72" s="36" t="s">
        <v>107</v>
      </c>
      <c r="C72" s="36" t="str">
        <f>"0x"&amp;MID(DEC2HEX(INDEX('Tables SQR'!$I$4:'Tables SQR'!$I$259,COLUMN(C72)-2+16*(ROW(C72)-ROW($C$70))),4),1,2)&amp;IF(COLUMN(C72)-2&lt;16,",","")</f>
        <v>0x02,</v>
      </c>
      <c r="D72" s="36" t="str">
        <f>"0x"&amp;MID(DEC2HEX(INDEX('Tables SQR'!$I$4:'Tables SQR'!$I$259,COLUMN(D72)-2+16*(ROW(D72)-ROW($C$70))),4),1,2)&amp;IF(COLUMN(D72)-2&lt;16,",","")</f>
        <v>0x02,</v>
      </c>
      <c r="E72" s="36" t="str">
        <f>"0x"&amp;MID(DEC2HEX(INDEX('Tables SQR'!$I$4:'Tables SQR'!$I$259,COLUMN(E72)-2+16*(ROW(E72)-ROW($C$70))),4),1,2)&amp;IF(COLUMN(E72)-2&lt;16,",","")</f>
        <v>0x02,</v>
      </c>
      <c r="F72" s="36" t="str">
        <f>"0x"&amp;MID(DEC2HEX(INDEX('Tables SQR'!$I$4:'Tables SQR'!$I$259,COLUMN(F72)-2+16*(ROW(F72)-ROW($C$70))),4),1,2)&amp;IF(COLUMN(F72)-2&lt;16,",","")</f>
        <v>0x02,</v>
      </c>
      <c r="G72" s="36" t="str">
        <f>"0x"&amp;MID(DEC2HEX(INDEX('Tables SQR'!$I$4:'Tables SQR'!$I$259,COLUMN(G72)-2+16*(ROW(G72)-ROW($C$70))),4),1,2)&amp;IF(COLUMN(G72)-2&lt;16,",","")</f>
        <v>0x02,</v>
      </c>
      <c r="H72" s="36" t="str">
        <f>"0x"&amp;MID(DEC2HEX(INDEX('Tables SQR'!$I$4:'Tables SQR'!$I$259,COLUMN(H72)-2+16*(ROW(H72)-ROW($C$70))),4),1,2)&amp;IF(COLUMN(H72)-2&lt;16,",","")</f>
        <v>0x02,</v>
      </c>
      <c r="I72" s="36" t="str">
        <f>"0x"&amp;MID(DEC2HEX(INDEX('Tables SQR'!$I$4:'Tables SQR'!$I$259,COLUMN(I72)-2+16*(ROW(I72)-ROW($C$70))),4),1,2)&amp;IF(COLUMN(I72)-2&lt;16,",","")</f>
        <v>0x02,</v>
      </c>
      <c r="J72" s="36" t="str">
        <f>"0x"&amp;MID(DEC2HEX(INDEX('Tables SQR'!$I$4:'Tables SQR'!$I$259,COLUMN(J72)-2+16*(ROW(J72)-ROW($C$70))),4),1,2)&amp;IF(COLUMN(J72)-2&lt;16,",","")</f>
        <v>0x02,</v>
      </c>
      <c r="K72" s="36" t="str">
        <f>"0x"&amp;MID(DEC2HEX(INDEX('Tables SQR'!$I$4:'Tables SQR'!$I$259,COLUMN(K72)-2+16*(ROW(K72)-ROW($C$70))),4),1,2)&amp;IF(COLUMN(K72)-2&lt;16,",","")</f>
        <v>0x02,</v>
      </c>
      <c r="L72" s="36" t="str">
        <f>"0x"&amp;MID(DEC2HEX(INDEX('Tables SQR'!$I$4:'Tables SQR'!$I$259,COLUMN(L72)-2+16*(ROW(L72)-ROW($C$70))),4),1,2)&amp;IF(COLUMN(L72)-2&lt;16,",","")</f>
        <v>0x02,</v>
      </c>
      <c r="M72" s="36" t="str">
        <f>"0x"&amp;MID(DEC2HEX(INDEX('Tables SQR'!$I$4:'Tables SQR'!$I$259,COLUMN(M72)-2+16*(ROW(M72)-ROW($C$70))),4),1,2)&amp;IF(COLUMN(M72)-2&lt;16,",","")</f>
        <v>0x02,</v>
      </c>
      <c r="N72" s="36" t="str">
        <f>"0x"&amp;MID(DEC2HEX(INDEX('Tables SQR'!$I$4:'Tables SQR'!$I$259,COLUMN(N72)-2+16*(ROW(N72)-ROW($C$70))),4),1,2)&amp;IF(COLUMN(N72)-2&lt;16,",","")</f>
        <v>0x02,</v>
      </c>
      <c r="O72" s="36" t="str">
        <f>"0x"&amp;MID(DEC2HEX(INDEX('Tables SQR'!$I$4:'Tables SQR'!$I$259,COLUMN(O72)-2+16*(ROW(O72)-ROW($C$70))),4),1,2)&amp;IF(COLUMN(O72)-2&lt;16,",","")</f>
        <v>0x01,</v>
      </c>
      <c r="P72" s="36" t="str">
        <f>"0x"&amp;MID(DEC2HEX(INDEX('Tables SQR'!$I$4:'Tables SQR'!$I$259,COLUMN(P72)-2+16*(ROW(P72)-ROW($C$70))),4),1,2)&amp;IF(COLUMN(P72)-2&lt;16,",","")</f>
        <v>0x01,</v>
      </c>
      <c r="Q72" s="36" t="str">
        <f>"0x"&amp;MID(DEC2HEX(INDEX('Tables SQR'!$I$4:'Tables SQR'!$I$259,COLUMN(Q72)-2+16*(ROW(Q72)-ROW($C$70))),4),1,2)&amp;IF(COLUMN(Q72)-2&lt;16,",","")</f>
        <v>0x01,</v>
      </c>
      <c r="R72" s="36" t="str">
        <f>"0x"&amp;MID(DEC2HEX(INDEX('Tables SQR'!$I$4:'Tables SQR'!$I$259,COLUMN(R72)-2+16*(ROW(R72)-ROW($C$70))),4),1,2)&amp;IF(COLUMN(R72)-2&lt;16,",","")</f>
        <v>0x01</v>
      </c>
    </row>
    <row r="73" spans="1:66">
      <c r="B73" s="36" t="s">
        <v>107</v>
      </c>
      <c r="C73" s="36" t="str">
        <f>"0x"&amp;MID(DEC2HEX(INDEX('Tables SQR'!$I$4:'Tables SQR'!$I$259,COLUMN(C73)-2+16*(ROW(C73)-ROW($C$70))),4),1,2)&amp;IF(COLUMN(C73)-2&lt;16,",","")</f>
        <v>0x01,</v>
      </c>
      <c r="D73" s="36" t="str">
        <f>"0x"&amp;MID(DEC2HEX(INDEX('Tables SQR'!$I$4:'Tables SQR'!$I$259,COLUMN(D73)-2+16*(ROW(D73)-ROW($C$70))),4),1,2)&amp;IF(COLUMN(D73)-2&lt;16,",","")</f>
        <v>0x01,</v>
      </c>
      <c r="E73" s="36" t="str">
        <f>"0x"&amp;MID(DEC2HEX(INDEX('Tables SQR'!$I$4:'Tables SQR'!$I$259,COLUMN(E73)-2+16*(ROW(E73)-ROW($C$70))),4),1,2)&amp;IF(COLUMN(E73)-2&lt;16,",","")</f>
        <v>0x01,</v>
      </c>
      <c r="F73" s="36" t="str">
        <f>"0x"&amp;MID(DEC2HEX(INDEX('Tables SQR'!$I$4:'Tables SQR'!$I$259,COLUMN(F73)-2+16*(ROW(F73)-ROW($C$70))),4),1,2)&amp;IF(COLUMN(F73)-2&lt;16,",","")</f>
        <v>0x01,</v>
      </c>
      <c r="G73" s="36" t="str">
        <f>"0x"&amp;MID(DEC2HEX(INDEX('Tables SQR'!$I$4:'Tables SQR'!$I$259,COLUMN(G73)-2+16*(ROW(G73)-ROW($C$70))),4),1,2)&amp;IF(COLUMN(G73)-2&lt;16,",","")</f>
        <v>0x01,</v>
      </c>
      <c r="H73" s="36" t="str">
        <f>"0x"&amp;MID(DEC2HEX(INDEX('Tables SQR'!$I$4:'Tables SQR'!$I$259,COLUMN(H73)-2+16*(ROW(H73)-ROW($C$70))),4),1,2)&amp;IF(COLUMN(H73)-2&lt;16,",","")</f>
        <v>0x01,</v>
      </c>
      <c r="I73" s="36" t="str">
        <f>"0x"&amp;MID(DEC2HEX(INDEX('Tables SQR'!$I$4:'Tables SQR'!$I$259,COLUMN(I73)-2+16*(ROW(I73)-ROW($C$70))),4),1,2)&amp;IF(COLUMN(I73)-2&lt;16,",","")</f>
        <v>0x01,</v>
      </c>
      <c r="J73" s="36" t="str">
        <f>"0x"&amp;MID(DEC2HEX(INDEX('Tables SQR'!$I$4:'Tables SQR'!$I$259,COLUMN(J73)-2+16*(ROW(J73)-ROW($C$70))),4),1,2)&amp;IF(COLUMN(J73)-2&lt;16,",","")</f>
        <v>0x01,</v>
      </c>
      <c r="K73" s="36" t="str">
        <f>"0x"&amp;MID(DEC2HEX(INDEX('Tables SQR'!$I$4:'Tables SQR'!$I$259,COLUMN(K73)-2+16*(ROW(K73)-ROW($C$70))),4),1,2)&amp;IF(COLUMN(K73)-2&lt;16,",","")</f>
        <v>0x01,</v>
      </c>
      <c r="L73" s="36" t="str">
        <f>"0x"&amp;MID(DEC2HEX(INDEX('Tables SQR'!$I$4:'Tables SQR'!$I$259,COLUMN(L73)-2+16*(ROW(L73)-ROW($C$70))),4),1,2)&amp;IF(COLUMN(L73)-2&lt;16,",","")</f>
        <v>0x01,</v>
      </c>
      <c r="M73" s="36" t="str">
        <f>"0x"&amp;MID(DEC2HEX(INDEX('Tables SQR'!$I$4:'Tables SQR'!$I$259,COLUMN(M73)-2+16*(ROW(M73)-ROW($C$70))),4),1,2)&amp;IF(COLUMN(M73)-2&lt;16,",","")</f>
        <v>0x01,</v>
      </c>
      <c r="N73" s="36" t="str">
        <f>"0x"&amp;MID(DEC2HEX(INDEX('Tables SQR'!$I$4:'Tables SQR'!$I$259,COLUMN(N73)-2+16*(ROW(N73)-ROW($C$70))),4),1,2)&amp;IF(COLUMN(N73)-2&lt;16,",","")</f>
        <v>0x01,</v>
      </c>
      <c r="O73" s="36" t="str">
        <f>"0x"&amp;MID(DEC2HEX(INDEX('Tables SQR'!$I$4:'Tables SQR'!$I$259,COLUMN(O73)-2+16*(ROW(O73)-ROW($C$70))),4),1,2)&amp;IF(COLUMN(O73)-2&lt;16,",","")</f>
        <v>0x01,</v>
      </c>
      <c r="P73" s="36" t="str">
        <f>"0x"&amp;MID(DEC2HEX(INDEX('Tables SQR'!$I$4:'Tables SQR'!$I$259,COLUMN(P73)-2+16*(ROW(P73)-ROW($C$70))),4),1,2)&amp;IF(COLUMN(P73)-2&lt;16,",","")</f>
        <v>0x01,</v>
      </c>
      <c r="Q73" s="36" t="str">
        <f>"0x"&amp;MID(DEC2HEX(INDEX('Tables SQR'!$I$4:'Tables SQR'!$I$259,COLUMN(Q73)-2+16*(ROW(Q73)-ROW($C$70))),4),1,2)&amp;IF(COLUMN(Q73)-2&lt;16,",","")</f>
        <v>0x01,</v>
      </c>
      <c r="R73" s="36" t="str">
        <f>"0x"&amp;MID(DEC2HEX(INDEX('Tables SQR'!$I$4:'Tables SQR'!$I$259,COLUMN(R73)-2+16*(ROW(R73)-ROW($C$70))),4),1,2)&amp;IF(COLUMN(R73)-2&lt;16,",","")</f>
        <v>0x01</v>
      </c>
    </row>
    <row r="74" spans="1:66">
      <c r="B74" s="36" t="s">
        <v>107</v>
      </c>
      <c r="C74" s="36" t="str">
        <f>"0x"&amp;MID(DEC2HEX(INDEX('Tables SQR'!$I$4:'Tables SQR'!$I$259,COLUMN(C74)-2+16*(ROW(C74)-ROW($C$70))),4),1,2)&amp;IF(COLUMN(C74)-2&lt;16,",","")</f>
        <v>0x01,</v>
      </c>
      <c r="D74" s="36" t="str">
        <f>"0x"&amp;MID(DEC2HEX(INDEX('Tables SQR'!$I$4:'Tables SQR'!$I$259,COLUMN(D74)-2+16*(ROW(D74)-ROW($C$70))),4),1,2)&amp;IF(COLUMN(D74)-2&lt;16,",","")</f>
        <v>0x01,</v>
      </c>
      <c r="E74" s="36" t="str">
        <f>"0x"&amp;MID(DEC2HEX(INDEX('Tables SQR'!$I$4:'Tables SQR'!$I$259,COLUMN(E74)-2+16*(ROW(E74)-ROW($C$70))),4),1,2)&amp;IF(COLUMN(E74)-2&lt;16,",","")</f>
        <v>0x01,</v>
      </c>
      <c r="F74" s="36" t="str">
        <f>"0x"&amp;MID(DEC2HEX(INDEX('Tables SQR'!$I$4:'Tables SQR'!$I$259,COLUMN(F74)-2+16*(ROW(F74)-ROW($C$70))),4),1,2)&amp;IF(COLUMN(F74)-2&lt;16,",","")</f>
        <v>0x01,</v>
      </c>
      <c r="G74" s="36" t="str">
        <f>"0x"&amp;MID(DEC2HEX(INDEX('Tables SQR'!$I$4:'Tables SQR'!$I$259,COLUMN(G74)-2+16*(ROW(G74)-ROW($C$70))),4),1,2)&amp;IF(COLUMN(G74)-2&lt;16,",","")</f>
        <v>0x01,</v>
      </c>
      <c r="H74" s="36" t="str">
        <f>"0x"&amp;MID(DEC2HEX(INDEX('Tables SQR'!$I$4:'Tables SQR'!$I$259,COLUMN(H74)-2+16*(ROW(H74)-ROW($C$70))),4),1,2)&amp;IF(COLUMN(H74)-2&lt;16,",","")</f>
        <v>0x01,</v>
      </c>
      <c r="I74" s="36" t="str">
        <f>"0x"&amp;MID(DEC2HEX(INDEX('Tables SQR'!$I$4:'Tables SQR'!$I$259,COLUMN(I74)-2+16*(ROW(I74)-ROW($C$70))),4),1,2)&amp;IF(COLUMN(I74)-2&lt;16,",","")</f>
        <v>0x01,</v>
      </c>
      <c r="J74" s="36" t="str">
        <f>"0x"&amp;MID(DEC2HEX(INDEX('Tables SQR'!$I$4:'Tables SQR'!$I$259,COLUMN(J74)-2+16*(ROW(J74)-ROW($C$70))),4),1,2)&amp;IF(COLUMN(J74)-2&lt;16,",","")</f>
        <v>0x01,</v>
      </c>
      <c r="K74" s="36" t="str">
        <f>"0x"&amp;MID(DEC2HEX(INDEX('Tables SQR'!$I$4:'Tables SQR'!$I$259,COLUMN(K74)-2+16*(ROW(K74)-ROW($C$70))),4),1,2)&amp;IF(COLUMN(K74)-2&lt;16,",","")</f>
        <v>0x01,</v>
      </c>
      <c r="L74" s="36" t="str">
        <f>"0x"&amp;MID(DEC2HEX(INDEX('Tables SQR'!$I$4:'Tables SQR'!$I$259,COLUMN(L74)-2+16*(ROW(L74)-ROW($C$70))),4),1,2)&amp;IF(COLUMN(L74)-2&lt;16,",","")</f>
        <v>0x01,</v>
      </c>
      <c r="M74" s="36" t="str">
        <f>"0x"&amp;MID(DEC2HEX(INDEX('Tables SQR'!$I$4:'Tables SQR'!$I$259,COLUMN(M74)-2+16*(ROW(M74)-ROW($C$70))),4),1,2)&amp;IF(COLUMN(M74)-2&lt;16,",","")</f>
        <v>0x01,</v>
      </c>
      <c r="N74" s="36" t="str">
        <f>"0x"&amp;MID(DEC2HEX(INDEX('Tables SQR'!$I$4:'Tables SQR'!$I$259,COLUMN(N74)-2+16*(ROW(N74)-ROW($C$70))),4),1,2)&amp;IF(COLUMN(N74)-2&lt;16,",","")</f>
        <v>0x01,</v>
      </c>
      <c r="O74" s="36" t="str">
        <f>"0x"&amp;MID(DEC2HEX(INDEX('Tables SQR'!$I$4:'Tables SQR'!$I$259,COLUMN(O74)-2+16*(ROW(O74)-ROW($C$70))),4),1,2)&amp;IF(COLUMN(O74)-2&lt;16,",","")</f>
        <v>0x01,</v>
      </c>
      <c r="P74" s="36" t="str">
        <f>"0x"&amp;MID(DEC2HEX(INDEX('Tables SQR'!$I$4:'Tables SQR'!$I$259,COLUMN(P74)-2+16*(ROW(P74)-ROW($C$70))),4),1,2)&amp;IF(COLUMN(P74)-2&lt;16,",","")</f>
        <v>0x01,</v>
      </c>
      <c r="Q74" s="36" t="str">
        <f>"0x"&amp;MID(DEC2HEX(INDEX('Tables SQR'!$I$4:'Tables SQR'!$I$259,COLUMN(Q74)-2+16*(ROW(Q74)-ROW($C$70))),4),1,2)&amp;IF(COLUMN(Q74)-2&lt;16,",","")</f>
        <v>0x01,</v>
      </c>
      <c r="R74" s="36" t="str">
        <f>"0x"&amp;MID(DEC2HEX(INDEX('Tables SQR'!$I$4:'Tables SQR'!$I$259,COLUMN(R74)-2+16*(ROW(R74)-ROW($C$70))),4),1,2)&amp;IF(COLUMN(R74)-2&lt;16,",","")</f>
        <v>0x01</v>
      </c>
    </row>
    <row r="75" spans="1:66">
      <c r="B75" s="36" t="s">
        <v>107</v>
      </c>
      <c r="C75" s="36" t="str">
        <f>"0x"&amp;MID(DEC2HEX(INDEX('Tables SQR'!$I$4:'Tables SQR'!$I$259,COLUMN(C75)-2+16*(ROW(C75)-ROW($C$70))),4),1,2)&amp;IF(COLUMN(C75)-2&lt;16,",","")</f>
        <v>0x01,</v>
      </c>
      <c r="D75" s="36" t="str">
        <f>"0x"&amp;MID(DEC2HEX(INDEX('Tables SQR'!$I$4:'Tables SQR'!$I$259,COLUMN(D75)-2+16*(ROW(D75)-ROW($C$70))),4),1,2)&amp;IF(COLUMN(D75)-2&lt;16,",","")</f>
        <v>0x01,</v>
      </c>
      <c r="E75" s="36" t="str">
        <f>"0x"&amp;MID(DEC2HEX(INDEX('Tables SQR'!$I$4:'Tables SQR'!$I$259,COLUMN(E75)-2+16*(ROW(E75)-ROW($C$70))),4),1,2)&amp;IF(COLUMN(E75)-2&lt;16,",","")</f>
        <v>0x01,</v>
      </c>
      <c r="F75" s="36" t="str">
        <f>"0x"&amp;MID(DEC2HEX(INDEX('Tables SQR'!$I$4:'Tables SQR'!$I$259,COLUMN(F75)-2+16*(ROW(F75)-ROW($C$70))),4),1,2)&amp;IF(COLUMN(F75)-2&lt;16,",","")</f>
        <v>0x01,</v>
      </c>
      <c r="G75" s="36" t="str">
        <f>"0x"&amp;MID(DEC2HEX(INDEX('Tables SQR'!$I$4:'Tables SQR'!$I$259,COLUMN(G75)-2+16*(ROW(G75)-ROW($C$70))),4),1,2)&amp;IF(COLUMN(G75)-2&lt;16,",","")</f>
        <v>0x01,</v>
      </c>
      <c r="H75" s="36" t="str">
        <f>"0x"&amp;MID(DEC2HEX(INDEX('Tables SQR'!$I$4:'Tables SQR'!$I$259,COLUMN(H75)-2+16*(ROW(H75)-ROW($C$70))),4),1,2)&amp;IF(COLUMN(H75)-2&lt;16,",","")</f>
        <v>0x01,</v>
      </c>
      <c r="I75" s="36" t="str">
        <f>"0x"&amp;MID(DEC2HEX(INDEX('Tables SQR'!$I$4:'Tables SQR'!$I$259,COLUMN(I75)-2+16*(ROW(I75)-ROW($C$70))),4),1,2)&amp;IF(COLUMN(I75)-2&lt;16,",","")</f>
        <v>0x01,</v>
      </c>
      <c r="J75" s="36" t="str">
        <f>"0x"&amp;MID(DEC2HEX(INDEX('Tables SQR'!$I$4:'Tables SQR'!$I$259,COLUMN(J75)-2+16*(ROW(J75)-ROW($C$70))),4),1,2)&amp;IF(COLUMN(J75)-2&lt;16,",","")</f>
        <v>0x01,</v>
      </c>
      <c r="K75" s="36" t="str">
        <f>"0x"&amp;MID(DEC2HEX(INDEX('Tables SQR'!$I$4:'Tables SQR'!$I$259,COLUMN(K75)-2+16*(ROW(K75)-ROW($C$70))),4),1,2)&amp;IF(COLUMN(K75)-2&lt;16,",","")</f>
        <v>0x01,</v>
      </c>
      <c r="L75" s="36" t="str">
        <f>"0x"&amp;MID(DEC2HEX(INDEX('Tables SQR'!$I$4:'Tables SQR'!$I$259,COLUMN(L75)-2+16*(ROW(L75)-ROW($C$70))),4),1,2)&amp;IF(COLUMN(L75)-2&lt;16,",","")</f>
        <v>0x01,</v>
      </c>
      <c r="M75" s="36" t="str">
        <f>"0x"&amp;MID(DEC2HEX(INDEX('Tables SQR'!$I$4:'Tables SQR'!$I$259,COLUMN(M75)-2+16*(ROW(M75)-ROW($C$70))),4),1,2)&amp;IF(COLUMN(M75)-2&lt;16,",","")</f>
        <v>0x01,</v>
      </c>
      <c r="N75" s="36" t="str">
        <f>"0x"&amp;MID(DEC2HEX(INDEX('Tables SQR'!$I$4:'Tables SQR'!$I$259,COLUMN(N75)-2+16*(ROW(N75)-ROW($C$70))),4),1,2)&amp;IF(COLUMN(N75)-2&lt;16,",","")</f>
        <v>0x01,</v>
      </c>
      <c r="O75" s="36" t="str">
        <f>"0x"&amp;MID(DEC2HEX(INDEX('Tables SQR'!$I$4:'Tables SQR'!$I$259,COLUMN(O75)-2+16*(ROW(O75)-ROW($C$70))),4),1,2)&amp;IF(COLUMN(O75)-2&lt;16,",","")</f>
        <v>0x01,</v>
      </c>
      <c r="P75" s="36" t="str">
        <f>"0x"&amp;MID(DEC2HEX(INDEX('Tables SQR'!$I$4:'Tables SQR'!$I$259,COLUMN(P75)-2+16*(ROW(P75)-ROW($C$70))),4),1,2)&amp;IF(COLUMN(P75)-2&lt;16,",","")</f>
        <v>0x01,</v>
      </c>
      <c r="Q75" s="36" t="str">
        <f>"0x"&amp;MID(DEC2HEX(INDEX('Tables SQR'!$I$4:'Tables SQR'!$I$259,COLUMN(Q75)-2+16*(ROW(Q75)-ROW($C$70))),4),1,2)&amp;IF(COLUMN(Q75)-2&lt;16,",","")</f>
        <v>0x01,</v>
      </c>
      <c r="R75" s="36" t="str">
        <f>"0x"&amp;MID(DEC2HEX(INDEX('Tables SQR'!$I$4:'Tables SQR'!$I$259,COLUMN(R75)-2+16*(ROW(R75)-ROW($C$70))),4),1,2)&amp;IF(COLUMN(R75)-2&lt;16,",","")</f>
        <v>0x01</v>
      </c>
    </row>
    <row r="76" spans="1:66">
      <c r="B76" s="36" t="s">
        <v>107</v>
      </c>
      <c r="C76" s="36" t="str">
        <f>"0x"&amp;MID(DEC2HEX(INDEX('Tables SQR'!$I$4:'Tables SQR'!$I$259,COLUMN(C76)-2+16*(ROW(C76)-ROW($C$70))),4),1,2)&amp;IF(COLUMN(C76)-2&lt;16,",","")</f>
        <v>0x01,</v>
      </c>
      <c r="D76" s="36" t="str">
        <f>"0x"&amp;MID(DEC2HEX(INDEX('Tables SQR'!$I$4:'Tables SQR'!$I$259,COLUMN(D76)-2+16*(ROW(D76)-ROW($C$70))),4),1,2)&amp;IF(COLUMN(D76)-2&lt;16,",","")</f>
        <v>0x01,</v>
      </c>
      <c r="E76" s="36" t="str">
        <f>"0x"&amp;MID(DEC2HEX(INDEX('Tables SQR'!$I$4:'Tables SQR'!$I$259,COLUMN(E76)-2+16*(ROW(E76)-ROW($C$70))),4),1,2)&amp;IF(COLUMN(E76)-2&lt;16,",","")</f>
        <v>0x01,</v>
      </c>
      <c r="F76" s="36" t="str">
        <f>"0x"&amp;MID(DEC2HEX(INDEX('Tables SQR'!$I$4:'Tables SQR'!$I$259,COLUMN(F76)-2+16*(ROW(F76)-ROW($C$70))),4),1,2)&amp;IF(COLUMN(F76)-2&lt;16,",","")</f>
        <v>0x01,</v>
      </c>
      <c r="G76" s="36" t="str">
        <f>"0x"&amp;MID(DEC2HEX(INDEX('Tables SQR'!$I$4:'Tables SQR'!$I$259,COLUMN(G76)-2+16*(ROW(G76)-ROW($C$70))),4),1,2)&amp;IF(COLUMN(G76)-2&lt;16,",","")</f>
        <v>0x01,</v>
      </c>
      <c r="H76" s="36" t="str">
        <f>"0x"&amp;MID(DEC2HEX(INDEX('Tables SQR'!$I$4:'Tables SQR'!$I$259,COLUMN(H76)-2+16*(ROW(H76)-ROW($C$70))),4),1,2)&amp;IF(COLUMN(H76)-2&lt;16,",","")</f>
        <v>0x01,</v>
      </c>
      <c r="I76" s="36" t="str">
        <f>"0x"&amp;MID(DEC2HEX(INDEX('Tables SQR'!$I$4:'Tables SQR'!$I$259,COLUMN(I76)-2+16*(ROW(I76)-ROW($C$70))),4),1,2)&amp;IF(COLUMN(I76)-2&lt;16,",","")</f>
        <v>0x01,</v>
      </c>
      <c r="J76" s="36" t="str">
        <f>"0x"&amp;MID(DEC2HEX(INDEX('Tables SQR'!$I$4:'Tables SQR'!$I$259,COLUMN(J76)-2+16*(ROW(J76)-ROW($C$70))),4),1,2)&amp;IF(COLUMN(J76)-2&lt;16,",","")</f>
        <v>0x01,</v>
      </c>
      <c r="K76" s="36" t="str">
        <f>"0x"&amp;MID(DEC2HEX(INDEX('Tables SQR'!$I$4:'Tables SQR'!$I$259,COLUMN(K76)-2+16*(ROW(K76)-ROW($C$70))),4),1,2)&amp;IF(COLUMN(K76)-2&lt;16,",","")</f>
        <v>0x01,</v>
      </c>
      <c r="L76" s="36" t="str">
        <f>"0x"&amp;MID(DEC2HEX(INDEX('Tables SQR'!$I$4:'Tables SQR'!$I$259,COLUMN(L76)-2+16*(ROW(L76)-ROW($C$70))),4),1,2)&amp;IF(COLUMN(L76)-2&lt;16,",","")</f>
        <v>0x01,</v>
      </c>
      <c r="M76" s="36" t="str">
        <f>"0x"&amp;MID(DEC2HEX(INDEX('Tables SQR'!$I$4:'Tables SQR'!$I$259,COLUMN(M76)-2+16*(ROW(M76)-ROW($C$70))),4),1,2)&amp;IF(COLUMN(M76)-2&lt;16,",","")</f>
        <v>0x01,</v>
      </c>
      <c r="N76" s="36" t="str">
        <f>"0x"&amp;MID(DEC2HEX(INDEX('Tables SQR'!$I$4:'Tables SQR'!$I$259,COLUMN(N76)-2+16*(ROW(N76)-ROW($C$70))),4),1,2)&amp;IF(COLUMN(N76)-2&lt;16,",","")</f>
        <v>0x01,</v>
      </c>
      <c r="O76" s="36" t="str">
        <f>"0x"&amp;MID(DEC2HEX(INDEX('Tables SQR'!$I$4:'Tables SQR'!$I$259,COLUMN(O76)-2+16*(ROW(O76)-ROW($C$70))),4),1,2)&amp;IF(COLUMN(O76)-2&lt;16,",","")</f>
        <v>0x01,</v>
      </c>
      <c r="P76" s="36" t="str">
        <f>"0x"&amp;MID(DEC2HEX(INDEX('Tables SQR'!$I$4:'Tables SQR'!$I$259,COLUMN(P76)-2+16*(ROW(P76)-ROW($C$70))),4),1,2)&amp;IF(COLUMN(P76)-2&lt;16,",","")</f>
        <v>0x01,</v>
      </c>
      <c r="Q76" s="36" t="str">
        <f>"0x"&amp;MID(DEC2HEX(INDEX('Tables SQR'!$I$4:'Tables SQR'!$I$259,COLUMN(Q76)-2+16*(ROW(Q76)-ROW($C$70))),4),1,2)&amp;IF(COLUMN(Q76)-2&lt;16,",","")</f>
        <v>0x01,</v>
      </c>
      <c r="R76" s="36" t="str">
        <f>"0x"&amp;MID(DEC2HEX(INDEX('Tables SQR'!$I$4:'Tables SQR'!$I$259,COLUMN(R76)-2+16*(ROW(R76)-ROW($C$70))),4),1,2)&amp;IF(COLUMN(R76)-2&lt;16,",","")</f>
        <v>0x01</v>
      </c>
    </row>
    <row r="77" spans="1:66">
      <c r="B77" s="36" t="s">
        <v>107</v>
      </c>
      <c r="C77" s="36" t="str">
        <f>"0x"&amp;MID(DEC2HEX(INDEX('Tables SQR'!$I$4:'Tables SQR'!$I$259,COLUMN(C77)-2+16*(ROW(C77)-ROW($C$70))),4),1,2)&amp;IF(COLUMN(C77)-2&lt;16,",","")</f>
        <v>0x01,</v>
      </c>
      <c r="D77" s="36" t="str">
        <f>"0x"&amp;MID(DEC2HEX(INDEX('Tables SQR'!$I$4:'Tables SQR'!$I$259,COLUMN(D77)-2+16*(ROW(D77)-ROW($C$70))),4),1,2)&amp;IF(COLUMN(D77)-2&lt;16,",","")</f>
        <v>0x01,</v>
      </c>
      <c r="E77" s="36" t="str">
        <f>"0x"&amp;MID(DEC2HEX(INDEX('Tables SQR'!$I$4:'Tables SQR'!$I$259,COLUMN(E77)-2+16*(ROW(E77)-ROW($C$70))),4),1,2)&amp;IF(COLUMN(E77)-2&lt;16,",","")</f>
        <v>0x01,</v>
      </c>
      <c r="F77" s="36" t="str">
        <f>"0x"&amp;MID(DEC2HEX(INDEX('Tables SQR'!$I$4:'Tables SQR'!$I$259,COLUMN(F77)-2+16*(ROW(F77)-ROW($C$70))),4),1,2)&amp;IF(COLUMN(F77)-2&lt;16,",","")</f>
        <v>0x01,</v>
      </c>
      <c r="G77" s="36" t="str">
        <f>"0x"&amp;MID(DEC2HEX(INDEX('Tables SQR'!$I$4:'Tables SQR'!$I$259,COLUMN(G77)-2+16*(ROW(G77)-ROW($C$70))),4),1,2)&amp;IF(COLUMN(G77)-2&lt;16,",","")</f>
        <v>0x01,</v>
      </c>
      <c r="H77" s="36" t="str">
        <f>"0x"&amp;MID(DEC2HEX(INDEX('Tables SQR'!$I$4:'Tables SQR'!$I$259,COLUMN(H77)-2+16*(ROW(H77)-ROW($C$70))),4),1,2)&amp;IF(COLUMN(H77)-2&lt;16,",","")</f>
        <v>0x01,</v>
      </c>
      <c r="I77" s="36" t="str">
        <f>"0x"&amp;MID(DEC2HEX(INDEX('Tables SQR'!$I$4:'Tables SQR'!$I$259,COLUMN(I77)-2+16*(ROW(I77)-ROW($C$70))),4),1,2)&amp;IF(COLUMN(I77)-2&lt;16,",","")</f>
        <v>0x01,</v>
      </c>
      <c r="J77" s="36" t="str">
        <f>"0x"&amp;MID(DEC2HEX(INDEX('Tables SQR'!$I$4:'Tables SQR'!$I$259,COLUMN(J77)-2+16*(ROW(J77)-ROW($C$70))),4),1,2)&amp;IF(COLUMN(J77)-2&lt;16,",","")</f>
        <v>0x01,</v>
      </c>
      <c r="K77" s="36" t="str">
        <f>"0x"&amp;MID(DEC2HEX(INDEX('Tables SQR'!$I$4:'Tables SQR'!$I$259,COLUMN(K77)-2+16*(ROW(K77)-ROW($C$70))),4),1,2)&amp;IF(COLUMN(K77)-2&lt;16,",","")</f>
        <v>0x01,</v>
      </c>
      <c r="L77" s="36" t="str">
        <f>"0x"&amp;MID(DEC2HEX(INDEX('Tables SQR'!$I$4:'Tables SQR'!$I$259,COLUMN(L77)-2+16*(ROW(L77)-ROW($C$70))),4),1,2)&amp;IF(COLUMN(L77)-2&lt;16,",","")</f>
        <v>0x01,</v>
      </c>
      <c r="M77" s="36" t="str">
        <f>"0x"&amp;MID(DEC2HEX(INDEX('Tables SQR'!$I$4:'Tables SQR'!$I$259,COLUMN(M77)-2+16*(ROW(M77)-ROW($C$70))),4),1,2)&amp;IF(COLUMN(M77)-2&lt;16,",","")</f>
        <v>0x01,</v>
      </c>
      <c r="N77" s="36" t="str">
        <f>"0x"&amp;MID(DEC2HEX(INDEX('Tables SQR'!$I$4:'Tables SQR'!$I$259,COLUMN(N77)-2+16*(ROW(N77)-ROW($C$70))),4),1,2)&amp;IF(COLUMN(N77)-2&lt;16,",","")</f>
        <v>0x01,</v>
      </c>
      <c r="O77" s="36" t="str">
        <f>"0x"&amp;MID(DEC2HEX(INDEX('Tables SQR'!$I$4:'Tables SQR'!$I$259,COLUMN(O77)-2+16*(ROW(O77)-ROW($C$70))),4),1,2)&amp;IF(COLUMN(O77)-2&lt;16,",","")</f>
        <v>0x01,</v>
      </c>
      <c r="P77" s="36" t="str">
        <f>"0x"&amp;MID(DEC2HEX(INDEX('Tables SQR'!$I$4:'Tables SQR'!$I$259,COLUMN(P77)-2+16*(ROW(P77)-ROW($C$70))),4),1,2)&amp;IF(COLUMN(P77)-2&lt;16,",","")</f>
        <v>0x01,</v>
      </c>
      <c r="Q77" s="36" t="str">
        <f>"0x"&amp;MID(DEC2HEX(INDEX('Tables SQR'!$I$4:'Tables SQR'!$I$259,COLUMN(Q77)-2+16*(ROW(Q77)-ROW($C$70))),4),1,2)&amp;IF(COLUMN(Q77)-2&lt;16,",","")</f>
        <v>0x01,</v>
      </c>
      <c r="R77" s="36" t="str">
        <f>"0x"&amp;MID(DEC2HEX(INDEX('Tables SQR'!$I$4:'Tables SQR'!$I$259,COLUMN(R77)-2+16*(ROW(R77)-ROW($C$70))),4),1,2)&amp;IF(COLUMN(R77)-2&lt;16,",","")</f>
        <v>0x01</v>
      </c>
    </row>
    <row r="78" spans="1:66">
      <c r="B78" s="36" t="s">
        <v>107</v>
      </c>
      <c r="C78" s="36" t="str">
        <f>"0x"&amp;MID(DEC2HEX(INDEX('Tables SQR'!$I$4:'Tables SQR'!$I$259,COLUMN(C78)-2+16*(ROW(C78)-ROW($C$70))),4),1,2)&amp;IF(COLUMN(C78)-2&lt;16,",","")</f>
        <v>0x01,</v>
      </c>
      <c r="D78" s="36" t="str">
        <f>"0x"&amp;MID(DEC2HEX(INDEX('Tables SQR'!$I$4:'Tables SQR'!$I$259,COLUMN(D78)-2+16*(ROW(D78)-ROW($C$70))),4),1,2)&amp;IF(COLUMN(D78)-2&lt;16,",","")</f>
        <v>0x01,</v>
      </c>
      <c r="E78" s="36" t="str">
        <f>"0x"&amp;MID(DEC2HEX(INDEX('Tables SQR'!$I$4:'Tables SQR'!$I$259,COLUMN(E78)-2+16*(ROW(E78)-ROW($C$70))),4),1,2)&amp;IF(COLUMN(E78)-2&lt;16,",","")</f>
        <v>0x01,</v>
      </c>
      <c r="F78" s="36" t="str">
        <f>"0x"&amp;MID(DEC2HEX(INDEX('Tables SQR'!$I$4:'Tables SQR'!$I$259,COLUMN(F78)-2+16*(ROW(F78)-ROW($C$70))),4),1,2)&amp;IF(COLUMN(F78)-2&lt;16,",","")</f>
        <v>0x01,</v>
      </c>
      <c r="G78" s="36" t="str">
        <f>"0x"&amp;MID(DEC2HEX(INDEX('Tables SQR'!$I$4:'Tables SQR'!$I$259,COLUMN(G78)-2+16*(ROW(G78)-ROW($C$70))),4),1,2)&amp;IF(COLUMN(G78)-2&lt;16,",","")</f>
        <v>0x01,</v>
      </c>
      <c r="H78" s="36" t="str">
        <f>"0x"&amp;MID(DEC2HEX(INDEX('Tables SQR'!$I$4:'Tables SQR'!$I$259,COLUMN(H78)-2+16*(ROW(H78)-ROW($C$70))),4),1,2)&amp;IF(COLUMN(H78)-2&lt;16,",","")</f>
        <v>0x01,</v>
      </c>
      <c r="I78" s="36" t="str">
        <f>"0x"&amp;MID(DEC2HEX(INDEX('Tables SQR'!$I$4:'Tables SQR'!$I$259,COLUMN(I78)-2+16*(ROW(I78)-ROW($C$70))),4),1,2)&amp;IF(COLUMN(I78)-2&lt;16,",","")</f>
        <v>0x01,</v>
      </c>
      <c r="J78" s="36" t="str">
        <f>"0x"&amp;MID(DEC2HEX(INDEX('Tables SQR'!$I$4:'Tables SQR'!$I$259,COLUMN(J78)-2+16*(ROW(J78)-ROW($C$70))),4),1,2)&amp;IF(COLUMN(J78)-2&lt;16,",","")</f>
        <v>0x01,</v>
      </c>
      <c r="K78" s="36" t="str">
        <f>"0x"&amp;MID(DEC2HEX(INDEX('Tables SQR'!$I$4:'Tables SQR'!$I$259,COLUMN(K78)-2+16*(ROW(K78)-ROW($C$70))),4),1,2)&amp;IF(COLUMN(K78)-2&lt;16,",","")</f>
        <v>0x01,</v>
      </c>
      <c r="L78" s="36" t="str">
        <f>"0x"&amp;MID(DEC2HEX(INDEX('Tables SQR'!$I$4:'Tables SQR'!$I$259,COLUMN(L78)-2+16*(ROW(L78)-ROW($C$70))),4),1,2)&amp;IF(COLUMN(L78)-2&lt;16,",","")</f>
        <v>0x01,</v>
      </c>
      <c r="M78" s="36" t="str">
        <f>"0x"&amp;MID(DEC2HEX(INDEX('Tables SQR'!$I$4:'Tables SQR'!$I$259,COLUMN(M78)-2+16*(ROW(M78)-ROW($C$70))),4),1,2)&amp;IF(COLUMN(M78)-2&lt;16,",","")</f>
        <v>0x01,</v>
      </c>
      <c r="N78" s="36" t="str">
        <f>"0x"&amp;MID(DEC2HEX(INDEX('Tables SQR'!$I$4:'Tables SQR'!$I$259,COLUMN(N78)-2+16*(ROW(N78)-ROW($C$70))),4),1,2)&amp;IF(COLUMN(N78)-2&lt;16,",","")</f>
        <v>0x01,</v>
      </c>
      <c r="O78" s="36" t="str">
        <f>"0x"&amp;MID(DEC2HEX(INDEX('Tables SQR'!$I$4:'Tables SQR'!$I$259,COLUMN(O78)-2+16*(ROW(O78)-ROW($C$70))),4),1,2)&amp;IF(COLUMN(O78)-2&lt;16,",","")</f>
        <v>0x01,</v>
      </c>
      <c r="P78" s="36" t="str">
        <f>"0x"&amp;MID(DEC2HEX(INDEX('Tables SQR'!$I$4:'Tables SQR'!$I$259,COLUMN(P78)-2+16*(ROW(P78)-ROW($C$70))),4),1,2)&amp;IF(COLUMN(P78)-2&lt;16,",","")</f>
        <v>0x01,</v>
      </c>
      <c r="Q78" s="36" t="str">
        <f>"0x"&amp;MID(DEC2HEX(INDEX('Tables SQR'!$I$4:'Tables SQR'!$I$259,COLUMN(Q78)-2+16*(ROW(Q78)-ROW($C$70))),4),1,2)&amp;IF(COLUMN(Q78)-2&lt;16,",","")</f>
        <v>0x01,</v>
      </c>
      <c r="R78" s="36" t="str">
        <f>"0x"&amp;MID(DEC2HEX(INDEX('Tables SQR'!$I$4:'Tables SQR'!$I$259,COLUMN(R78)-2+16*(ROW(R78)-ROW($C$70))),4),1,2)&amp;IF(COLUMN(R78)-2&lt;16,",","")</f>
        <v>0x01</v>
      </c>
    </row>
    <row r="79" spans="1:66">
      <c r="B79" s="36" t="s">
        <v>107</v>
      </c>
      <c r="C79" s="36" t="str">
        <f>"0x"&amp;MID(DEC2HEX(INDEX('Tables SQR'!$I$4:'Tables SQR'!$I$259,COLUMN(C79)-2+16*(ROW(C79)-ROW($C$70))),4),1,2)&amp;IF(COLUMN(C79)-2&lt;16,",","")</f>
        <v>0x01,</v>
      </c>
      <c r="D79" s="36" t="str">
        <f>"0x"&amp;MID(DEC2HEX(INDEX('Tables SQR'!$I$4:'Tables SQR'!$I$259,COLUMN(D79)-2+16*(ROW(D79)-ROW($C$70))),4),1,2)&amp;IF(COLUMN(D79)-2&lt;16,",","")</f>
        <v>0x01,</v>
      </c>
      <c r="E79" s="36" t="str">
        <f>"0x"&amp;MID(DEC2HEX(INDEX('Tables SQR'!$I$4:'Tables SQR'!$I$259,COLUMN(E79)-2+16*(ROW(E79)-ROW($C$70))),4),1,2)&amp;IF(COLUMN(E79)-2&lt;16,",","")</f>
        <v>0x01,</v>
      </c>
      <c r="F79" s="36" t="str">
        <f>"0x"&amp;MID(DEC2HEX(INDEX('Tables SQR'!$I$4:'Tables SQR'!$I$259,COLUMN(F79)-2+16*(ROW(F79)-ROW($C$70))),4),1,2)&amp;IF(COLUMN(F79)-2&lt;16,",","")</f>
        <v>0x01,</v>
      </c>
      <c r="G79" s="36" t="str">
        <f>"0x"&amp;MID(DEC2HEX(INDEX('Tables SQR'!$I$4:'Tables SQR'!$I$259,COLUMN(G79)-2+16*(ROW(G79)-ROW($C$70))),4),1,2)&amp;IF(COLUMN(G79)-2&lt;16,",","")</f>
        <v>0x01,</v>
      </c>
      <c r="H79" s="36" t="str">
        <f>"0x"&amp;MID(DEC2HEX(INDEX('Tables SQR'!$I$4:'Tables SQR'!$I$259,COLUMN(H79)-2+16*(ROW(H79)-ROW($C$70))),4),1,2)&amp;IF(COLUMN(H79)-2&lt;16,",","")</f>
        <v>0x01,</v>
      </c>
      <c r="I79" s="36" t="str">
        <f>"0x"&amp;MID(DEC2HEX(INDEX('Tables SQR'!$I$4:'Tables SQR'!$I$259,COLUMN(I79)-2+16*(ROW(I79)-ROW($C$70))),4),1,2)&amp;IF(COLUMN(I79)-2&lt;16,",","")</f>
        <v>0x01,</v>
      </c>
      <c r="J79" s="36" t="str">
        <f>"0x"&amp;MID(DEC2HEX(INDEX('Tables SQR'!$I$4:'Tables SQR'!$I$259,COLUMN(J79)-2+16*(ROW(J79)-ROW($C$70))),4),1,2)&amp;IF(COLUMN(J79)-2&lt;16,",","")</f>
        <v>0x01,</v>
      </c>
      <c r="K79" s="36" t="str">
        <f>"0x"&amp;MID(DEC2HEX(INDEX('Tables SQR'!$I$4:'Tables SQR'!$I$259,COLUMN(K79)-2+16*(ROW(K79)-ROW($C$70))),4),1,2)&amp;IF(COLUMN(K79)-2&lt;16,",","")</f>
        <v>0x01,</v>
      </c>
      <c r="L79" s="36" t="str">
        <f>"0x"&amp;MID(DEC2HEX(INDEX('Tables SQR'!$I$4:'Tables SQR'!$I$259,COLUMN(L79)-2+16*(ROW(L79)-ROW($C$70))),4),1,2)&amp;IF(COLUMN(L79)-2&lt;16,",","")</f>
        <v>0x01,</v>
      </c>
      <c r="M79" s="36" t="str">
        <f>"0x"&amp;MID(DEC2HEX(INDEX('Tables SQR'!$I$4:'Tables SQR'!$I$259,COLUMN(M79)-2+16*(ROW(M79)-ROW($C$70))),4),1,2)&amp;IF(COLUMN(M79)-2&lt;16,",","")</f>
        <v>0x01,</v>
      </c>
      <c r="N79" s="36" t="str">
        <f>"0x"&amp;MID(DEC2HEX(INDEX('Tables SQR'!$I$4:'Tables SQR'!$I$259,COLUMN(N79)-2+16*(ROW(N79)-ROW($C$70))),4),1,2)&amp;IF(COLUMN(N79)-2&lt;16,",","")</f>
        <v>0x01,</v>
      </c>
      <c r="O79" s="36" t="str">
        <f>"0x"&amp;MID(DEC2HEX(INDEX('Tables SQR'!$I$4:'Tables SQR'!$I$259,COLUMN(O79)-2+16*(ROW(O79)-ROW($C$70))),4),1,2)&amp;IF(COLUMN(O79)-2&lt;16,",","")</f>
        <v>0x01,</v>
      </c>
      <c r="P79" s="36" t="str">
        <f>"0x"&amp;MID(DEC2HEX(INDEX('Tables SQR'!$I$4:'Tables SQR'!$I$259,COLUMN(P79)-2+16*(ROW(P79)-ROW($C$70))),4),1,2)&amp;IF(COLUMN(P79)-2&lt;16,",","")</f>
        <v>0x01,</v>
      </c>
      <c r="Q79" s="36" t="str">
        <f>"0x"&amp;MID(DEC2HEX(INDEX('Tables SQR'!$I$4:'Tables SQR'!$I$259,COLUMN(Q79)-2+16*(ROW(Q79)-ROW($C$70))),4),1,2)&amp;IF(COLUMN(Q79)-2&lt;16,",","")</f>
        <v>0x01,</v>
      </c>
      <c r="R79" s="36" t="str">
        <f>"0x"&amp;MID(DEC2HEX(INDEX('Tables SQR'!$I$4:'Tables SQR'!$I$259,COLUMN(R79)-2+16*(ROW(R79)-ROW($C$70))),4),1,2)&amp;IF(COLUMN(R79)-2&lt;16,",","")</f>
        <v>0x01</v>
      </c>
    </row>
    <row r="80" spans="1:66">
      <c r="B80" s="36" t="s">
        <v>107</v>
      </c>
      <c r="C80" s="36" t="str">
        <f>"0x"&amp;MID(DEC2HEX(INDEX('Tables SQR'!$I$4:'Tables SQR'!$I$259,COLUMN(C80)-2+16*(ROW(C80)-ROW($C$70))),4),1,2)&amp;IF(COLUMN(C80)-2&lt;16,",","")</f>
        <v>0x00,</v>
      </c>
      <c r="D80" s="36" t="str">
        <f>"0x"&amp;MID(DEC2HEX(INDEX('Tables SQR'!$I$4:'Tables SQR'!$I$259,COLUMN(D80)-2+16*(ROW(D80)-ROW($C$70))),4),1,2)&amp;IF(COLUMN(D80)-2&lt;16,",","")</f>
        <v>0x00,</v>
      </c>
      <c r="E80" s="36" t="str">
        <f>"0x"&amp;MID(DEC2HEX(INDEX('Tables SQR'!$I$4:'Tables SQR'!$I$259,COLUMN(E80)-2+16*(ROW(E80)-ROW($C$70))),4),1,2)&amp;IF(COLUMN(E80)-2&lt;16,",","")</f>
        <v>0x00,</v>
      </c>
      <c r="F80" s="36" t="str">
        <f>"0x"&amp;MID(DEC2HEX(INDEX('Tables SQR'!$I$4:'Tables SQR'!$I$259,COLUMN(F80)-2+16*(ROW(F80)-ROW($C$70))),4),1,2)&amp;IF(COLUMN(F80)-2&lt;16,",","")</f>
        <v>0x00,</v>
      </c>
      <c r="G80" s="36" t="str">
        <f>"0x"&amp;MID(DEC2HEX(INDEX('Tables SQR'!$I$4:'Tables SQR'!$I$259,COLUMN(G80)-2+16*(ROW(G80)-ROW($C$70))),4),1,2)&amp;IF(COLUMN(G80)-2&lt;16,",","")</f>
        <v>0x00,</v>
      </c>
      <c r="H80" s="36" t="str">
        <f>"0x"&amp;MID(DEC2HEX(INDEX('Tables SQR'!$I$4:'Tables SQR'!$I$259,COLUMN(H80)-2+16*(ROW(H80)-ROW($C$70))),4),1,2)&amp;IF(COLUMN(H80)-2&lt;16,",","")</f>
        <v>0x00,</v>
      </c>
      <c r="I80" s="36" t="str">
        <f>"0x"&amp;MID(DEC2HEX(INDEX('Tables SQR'!$I$4:'Tables SQR'!$I$259,COLUMN(I80)-2+16*(ROW(I80)-ROW($C$70))),4),1,2)&amp;IF(COLUMN(I80)-2&lt;16,",","")</f>
        <v>0x00,</v>
      </c>
      <c r="J80" s="36" t="str">
        <f>"0x"&amp;MID(DEC2HEX(INDEX('Tables SQR'!$I$4:'Tables SQR'!$I$259,COLUMN(J80)-2+16*(ROW(J80)-ROW($C$70))),4),1,2)&amp;IF(COLUMN(J80)-2&lt;16,",","")</f>
        <v>0x00,</v>
      </c>
      <c r="K80" s="36" t="str">
        <f>"0x"&amp;MID(DEC2HEX(INDEX('Tables SQR'!$I$4:'Tables SQR'!$I$259,COLUMN(K80)-2+16*(ROW(K80)-ROW($C$70))),4),1,2)&amp;IF(COLUMN(K80)-2&lt;16,",","")</f>
        <v>0x00,</v>
      </c>
      <c r="L80" s="36" t="str">
        <f>"0x"&amp;MID(DEC2HEX(INDEX('Tables SQR'!$I$4:'Tables SQR'!$I$259,COLUMN(L80)-2+16*(ROW(L80)-ROW($C$70))),4),1,2)&amp;IF(COLUMN(L80)-2&lt;16,",","")</f>
        <v>0x00,</v>
      </c>
      <c r="M80" s="36" t="str">
        <f>"0x"&amp;MID(DEC2HEX(INDEX('Tables SQR'!$I$4:'Tables SQR'!$I$259,COLUMN(M80)-2+16*(ROW(M80)-ROW($C$70))),4),1,2)&amp;IF(COLUMN(M80)-2&lt;16,",","")</f>
        <v>0x00,</v>
      </c>
      <c r="N80" s="36" t="str">
        <f>"0x"&amp;MID(DEC2HEX(INDEX('Tables SQR'!$I$4:'Tables SQR'!$I$259,COLUMN(N80)-2+16*(ROW(N80)-ROW($C$70))),4),1,2)&amp;IF(COLUMN(N80)-2&lt;16,",","")</f>
        <v>0x00,</v>
      </c>
      <c r="O80" s="36" t="str">
        <f>"0x"&amp;MID(DEC2HEX(INDEX('Tables SQR'!$I$4:'Tables SQR'!$I$259,COLUMN(O80)-2+16*(ROW(O80)-ROW($C$70))),4),1,2)&amp;IF(COLUMN(O80)-2&lt;16,",","")</f>
        <v>0x00,</v>
      </c>
      <c r="P80" s="36" t="str">
        <f>"0x"&amp;MID(DEC2HEX(INDEX('Tables SQR'!$I$4:'Tables SQR'!$I$259,COLUMN(P80)-2+16*(ROW(P80)-ROW($C$70))),4),1,2)&amp;IF(COLUMN(P80)-2&lt;16,",","")</f>
        <v>0x00,</v>
      </c>
      <c r="Q80" s="36" t="str">
        <f>"0x"&amp;MID(DEC2HEX(INDEX('Tables SQR'!$I$4:'Tables SQR'!$I$259,COLUMN(Q80)-2+16*(ROW(Q80)-ROW($C$70))),4),1,2)&amp;IF(COLUMN(Q80)-2&lt;16,",","")</f>
        <v>0x00,</v>
      </c>
      <c r="R80" s="36" t="str">
        <f>"0x"&amp;MID(DEC2HEX(INDEX('Tables SQR'!$I$4:'Tables SQR'!$I$259,COLUMN(R80)-2+16*(ROW(R80)-ROW($C$70))),4),1,2)&amp;IF(COLUMN(R80)-2&lt;16,",","")</f>
        <v>0x00</v>
      </c>
    </row>
    <row r="81" spans="2:18">
      <c r="B81" s="36" t="s">
        <v>107</v>
      </c>
      <c r="C81" s="36" t="str">
        <f>"0x"&amp;MID(DEC2HEX(INDEX('Tables SQR'!$I$4:'Tables SQR'!$I$259,COLUMN(C81)-2+16*(ROW(C81)-ROW($C$70))),4),1,2)&amp;IF(COLUMN(C81)-2&lt;16,",","")</f>
        <v>0x00,</v>
      </c>
      <c r="D81" s="36" t="str">
        <f>"0x"&amp;MID(DEC2HEX(INDEX('Tables SQR'!$I$4:'Tables SQR'!$I$259,COLUMN(D81)-2+16*(ROW(D81)-ROW($C$70))),4),1,2)&amp;IF(COLUMN(D81)-2&lt;16,",","")</f>
        <v>0x00,</v>
      </c>
      <c r="E81" s="36" t="str">
        <f>"0x"&amp;MID(DEC2HEX(INDEX('Tables SQR'!$I$4:'Tables SQR'!$I$259,COLUMN(E81)-2+16*(ROW(E81)-ROW($C$70))),4),1,2)&amp;IF(COLUMN(E81)-2&lt;16,",","")</f>
        <v>0x00,</v>
      </c>
      <c r="F81" s="36" t="str">
        <f>"0x"&amp;MID(DEC2HEX(INDEX('Tables SQR'!$I$4:'Tables SQR'!$I$259,COLUMN(F81)-2+16*(ROW(F81)-ROW($C$70))),4),1,2)&amp;IF(COLUMN(F81)-2&lt;16,",","")</f>
        <v>0x00,</v>
      </c>
      <c r="G81" s="36" t="str">
        <f>"0x"&amp;MID(DEC2HEX(INDEX('Tables SQR'!$I$4:'Tables SQR'!$I$259,COLUMN(G81)-2+16*(ROW(G81)-ROW($C$70))),4),1,2)&amp;IF(COLUMN(G81)-2&lt;16,",","")</f>
        <v>0x00,</v>
      </c>
      <c r="H81" s="36" t="str">
        <f>"0x"&amp;MID(DEC2HEX(INDEX('Tables SQR'!$I$4:'Tables SQR'!$I$259,COLUMN(H81)-2+16*(ROW(H81)-ROW($C$70))),4),1,2)&amp;IF(COLUMN(H81)-2&lt;16,",","")</f>
        <v>0x00,</v>
      </c>
      <c r="I81" s="36" t="str">
        <f>"0x"&amp;MID(DEC2HEX(INDEX('Tables SQR'!$I$4:'Tables SQR'!$I$259,COLUMN(I81)-2+16*(ROW(I81)-ROW($C$70))),4),1,2)&amp;IF(COLUMN(I81)-2&lt;16,",","")</f>
        <v>0x00,</v>
      </c>
      <c r="J81" s="36" t="str">
        <f>"0x"&amp;MID(DEC2HEX(INDEX('Tables SQR'!$I$4:'Tables SQR'!$I$259,COLUMN(J81)-2+16*(ROW(J81)-ROW($C$70))),4),1,2)&amp;IF(COLUMN(J81)-2&lt;16,",","")</f>
        <v>0x00,</v>
      </c>
      <c r="K81" s="36" t="str">
        <f>"0x"&amp;MID(DEC2HEX(INDEX('Tables SQR'!$I$4:'Tables SQR'!$I$259,COLUMN(K81)-2+16*(ROW(K81)-ROW($C$70))),4),1,2)&amp;IF(COLUMN(K81)-2&lt;16,",","")</f>
        <v>0x00,</v>
      </c>
      <c r="L81" s="36" t="str">
        <f>"0x"&amp;MID(DEC2HEX(INDEX('Tables SQR'!$I$4:'Tables SQR'!$I$259,COLUMN(L81)-2+16*(ROW(L81)-ROW($C$70))),4),1,2)&amp;IF(COLUMN(L81)-2&lt;16,",","")</f>
        <v>0x00,</v>
      </c>
      <c r="M81" s="36" t="str">
        <f>"0x"&amp;MID(DEC2HEX(INDEX('Tables SQR'!$I$4:'Tables SQR'!$I$259,COLUMN(M81)-2+16*(ROW(M81)-ROW($C$70))),4),1,2)&amp;IF(COLUMN(M81)-2&lt;16,",","")</f>
        <v>0x00,</v>
      </c>
      <c r="N81" s="36" t="str">
        <f>"0x"&amp;MID(DEC2HEX(INDEX('Tables SQR'!$I$4:'Tables SQR'!$I$259,COLUMN(N81)-2+16*(ROW(N81)-ROW($C$70))),4),1,2)&amp;IF(COLUMN(N81)-2&lt;16,",","")</f>
        <v>0x00,</v>
      </c>
      <c r="O81" s="36" t="str">
        <f>"0x"&amp;MID(DEC2HEX(INDEX('Tables SQR'!$I$4:'Tables SQR'!$I$259,COLUMN(O81)-2+16*(ROW(O81)-ROW($C$70))),4),1,2)&amp;IF(COLUMN(O81)-2&lt;16,",","")</f>
        <v>0x00,</v>
      </c>
      <c r="P81" s="36" t="str">
        <f>"0x"&amp;MID(DEC2HEX(INDEX('Tables SQR'!$I$4:'Tables SQR'!$I$259,COLUMN(P81)-2+16*(ROW(P81)-ROW($C$70))),4),1,2)&amp;IF(COLUMN(P81)-2&lt;16,",","")</f>
        <v>0x00,</v>
      </c>
      <c r="Q81" s="36" t="str">
        <f>"0x"&amp;MID(DEC2HEX(INDEX('Tables SQR'!$I$4:'Tables SQR'!$I$259,COLUMN(Q81)-2+16*(ROW(Q81)-ROW($C$70))),4),1,2)&amp;IF(COLUMN(Q81)-2&lt;16,",","")</f>
        <v>0x00,</v>
      </c>
      <c r="R81" s="36" t="str">
        <f>"0x"&amp;MID(DEC2HEX(INDEX('Tables SQR'!$I$4:'Tables SQR'!$I$259,COLUMN(R81)-2+16*(ROW(R81)-ROW($C$70))),4),1,2)&amp;IF(COLUMN(R81)-2&lt;16,",","")</f>
        <v>0x00</v>
      </c>
    </row>
    <row r="82" spans="2:18">
      <c r="B82" s="36" t="s">
        <v>107</v>
      </c>
      <c r="C82" s="36" t="str">
        <f>"0x"&amp;MID(DEC2HEX(INDEX('Tables SQR'!$I$4:'Tables SQR'!$I$259,COLUMN(C82)-2+16*(ROW(C82)-ROW($C$70))),4),1,2)&amp;IF(COLUMN(C82)-2&lt;16,",","")</f>
        <v>0x00,</v>
      </c>
      <c r="D82" s="36" t="str">
        <f>"0x"&amp;MID(DEC2HEX(INDEX('Tables SQR'!$I$4:'Tables SQR'!$I$259,COLUMN(D82)-2+16*(ROW(D82)-ROW($C$70))),4),1,2)&amp;IF(COLUMN(D82)-2&lt;16,",","")</f>
        <v>0x00,</v>
      </c>
      <c r="E82" s="36" t="str">
        <f>"0x"&amp;MID(DEC2HEX(INDEX('Tables SQR'!$I$4:'Tables SQR'!$I$259,COLUMN(E82)-2+16*(ROW(E82)-ROW($C$70))),4),1,2)&amp;IF(COLUMN(E82)-2&lt;16,",","")</f>
        <v>0x00,</v>
      </c>
      <c r="F82" s="36" t="str">
        <f>"0x"&amp;MID(DEC2HEX(INDEX('Tables SQR'!$I$4:'Tables SQR'!$I$259,COLUMN(F82)-2+16*(ROW(F82)-ROW($C$70))),4),1,2)&amp;IF(COLUMN(F82)-2&lt;16,",","")</f>
        <v>0x00,</v>
      </c>
      <c r="G82" s="36" t="str">
        <f>"0x"&amp;MID(DEC2HEX(INDEX('Tables SQR'!$I$4:'Tables SQR'!$I$259,COLUMN(G82)-2+16*(ROW(G82)-ROW($C$70))),4),1,2)&amp;IF(COLUMN(G82)-2&lt;16,",","")</f>
        <v>0x00,</v>
      </c>
      <c r="H82" s="36" t="str">
        <f>"0x"&amp;MID(DEC2HEX(INDEX('Tables SQR'!$I$4:'Tables SQR'!$I$259,COLUMN(H82)-2+16*(ROW(H82)-ROW($C$70))),4),1,2)&amp;IF(COLUMN(H82)-2&lt;16,",","")</f>
        <v>0x00,</v>
      </c>
      <c r="I82" s="36" t="str">
        <f>"0x"&amp;MID(DEC2HEX(INDEX('Tables SQR'!$I$4:'Tables SQR'!$I$259,COLUMN(I82)-2+16*(ROW(I82)-ROW($C$70))),4),1,2)&amp;IF(COLUMN(I82)-2&lt;16,",","")</f>
        <v>0x00,</v>
      </c>
      <c r="J82" s="36" t="str">
        <f>"0x"&amp;MID(DEC2HEX(INDEX('Tables SQR'!$I$4:'Tables SQR'!$I$259,COLUMN(J82)-2+16*(ROW(J82)-ROW($C$70))),4),1,2)&amp;IF(COLUMN(J82)-2&lt;16,",","")</f>
        <v>0x00,</v>
      </c>
      <c r="K82" s="36" t="str">
        <f>"0x"&amp;MID(DEC2HEX(INDEX('Tables SQR'!$I$4:'Tables SQR'!$I$259,COLUMN(K82)-2+16*(ROW(K82)-ROW($C$70))),4),1,2)&amp;IF(COLUMN(K82)-2&lt;16,",","")</f>
        <v>0x00,</v>
      </c>
      <c r="L82" s="36" t="str">
        <f>"0x"&amp;MID(DEC2HEX(INDEX('Tables SQR'!$I$4:'Tables SQR'!$I$259,COLUMN(L82)-2+16*(ROW(L82)-ROW($C$70))),4),1,2)&amp;IF(COLUMN(L82)-2&lt;16,",","")</f>
        <v>0x00,</v>
      </c>
      <c r="M82" s="36" t="str">
        <f>"0x"&amp;MID(DEC2HEX(INDEX('Tables SQR'!$I$4:'Tables SQR'!$I$259,COLUMN(M82)-2+16*(ROW(M82)-ROW($C$70))),4),1,2)&amp;IF(COLUMN(M82)-2&lt;16,",","")</f>
        <v>0x00,</v>
      </c>
      <c r="N82" s="36" t="str">
        <f>"0x"&amp;MID(DEC2HEX(INDEX('Tables SQR'!$I$4:'Tables SQR'!$I$259,COLUMN(N82)-2+16*(ROW(N82)-ROW($C$70))),4),1,2)&amp;IF(COLUMN(N82)-2&lt;16,",","")</f>
        <v>0x00,</v>
      </c>
      <c r="O82" s="36" t="str">
        <f>"0x"&amp;MID(DEC2HEX(INDEX('Tables SQR'!$I$4:'Tables SQR'!$I$259,COLUMN(O82)-2+16*(ROW(O82)-ROW($C$70))),4),1,2)&amp;IF(COLUMN(O82)-2&lt;16,",","")</f>
        <v>0x00,</v>
      </c>
      <c r="P82" s="36" t="str">
        <f>"0x"&amp;MID(DEC2HEX(INDEX('Tables SQR'!$I$4:'Tables SQR'!$I$259,COLUMN(P82)-2+16*(ROW(P82)-ROW($C$70))),4),1,2)&amp;IF(COLUMN(P82)-2&lt;16,",","")</f>
        <v>0x00,</v>
      </c>
      <c r="Q82" s="36" t="str">
        <f>"0x"&amp;MID(DEC2HEX(INDEX('Tables SQR'!$I$4:'Tables SQR'!$I$259,COLUMN(Q82)-2+16*(ROW(Q82)-ROW($C$70))),4),1,2)&amp;IF(COLUMN(Q82)-2&lt;16,",","")</f>
        <v>0x00,</v>
      </c>
      <c r="R82" s="36" t="str">
        <f>"0x"&amp;MID(DEC2HEX(INDEX('Tables SQR'!$I$4:'Tables SQR'!$I$259,COLUMN(R82)-2+16*(ROW(R82)-ROW($C$70))),4),1,2)&amp;IF(COLUMN(R82)-2&lt;16,",","")</f>
        <v>0x00</v>
      </c>
    </row>
    <row r="83" spans="2:18">
      <c r="B83" s="36" t="s">
        <v>107</v>
      </c>
      <c r="C83" s="36" t="str">
        <f>"0x"&amp;MID(DEC2HEX(INDEX('Tables SQR'!$I$4:'Tables SQR'!$I$259,COLUMN(C83)-2+16*(ROW(C83)-ROW($C$70))),4),1,2)&amp;IF(COLUMN(C83)-2&lt;16,",","")</f>
        <v>0x00,</v>
      </c>
      <c r="D83" s="36" t="str">
        <f>"0x"&amp;MID(DEC2HEX(INDEX('Tables SQR'!$I$4:'Tables SQR'!$I$259,COLUMN(D83)-2+16*(ROW(D83)-ROW($C$70))),4),1,2)&amp;IF(COLUMN(D83)-2&lt;16,",","")</f>
        <v>0x00,</v>
      </c>
      <c r="E83" s="36" t="str">
        <f>"0x"&amp;MID(DEC2HEX(INDEX('Tables SQR'!$I$4:'Tables SQR'!$I$259,COLUMN(E83)-2+16*(ROW(E83)-ROW($C$70))),4),1,2)&amp;IF(COLUMN(E83)-2&lt;16,",","")</f>
        <v>0x00,</v>
      </c>
      <c r="F83" s="36" t="str">
        <f>"0x"&amp;MID(DEC2HEX(INDEX('Tables SQR'!$I$4:'Tables SQR'!$I$259,COLUMN(F83)-2+16*(ROW(F83)-ROW($C$70))),4),1,2)&amp;IF(COLUMN(F83)-2&lt;16,",","")</f>
        <v>0x00,</v>
      </c>
      <c r="G83" s="36" t="str">
        <f>"0x"&amp;MID(DEC2HEX(INDEX('Tables SQR'!$I$4:'Tables SQR'!$I$259,COLUMN(G83)-2+16*(ROW(G83)-ROW($C$70))),4),1,2)&amp;IF(COLUMN(G83)-2&lt;16,",","")</f>
        <v>0x00,</v>
      </c>
      <c r="H83" s="36" t="str">
        <f>"0x"&amp;MID(DEC2HEX(INDEX('Tables SQR'!$I$4:'Tables SQR'!$I$259,COLUMN(H83)-2+16*(ROW(H83)-ROW($C$70))),4),1,2)&amp;IF(COLUMN(H83)-2&lt;16,",","")</f>
        <v>0x00,</v>
      </c>
      <c r="I83" s="36" t="str">
        <f>"0x"&amp;MID(DEC2HEX(INDEX('Tables SQR'!$I$4:'Tables SQR'!$I$259,COLUMN(I83)-2+16*(ROW(I83)-ROW($C$70))),4),1,2)&amp;IF(COLUMN(I83)-2&lt;16,",","")</f>
        <v>0x00,</v>
      </c>
      <c r="J83" s="36" t="str">
        <f>"0x"&amp;MID(DEC2HEX(INDEX('Tables SQR'!$I$4:'Tables SQR'!$I$259,COLUMN(J83)-2+16*(ROW(J83)-ROW($C$70))),4),1,2)&amp;IF(COLUMN(J83)-2&lt;16,",","")</f>
        <v>0x00,</v>
      </c>
      <c r="K83" s="36" t="str">
        <f>"0x"&amp;MID(DEC2HEX(INDEX('Tables SQR'!$I$4:'Tables SQR'!$I$259,COLUMN(K83)-2+16*(ROW(K83)-ROW($C$70))),4),1,2)&amp;IF(COLUMN(K83)-2&lt;16,",","")</f>
        <v>0x00,</v>
      </c>
      <c r="L83" s="36" t="str">
        <f>"0x"&amp;MID(DEC2HEX(INDEX('Tables SQR'!$I$4:'Tables SQR'!$I$259,COLUMN(L83)-2+16*(ROW(L83)-ROW($C$70))),4),1,2)&amp;IF(COLUMN(L83)-2&lt;16,",","")</f>
        <v>0x00,</v>
      </c>
      <c r="M83" s="36" t="str">
        <f>"0x"&amp;MID(DEC2HEX(INDEX('Tables SQR'!$I$4:'Tables SQR'!$I$259,COLUMN(M83)-2+16*(ROW(M83)-ROW($C$70))),4),1,2)&amp;IF(COLUMN(M83)-2&lt;16,",","")</f>
        <v>0x00,</v>
      </c>
      <c r="N83" s="36" t="str">
        <f>"0x"&amp;MID(DEC2HEX(INDEX('Tables SQR'!$I$4:'Tables SQR'!$I$259,COLUMN(N83)-2+16*(ROW(N83)-ROW($C$70))),4),1,2)&amp;IF(COLUMN(N83)-2&lt;16,",","")</f>
        <v>0x00,</v>
      </c>
      <c r="O83" s="36" t="str">
        <f>"0x"&amp;MID(DEC2HEX(INDEX('Tables SQR'!$I$4:'Tables SQR'!$I$259,COLUMN(O83)-2+16*(ROW(O83)-ROW($C$70))),4),1,2)&amp;IF(COLUMN(O83)-2&lt;16,",","")</f>
        <v>0x00,</v>
      </c>
      <c r="P83" s="36" t="str">
        <f>"0x"&amp;MID(DEC2HEX(INDEX('Tables SQR'!$I$4:'Tables SQR'!$I$259,COLUMN(P83)-2+16*(ROW(P83)-ROW($C$70))),4),1,2)&amp;IF(COLUMN(P83)-2&lt;16,",","")</f>
        <v>0x00,</v>
      </c>
      <c r="Q83" s="36" t="str">
        <f>"0x"&amp;MID(DEC2HEX(INDEX('Tables SQR'!$I$4:'Tables SQR'!$I$259,COLUMN(Q83)-2+16*(ROW(Q83)-ROW($C$70))),4),1,2)&amp;IF(COLUMN(Q83)-2&lt;16,",","")</f>
        <v>0x00,</v>
      </c>
      <c r="R83" s="36" t="str">
        <f>"0x"&amp;MID(DEC2HEX(INDEX('Tables SQR'!$I$4:'Tables SQR'!$I$259,COLUMN(R83)-2+16*(ROW(R83)-ROW($C$70))),4),1,2)&amp;IF(COLUMN(R83)-2&lt;16,",","")</f>
        <v>0x00</v>
      </c>
    </row>
    <row r="84" spans="2:18">
      <c r="B84" s="36" t="s">
        <v>107</v>
      </c>
      <c r="C84" s="36" t="str">
        <f>"0x"&amp;MID(DEC2HEX(INDEX('Tables SQR'!$I$4:'Tables SQR'!$I$259,COLUMN(C84)-2+16*(ROW(C84)-ROW($C$70))),4),1,2)&amp;IF(COLUMN(C84)-2&lt;16,",","")</f>
        <v>0x00,</v>
      </c>
      <c r="D84" s="36" t="str">
        <f>"0x"&amp;MID(DEC2HEX(INDEX('Tables SQR'!$I$4:'Tables SQR'!$I$259,COLUMN(D84)-2+16*(ROW(D84)-ROW($C$70))),4),1,2)&amp;IF(COLUMN(D84)-2&lt;16,",","")</f>
        <v>0x00,</v>
      </c>
      <c r="E84" s="36" t="str">
        <f>"0x"&amp;MID(DEC2HEX(INDEX('Tables SQR'!$I$4:'Tables SQR'!$I$259,COLUMN(E84)-2+16*(ROW(E84)-ROW($C$70))),4),1,2)&amp;IF(COLUMN(E84)-2&lt;16,",","")</f>
        <v>0x00,</v>
      </c>
      <c r="F84" s="36" t="str">
        <f>"0x"&amp;MID(DEC2HEX(INDEX('Tables SQR'!$I$4:'Tables SQR'!$I$259,COLUMN(F84)-2+16*(ROW(F84)-ROW($C$70))),4),1,2)&amp;IF(COLUMN(F84)-2&lt;16,",","")</f>
        <v>0x00,</v>
      </c>
      <c r="G84" s="36" t="str">
        <f>"0x"&amp;MID(DEC2HEX(INDEX('Tables SQR'!$I$4:'Tables SQR'!$I$259,COLUMN(G84)-2+16*(ROW(G84)-ROW($C$70))),4),1,2)&amp;IF(COLUMN(G84)-2&lt;16,",","")</f>
        <v>0x00,</v>
      </c>
      <c r="H84" s="36" t="str">
        <f>"0x"&amp;MID(DEC2HEX(INDEX('Tables SQR'!$I$4:'Tables SQR'!$I$259,COLUMN(H84)-2+16*(ROW(H84)-ROW($C$70))),4),1,2)&amp;IF(COLUMN(H84)-2&lt;16,",","")</f>
        <v>0x00,</v>
      </c>
      <c r="I84" s="36" t="str">
        <f>"0x"&amp;MID(DEC2HEX(INDEX('Tables SQR'!$I$4:'Tables SQR'!$I$259,COLUMN(I84)-2+16*(ROW(I84)-ROW($C$70))),4),1,2)&amp;IF(COLUMN(I84)-2&lt;16,",","")</f>
        <v>0x00,</v>
      </c>
      <c r="J84" s="36" t="str">
        <f>"0x"&amp;MID(DEC2HEX(INDEX('Tables SQR'!$I$4:'Tables SQR'!$I$259,COLUMN(J84)-2+16*(ROW(J84)-ROW($C$70))),4),1,2)&amp;IF(COLUMN(J84)-2&lt;16,",","")</f>
        <v>0x00,</v>
      </c>
      <c r="K84" s="36" t="str">
        <f>"0x"&amp;MID(DEC2HEX(INDEX('Tables SQR'!$I$4:'Tables SQR'!$I$259,COLUMN(K84)-2+16*(ROW(K84)-ROW($C$70))),4),1,2)&amp;IF(COLUMN(K84)-2&lt;16,",","")</f>
        <v>0x00,</v>
      </c>
      <c r="L84" s="36" t="str">
        <f>"0x"&amp;MID(DEC2HEX(INDEX('Tables SQR'!$I$4:'Tables SQR'!$I$259,COLUMN(L84)-2+16*(ROW(L84)-ROW($C$70))),4),1,2)&amp;IF(COLUMN(L84)-2&lt;16,",","")</f>
        <v>0x00,</v>
      </c>
      <c r="M84" s="36" t="str">
        <f>"0x"&amp;MID(DEC2HEX(INDEX('Tables SQR'!$I$4:'Tables SQR'!$I$259,COLUMN(M84)-2+16*(ROW(M84)-ROW($C$70))),4),1,2)&amp;IF(COLUMN(M84)-2&lt;16,",","")</f>
        <v>0x00,</v>
      </c>
      <c r="N84" s="36" t="str">
        <f>"0x"&amp;MID(DEC2HEX(INDEX('Tables SQR'!$I$4:'Tables SQR'!$I$259,COLUMN(N84)-2+16*(ROW(N84)-ROW($C$70))),4),1,2)&amp;IF(COLUMN(N84)-2&lt;16,",","")</f>
        <v>0x00,</v>
      </c>
      <c r="O84" s="36" t="str">
        <f>"0x"&amp;MID(DEC2HEX(INDEX('Tables SQR'!$I$4:'Tables SQR'!$I$259,COLUMN(O84)-2+16*(ROW(O84)-ROW($C$70))),4),1,2)&amp;IF(COLUMN(O84)-2&lt;16,",","")</f>
        <v>0x00,</v>
      </c>
      <c r="P84" s="36" t="str">
        <f>"0x"&amp;MID(DEC2HEX(INDEX('Tables SQR'!$I$4:'Tables SQR'!$I$259,COLUMN(P84)-2+16*(ROW(P84)-ROW($C$70))),4),1,2)&amp;IF(COLUMN(P84)-2&lt;16,",","")</f>
        <v>0x00,</v>
      </c>
      <c r="Q84" s="36" t="str">
        <f>"0x"&amp;MID(DEC2HEX(INDEX('Tables SQR'!$I$4:'Tables SQR'!$I$259,COLUMN(Q84)-2+16*(ROW(Q84)-ROW($C$70))),4),1,2)&amp;IF(COLUMN(Q84)-2&lt;16,",","")</f>
        <v>0x00,</v>
      </c>
      <c r="R84" s="36" t="str">
        <f>"0x"&amp;MID(DEC2HEX(INDEX('Tables SQR'!$I$4:'Tables SQR'!$I$259,COLUMN(R84)-2+16*(ROW(R84)-ROW($C$70))),4),1,2)&amp;IF(COLUMN(R84)-2&lt;16,",","")</f>
        <v>0x00</v>
      </c>
    </row>
    <row r="85" spans="2:18">
      <c r="B85" s="36" t="s">
        <v>107</v>
      </c>
      <c r="C85" s="36" t="str">
        <f>"0x"&amp;MID(DEC2HEX(INDEX('Tables SQR'!$I$4:'Tables SQR'!$I$259,COLUMN(C85)-2+16*(ROW(C85)-ROW($C$70))),4),1,2)&amp;IF(COLUMN(C85)-2&lt;16,",","")</f>
        <v>0x00,</v>
      </c>
      <c r="D85" s="36" t="str">
        <f>"0x"&amp;MID(DEC2HEX(INDEX('Tables SQR'!$I$4:'Tables SQR'!$I$259,COLUMN(D85)-2+16*(ROW(D85)-ROW($C$70))),4),1,2)&amp;IF(COLUMN(D85)-2&lt;16,",","")</f>
        <v>0x00,</v>
      </c>
      <c r="E85" s="36" t="str">
        <f>"0x"&amp;MID(DEC2HEX(INDEX('Tables SQR'!$I$4:'Tables SQR'!$I$259,COLUMN(E85)-2+16*(ROW(E85)-ROW($C$70))),4),1,2)&amp;IF(COLUMN(E85)-2&lt;16,",","")</f>
        <v>0x00,</v>
      </c>
      <c r="F85" s="36" t="str">
        <f>"0x"&amp;MID(DEC2HEX(INDEX('Tables SQR'!$I$4:'Tables SQR'!$I$259,COLUMN(F85)-2+16*(ROW(F85)-ROW($C$70))),4),1,2)&amp;IF(COLUMN(F85)-2&lt;16,",","")</f>
        <v>0x00,</v>
      </c>
      <c r="G85" s="36" t="str">
        <f>"0x"&amp;MID(DEC2HEX(INDEX('Tables SQR'!$I$4:'Tables SQR'!$I$259,COLUMN(G85)-2+16*(ROW(G85)-ROW($C$70))),4),1,2)&amp;IF(COLUMN(G85)-2&lt;16,",","")</f>
        <v>0x00,</v>
      </c>
      <c r="H85" s="36" t="str">
        <f>"0x"&amp;MID(DEC2HEX(INDEX('Tables SQR'!$I$4:'Tables SQR'!$I$259,COLUMN(H85)-2+16*(ROW(H85)-ROW($C$70))),4),1,2)&amp;IF(COLUMN(H85)-2&lt;16,",","")</f>
        <v>0x00,</v>
      </c>
      <c r="I85" s="36" t="str">
        <f>"0x"&amp;MID(DEC2HEX(INDEX('Tables SQR'!$I$4:'Tables SQR'!$I$259,COLUMN(I85)-2+16*(ROW(I85)-ROW($C$70))),4),1,2)&amp;IF(COLUMN(I85)-2&lt;16,",","")</f>
        <v>0x00,</v>
      </c>
      <c r="J85" s="36" t="str">
        <f>"0x"&amp;MID(DEC2HEX(INDEX('Tables SQR'!$I$4:'Tables SQR'!$I$259,COLUMN(J85)-2+16*(ROW(J85)-ROW($C$70))),4),1,2)&amp;IF(COLUMN(J85)-2&lt;16,",","")</f>
        <v>0x00,</v>
      </c>
      <c r="K85" s="36" t="str">
        <f>"0x"&amp;MID(DEC2HEX(INDEX('Tables SQR'!$I$4:'Tables SQR'!$I$259,COLUMN(K85)-2+16*(ROW(K85)-ROW($C$70))),4),1,2)&amp;IF(COLUMN(K85)-2&lt;16,",","")</f>
        <v>0x00,</v>
      </c>
      <c r="L85" s="36" t="str">
        <f>"0x"&amp;MID(DEC2HEX(INDEX('Tables SQR'!$I$4:'Tables SQR'!$I$259,COLUMN(L85)-2+16*(ROW(L85)-ROW($C$70))),4),1,2)&amp;IF(COLUMN(L85)-2&lt;16,",","")</f>
        <v>0x00,</v>
      </c>
      <c r="M85" s="36" t="str">
        <f>"0x"&amp;MID(DEC2HEX(INDEX('Tables SQR'!$I$4:'Tables SQR'!$I$259,COLUMN(M85)-2+16*(ROW(M85)-ROW($C$70))),4),1,2)&amp;IF(COLUMN(M85)-2&lt;16,",","")</f>
        <v>0x00,</v>
      </c>
      <c r="N85" s="36" t="str">
        <f>"0x"&amp;MID(DEC2HEX(INDEX('Tables SQR'!$I$4:'Tables SQR'!$I$259,COLUMN(N85)-2+16*(ROW(N85)-ROW($C$70))),4),1,2)&amp;IF(COLUMN(N85)-2&lt;16,",","")</f>
        <v>0x00,</v>
      </c>
      <c r="O85" s="36" t="str">
        <f>"0x"&amp;MID(DEC2HEX(INDEX('Tables SQR'!$I$4:'Tables SQR'!$I$259,COLUMN(O85)-2+16*(ROW(O85)-ROW($C$70))),4),1,2)&amp;IF(COLUMN(O85)-2&lt;16,",","")</f>
        <v>0x00,</v>
      </c>
      <c r="P85" s="36" t="str">
        <f>"0x"&amp;MID(DEC2HEX(INDEX('Tables SQR'!$I$4:'Tables SQR'!$I$259,COLUMN(P85)-2+16*(ROW(P85)-ROW($C$70))),4),1,2)&amp;IF(COLUMN(P85)-2&lt;16,",","")</f>
        <v>0x00,</v>
      </c>
      <c r="Q85" s="36" t="str">
        <f>"0x"&amp;MID(DEC2HEX(INDEX('Tables SQR'!$I$4:'Tables SQR'!$I$259,COLUMN(Q85)-2+16*(ROW(Q85)-ROW($C$70))),4),1,2)&amp;IF(COLUMN(Q85)-2&lt;16,",","")</f>
        <v>0x00,</v>
      </c>
      <c r="R85" s="36" t="str">
        <f>"0x"&amp;MID(DEC2HEX(INDEX('Tables SQR'!$I$4:'Tables SQR'!$I$259,COLUMN(R85)-2+16*(ROW(R85)-ROW($C$70))),4),1,2)&amp;IF(COLUMN(R85)-2&lt;16,",","")</f>
        <v>0x00</v>
      </c>
    </row>
    <row r="86" spans="2:18">
      <c r="B86" s="36" t="s">
        <v>107</v>
      </c>
      <c r="C86" s="36" t="str">
        <f>"0x"&amp;MID(DEC2HEX(INDEX('Tables SQR'!$I$4:'Tables SQR'!$I$259,COLUMN(C86)-2+16*(ROW(C70)-ROW($C$70))),4),3,2)&amp;IF(COLUMN(C86)-2&lt;16,",","")</f>
        <v>0xFF,</v>
      </c>
      <c r="D86" s="36" t="str">
        <f>"0x"&amp;MID(DEC2HEX(INDEX('Tables SQR'!$I$4:'Tables SQR'!$I$259,COLUMN(D86)-2+16*(ROW(D70)-ROW($C$70))),4),3,2)&amp;IF(COLUMN(D86)-2&lt;16,",","")</f>
        <v>0xDD,</v>
      </c>
      <c r="E86" s="36" t="str">
        <f>"0x"&amp;MID(DEC2HEX(INDEX('Tables SQR'!$I$4:'Tables SQR'!$I$259,COLUMN(E86)-2+16*(ROW(E70)-ROW($C$70))),4),3,2)&amp;IF(COLUMN(E86)-2&lt;16,",","")</f>
        <v>0x47,</v>
      </c>
      <c r="F86" s="36" t="str">
        <f>"0x"&amp;MID(DEC2HEX(INDEX('Tables SQR'!$I$4:'Tables SQR'!$I$259,COLUMN(F86)-2+16*(ROW(F70)-ROW($C$70))),4),3,2)&amp;IF(COLUMN(F86)-2&lt;16,",","")</f>
        <v>0x0E,</v>
      </c>
      <c r="G86" s="36" t="str">
        <f>"0x"&amp;MID(DEC2HEX(INDEX('Tables SQR'!$I$4:'Tables SQR'!$I$259,COLUMN(G86)-2+16*(ROW(G70)-ROW($C$70))),4),3,2)&amp;IF(COLUMN(G86)-2&lt;16,",","")</f>
        <v>0x4E,</v>
      </c>
      <c r="H86" s="36" t="str">
        <f>"0x"&amp;MID(DEC2HEX(INDEX('Tables SQR'!$I$4:'Tables SQR'!$I$259,COLUMN(H86)-2+16*(ROW(H70)-ROW($C$70))),4),3,2)&amp;IF(COLUMN(H86)-2&lt;16,",","")</f>
        <v>0x30,</v>
      </c>
      <c r="I86" s="36" t="str">
        <f>"0x"&amp;MID(DEC2HEX(INDEX('Tables SQR'!$I$4:'Tables SQR'!$I$259,COLUMN(I86)-2+16*(ROW(I70)-ROW($C$70))),4),3,2)&amp;IF(COLUMN(I86)-2&lt;16,",","")</f>
        <v>0x67,</v>
      </c>
      <c r="J86" s="36" t="str">
        <f>"0x"&amp;MID(DEC2HEX(INDEX('Tables SQR'!$I$4:'Tables SQR'!$I$259,COLUMN(J86)-2+16*(ROW(J70)-ROW($C$70))),4),3,2)&amp;IF(COLUMN(J86)-2&lt;16,",","")</f>
        <v>0xD0,</v>
      </c>
      <c r="K86" s="36" t="str">
        <f>"0x"&amp;MID(DEC2HEX(INDEX('Tables SQR'!$I$4:'Tables SQR'!$I$259,COLUMN(K86)-2+16*(ROW(K70)-ROW($C$70))),4),3,2)&amp;IF(COLUMN(K86)-2&lt;16,",","")</f>
        <v>0x5B,</v>
      </c>
      <c r="L86" s="36" t="str">
        <f>"0x"&amp;MID(DEC2HEX(INDEX('Tables SQR'!$I$4:'Tables SQR'!$I$259,COLUMN(L86)-2+16*(ROW(L70)-ROW($C$70))),4),3,2)&amp;IF(COLUMN(L86)-2&lt;16,",","")</f>
        <v>0xFB,</v>
      </c>
      <c r="M86" s="36" t="str">
        <f>"0x"&amp;MID(DEC2HEX(INDEX('Tables SQR'!$I$4:'Tables SQR'!$I$259,COLUMN(M86)-2+16*(ROW(M70)-ROW($C$70))),4),3,2)&amp;IF(COLUMN(M86)-2&lt;16,",","")</f>
        <v>0xAD,</v>
      </c>
      <c r="N86" s="36" t="str">
        <f>"0x"&amp;MID(DEC2HEX(INDEX('Tables SQR'!$I$4:'Tables SQR'!$I$259,COLUMN(N86)-2+16*(ROW(N70)-ROW($C$70))),4),3,2)&amp;IF(COLUMN(N86)-2&lt;16,",","")</f>
        <v>0x6A,</v>
      </c>
      <c r="O86" s="36" t="str">
        <f>"0x"&amp;MID(DEC2HEX(INDEX('Tables SQR'!$I$4:'Tables SQR'!$I$259,COLUMN(O86)-2+16*(ROW(O70)-ROW($C$70))),4),3,2)&amp;IF(COLUMN(O86)-2&lt;16,",","")</f>
        <v>0x31,</v>
      </c>
      <c r="P86" s="36" t="str">
        <f>"0x"&amp;MID(DEC2HEX(INDEX('Tables SQR'!$I$4:'Tables SQR'!$I$259,COLUMN(P86)-2+16*(ROW(P70)-ROW($C$70))),4),3,2)&amp;IF(COLUMN(P86)-2&lt;16,",","")</f>
        <v>0xFF,</v>
      </c>
      <c r="Q86" s="36" t="str">
        <f>"0x"&amp;MID(DEC2HEX(INDEX('Tables SQR'!$I$4:'Tables SQR'!$I$259,COLUMN(Q86)-2+16*(ROW(Q70)-ROW($C$70))),4),3,2)&amp;IF(COLUMN(Q86)-2&lt;16,",","")</f>
        <v>0xD3,</v>
      </c>
      <c r="R86" s="36" t="str">
        <f>"0x"&amp;MID(DEC2HEX(INDEX('Tables SQR'!$I$4:'Tables SQR'!$I$259,COLUMN(R86)-2+16*(ROW(R70)-ROW($C$70))),4),3,2)&amp;IF(COLUMN(R86)-2&lt;16,",","")</f>
        <v>0xAC</v>
      </c>
    </row>
    <row r="87" spans="2:18">
      <c r="B87" s="36" t="s">
        <v>107</v>
      </c>
      <c r="C87" s="36" t="str">
        <f>"0x"&amp;MID(DEC2HEX(INDEX('Tables SQR'!$I$4:'Tables SQR'!$I$259,COLUMN(C87)-2+16*(ROW(C71)-ROW($C$70))),4),3,2)&amp;IF(COLUMN(C87)-2&lt;16,",","")</f>
        <v>0x8A,</v>
      </c>
      <c r="D87" s="36" t="str">
        <f>"0x"&amp;MID(DEC2HEX(INDEX('Tables SQR'!$I$4:'Tables SQR'!$I$259,COLUMN(D87)-2+16*(ROW(D71)-ROW($C$70))),4),3,2)&amp;IF(COLUMN(D87)-2&lt;16,",","")</f>
        <v>0x6A,</v>
      </c>
      <c r="E87" s="36" t="str">
        <f>"0x"&amp;MID(DEC2HEX(INDEX('Tables SQR'!$I$4:'Tables SQR'!$I$259,COLUMN(E87)-2+16*(ROW(E71)-ROW($C$70))),4),3,2)&amp;IF(COLUMN(E87)-2&lt;16,",","")</f>
        <v>0x4E,</v>
      </c>
      <c r="F87" s="36" t="str">
        <f>"0x"&amp;MID(DEC2HEX(INDEX('Tables SQR'!$I$4:'Tables SQR'!$I$259,COLUMN(F87)-2+16*(ROW(F71)-ROW($C$70))),4),3,2)&amp;IF(COLUMN(F87)-2&lt;16,",","")</f>
        <v>0x34,</v>
      </c>
      <c r="G87" s="36" t="str">
        <f>"0x"&amp;MID(DEC2HEX(INDEX('Tables SQR'!$I$4:'Tables SQR'!$I$259,COLUMN(G87)-2+16*(ROW(G71)-ROW($C$70))),4),3,2)&amp;IF(COLUMN(G87)-2&lt;16,",","")</f>
        <v>0x1C,</v>
      </c>
      <c r="H87" s="36" t="str">
        <f>"0x"&amp;MID(DEC2HEX(INDEX('Tables SQR'!$I$4:'Tables SQR'!$I$259,COLUMN(H87)-2+16*(ROW(H71)-ROW($C$70))),4),3,2)&amp;IF(COLUMN(H87)-2&lt;16,",","")</f>
        <v>0x06,</v>
      </c>
      <c r="I87" s="36" t="str">
        <f>"0x"&amp;MID(DEC2HEX(INDEX('Tables SQR'!$I$4:'Tables SQR'!$I$259,COLUMN(I87)-2+16*(ROW(I71)-ROW($C$70))),4),3,2)&amp;IF(COLUMN(I87)-2&lt;16,",","")</f>
        <v>0xF2,</v>
      </c>
      <c r="J87" s="36" t="str">
        <f>"0x"&amp;MID(DEC2HEX(INDEX('Tables SQR'!$I$4:'Tables SQR'!$I$259,COLUMN(J87)-2+16*(ROW(J71)-ROW($C$70))),4),3,2)&amp;IF(COLUMN(J87)-2&lt;16,",","")</f>
        <v>0xDF,</v>
      </c>
      <c r="K87" s="36" t="str">
        <f>"0x"&amp;MID(DEC2HEX(INDEX('Tables SQR'!$I$4:'Tables SQR'!$I$259,COLUMN(K87)-2+16*(ROW(K71)-ROW($C$70))),4),3,2)&amp;IF(COLUMN(K87)-2&lt;16,",","")</f>
        <v>0xCD,</v>
      </c>
      <c r="L87" s="36" t="str">
        <f>"0x"&amp;MID(DEC2HEX(INDEX('Tables SQR'!$I$4:'Tables SQR'!$I$259,COLUMN(L87)-2+16*(ROW(L71)-ROW($C$70))),4),3,2)&amp;IF(COLUMN(L87)-2&lt;16,",","")</f>
        <v>0xBD,</v>
      </c>
      <c r="M87" s="36" t="str">
        <f>"0x"&amp;MID(DEC2HEX(INDEX('Tables SQR'!$I$4:'Tables SQR'!$I$259,COLUMN(M87)-2+16*(ROW(M71)-ROW($C$70))),4),3,2)&amp;IF(COLUMN(M87)-2&lt;16,",","")</f>
        <v>0xAD,</v>
      </c>
      <c r="N87" s="36" t="str">
        <f>"0x"&amp;MID(DEC2HEX(INDEX('Tables SQR'!$I$4:'Tables SQR'!$I$259,COLUMN(N87)-2+16*(ROW(N71)-ROW($C$70))),4),3,2)&amp;IF(COLUMN(N87)-2&lt;16,",","")</f>
        <v>0x9F,</v>
      </c>
      <c r="O87" s="36" t="str">
        <f>"0x"&amp;MID(DEC2HEX(INDEX('Tables SQR'!$I$4:'Tables SQR'!$I$259,COLUMN(O87)-2+16*(ROW(O71)-ROW($C$70))),4),3,2)&amp;IF(COLUMN(O87)-2&lt;16,",","")</f>
        <v>0x91,</v>
      </c>
      <c r="P87" s="36" t="str">
        <f>"0x"&amp;MID(DEC2HEX(INDEX('Tables SQR'!$I$4:'Tables SQR'!$I$259,COLUMN(P87)-2+16*(ROW(P71)-ROW($C$70))),4),3,2)&amp;IF(COLUMN(P87)-2&lt;16,",","")</f>
        <v>0x84,</v>
      </c>
      <c r="Q87" s="36" t="str">
        <f>"0x"&amp;MID(DEC2HEX(INDEX('Tables SQR'!$I$4:'Tables SQR'!$I$259,COLUMN(Q87)-2+16*(ROW(Q71)-ROW($C$70))),4),3,2)&amp;IF(COLUMN(Q87)-2&lt;16,",","")</f>
        <v>0x78,</v>
      </c>
      <c r="R87" s="36" t="str">
        <f>"0x"&amp;MID(DEC2HEX(INDEX('Tables SQR'!$I$4:'Tables SQR'!$I$259,COLUMN(R87)-2+16*(ROW(R71)-ROW($C$70))),4),3,2)&amp;IF(COLUMN(R87)-2&lt;16,",","")</f>
        <v>0x6D</v>
      </c>
    </row>
    <row r="88" spans="2:18">
      <c r="B88" s="36" t="s">
        <v>107</v>
      </c>
      <c r="C88" s="36" t="str">
        <f>"0x"&amp;MID(DEC2HEX(INDEX('Tables SQR'!$I$4:'Tables SQR'!$I$259,COLUMN(C88)-2+16*(ROW(C72)-ROW($C$70))),4),3,2)&amp;IF(COLUMN(C88)-2&lt;16,",","")</f>
        <v>0x62,</v>
      </c>
      <c r="D88" s="36" t="str">
        <f>"0x"&amp;MID(DEC2HEX(INDEX('Tables SQR'!$I$4:'Tables SQR'!$I$259,COLUMN(D88)-2+16*(ROW(D72)-ROW($C$70))),4),3,2)&amp;IF(COLUMN(D88)-2&lt;16,",","")</f>
        <v>0x57,</v>
      </c>
      <c r="E88" s="36" t="str">
        <f>"0x"&amp;MID(DEC2HEX(INDEX('Tables SQR'!$I$4:'Tables SQR'!$I$259,COLUMN(E88)-2+16*(ROW(E72)-ROW($C$70))),4),3,2)&amp;IF(COLUMN(E88)-2&lt;16,",","")</f>
        <v>0x4E,</v>
      </c>
      <c r="F88" s="36" t="str">
        <f>"0x"&amp;MID(DEC2HEX(INDEX('Tables SQR'!$I$4:'Tables SQR'!$I$259,COLUMN(F88)-2+16*(ROW(F72)-ROW($C$70))),4),3,2)&amp;IF(COLUMN(F88)-2&lt;16,",","")</f>
        <v>0x44,</v>
      </c>
      <c r="G88" s="36" t="str">
        <f>"0x"&amp;MID(DEC2HEX(INDEX('Tables SQR'!$I$4:'Tables SQR'!$I$259,COLUMN(G88)-2+16*(ROW(G72)-ROW($C$70))),4),3,2)&amp;IF(COLUMN(G88)-2&lt;16,",","")</f>
        <v>0x3B,</v>
      </c>
      <c r="H88" s="36" t="str">
        <f>"0x"&amp;MID(DEC2HEX(INDEX('Tables SQR'!$I$4:'Tables SQR'!$I$259,COLUMN(H88)-2+16*(ROW(H72)-ROW($C$70))),4),3,2)&amp;IF(COLUMN(H88)-2&lt;16,",","")</f>
        <v>0x32,</v>
      </c>
      <c r="I88" s="36" t="str">
        <f>"0x"&amp;MID(DEC2HEX(INDEX('Tables SQR'!$I$4:'Tables SQR'!$I$259,COLUMN(I88)-2+16*(ROW(I72)-ROW($C$70))),4),3,2)&amp;IF(COLUMN(I88)-2&lt;16,",","")</f>
        <v>0x2A,</v>
      </c>
      <c r="J88" s="36" t="str">
        <f>"0x"&amp;MID(DEC2HEX(INDEX('Tables SQR'!$I$4:'Tables SQR'!$I$259,COLUMN(J88)-2+16*(ROW(J72)-ROW($C$70))),4),3,2)&amp;IF(COLUMN(J88)-2&lt;16,",","")</f>
        <v>0x22,</v>
      </c>
      <c r="K88" s="36" t="str">
        <f>"0x"&amp;MID(DEC2HEX(INDEX('Tables SQR'!$I$4:'Tables SQR'!$I$259,COLUMN(K88)-2+16*(ROW(K72)-ROW($C$70))),4),3,2)&amp;IF(COLUMN(K88)-2&lt;16,",","")</f>
        <v>0x1B,</v>
      </c>
      <c r="L88" s="36" t="str">
        <f>"0x"&amp;MID(DEC2HEX(INDEX('Tables SQR'!$I$4:'Tables SQR'!$I$259,COLUMN(L88)-2+16*(ROW(L72)-ROW($C$70))),4),3,2)&amp;IF(COLUMN(L88)-2&lt;16,",","")</f>
        <v>0x13,</v>
      </c>
      <c r="M88" s="36" t="str">
        <f>"0x"&amp;MID(DEC2HEX(INDEX('Tables SQR'!$I$4:'Tables SQR'!$I$259,COLUMN(M88)-2+16*(ROW(M72)-ROW($C$70))),4),3,2)&amp;IF(COLUMN(M88)-2&lt;16,",","")</f>
        <v>0x0C,</v>
      </c>
      <c r="N88" s="36" t="str">
        <f>"0x"&amp;MID(DEC2HEX(INDEX('Tables SQR'!$I$4:'Tables SQR'!$I$259,COLUMN(N88)-2+16*(ROW(N72)-ROW($C$70))),4),3,2)&amp;IF(COLUMN(N88)-2&lt;16,",","")</f>
        <v>0x06,</v>
      </c>
      <c r="O88" s="36" t="str">
        <f>"0x"&amp;MID(DEC2HEX(INDEX('Tables SQR'!$I$4:'Tables SQR'!$I$259,COLUMN(O88)-2+16*(ROW(O72)-ROW($C$70))),4),3,2)&amp;IF(COLUMN(O88)-2&lt;16,",","")</f>
        <v>0xFF,</v>
      </c>
      <c r="P88" s="36" t="str">
        <f>"0x"&amp;MID(DEC2HEX(INDEX('Tables SQR'!$I$4:'Tables SQR'!$I$259,COLUMN(P88)-2+16*(ROW(P72)-ROW($C$70))),4),3,2)&amp;IF(COLUMN(P88)-2&lt;16,",","")</f>
        <v>0xF9,</v>
      </c>
      <c r="Q88" s="36" t="str">
        <f>"0x"&amp;MID(DEC2HEX(INDEX('Tables SQR'!$I$4:'Tables SQR'!$I$259,COLUMN(Q88)-2+16*(ROW(Q72)-ROW($C$70))),4),3,2)&amp;IF(COLUMN(Q88)-2&lt;16,",","")</f>
        <v>0xF3,</v>
      </c>
      <c r="R88" s="36" t="str">
        <f>"0x"&amp;MID(DEC2HEX(INDEX('Tables SQR'!$I$4:'Tables SQR'!$I$259,COLUMN(R88)-2+16*(ROW(R72)-ROW($C$70))),4),3,2)&amp;IF(COLUMN(R88)-2&lt;16,",","")</f>
        <v>0xED</v>
      </c>
    </row>
    <row r="89" spans="2:18">
      <c r="B89" s="36" t="s">
        <v>107</v>
      </c>
      <c r="C89" s="36" t="str">
        <f>"0x"&amp;MID(DEC2HEX(INDEX('Tables SQR'!$I$4:'Tables SQR'!$I$259,COLUMN(C89)-2+16*(ROW(C73)-ROW($C$70))),4),3,2)&amp;IF(COLUMN(C89)-2&lt;16,",","")</f>
        <v>0xE7,</v>
      </c>
      <c r="D89" s="36" t="str">
        <f>"0x"&amp;MID(DEC2HEX(INDEX('Tables SQR'!$I$4:'Tables SQR'!$I$259,COLUMN(D89)-2+16*(ROW(D73)-ROW($C$70))),4),3,2)&amp;IF(COLUMN(D89)-2&lt;16,",","")</f>
        <v>0xE2,</v>
      </c>
      <c r="E89" s="36" t="str">
        <f>"0x"&amp;MID(DEC2HEX(INDEX('Tables SQR'!$I$4:'Tables SQR'!$I$259,COLUMN(E89)-2+16*(ROW(E73)-ROW($C$70))),4),3,2)&amp;IF(COLUMN(E89)-2&lt;16,",","")</f>
        <v>0xDC,</v>
      </c>
      <c r="F89" s="36" t="str">
        <f>"0x"&amp;MID(DEC2HEX(INDEX('Tables SQR'!$I$4:'Tables SQR'!$I$259,COLUMN(F89)-2+16*(ROW(F73)-ROW($C$70))),4),3,2)&amp;IF(COLUMN(F89)-2&lt;16,",","")</f>
        <v>0xD7,</v>
      </c>
      <c r="G89" s="36" t="str">
        <f>"0x"&amp;MID(DEC2HEX(INDEX('Tables SQR'!$I$4:'Tables SQR'!$I$259,COLUMN(G89)-2+16*(ROW(G73)-ROW($C$70))),4),3,2)&amp;IF(COLUMN(G89)-2&lt;16,",","")</f>
        <v>0xD2,</v>
      </c>
      <c r="H89" s="36" t="str">
        <f>"0x"&amp;MID(DEC2HEX(INDEX('Tables SQR'!$I$4:'Tables SQR'!$I$259,COLUMN(H89)-2+16*(ROW(H73)-ROW($C$70))),4),3,2)&amp;IF(COLUMN(H89)-2&lt;16,",","")</f>
        <v>0xCD,</v>
      </c>
      <c r="I89" s="36" t="str">
        <f>"0x"&amp;MID(DEC2HEX(INDEX('Tables SQR'!$I$4:'Tables SQR'!$I$259,COLUMN(I89)-2+16*(ROW(I73)-ROW($C$70))),4),3,2)&amp;IF(COLUMN(I89)-2&lt;16,",","")</f>
        <v>0xC9,</v>
      </c>
      <c r="J89" s="36" t="str">
        <f>"0x"&amp;MID(DEC2HEX(INDEX('Tables SQR'!$I$4:'Tables SQR'!$I$259,COLUMN(J89)-2+16*(ROW(J73)-ROW($C$70))),4),3,2)&amp;IF(COLUMN(J89)-2&lt;16,",","")</f>
        <v>0xC4,</v>
      </c>
      <c r="K89" s="36" t="str">
        <f>"0x"&amp;MID(DEC2HEX(INDEX('Tables SQR'!$I$4:'Tables SQR'!$I$259,COLUMN(K89)-2+16*(ROW(K73)-ROW($C$70))),4),3,2)&amp;IF(COLUMN(K89)-2&lt;16,",","")</f>
        <v>0xC0,</v>
      </c>
      <c r="L89" s="36" t="str">
        <f>"0x"&amp;MID(DEC2HEX(INDEX('Tables SQR'!$I$4:'Tables SQR'!$I$259,COLUMN(L89)-2+16*(ROW(L73)-ROW($C$70))),4),3,2)&amp;IF(COLUMN(L89)-2&lt;16,",","")</f>
        <v>0xBB,</v>
      </c>
      <c r="M89" s="36" t="str">
        <f>"0x"&amp;MID(DEC2HEX(INDEX('Tables SQR'!$I$4:'Tables SQR'!$I$259,COLUMN(M89)-2+16*(ROW(M73)-ROW($C$70))),4),3,2)&amp;IF(COLUMN(M89)-2&lt;16,",","")</f>
        <v>0xB7,</v>
      </c>
      <c r="N89" s="36" t="str">
        <f>"0x"&amp;MID(DEC2HEX(INDEX('Tables SQR'!$I$4:'Tables SQR'!$I$259,COLUMN(N89)-2+16*(ROW(N73)-ROW($C$70))),4),3,2)&amp;IF(COLUMN(N89)-2&lt;16,",","")</f>
        <v>0xB3,</v>
      </c>
      <c r="O89" s="36" t="str">
        <f>"0x"&amp;MID(DEC2HEX(INDEX('Tables SQR'!$I$4:'Tables SQR'!$I$259,COLUMN(O89)-2+16*(ROW(O73)-ROW($C$70))),4),3,2)&amp;IF(COLUMN(O89)-2&lt;16,",","")</f>
        <v>0xAF,</v>
      </c>
      <c r="P89" s="36" t="str">
        <f>"0x"&amp;MID(DEC2HEX(INDEX('Tables SQR'!$I$4:'Tables SQR'!$I$259,COLUMN(P89)-2+16*(ROW(P73)-ROW($C$70))),4),3,2)&amp;IF(COLUMN(P89)-2&lt;16,",","")</f>
        <v>0xAB,</v>
      </c>
      <c r="Q89" s="36" t="str">
        <f>"0x"&amp;MID(DEC2HEX(INDEX('Tables SQR'!$I$4:'Tables SQR'!$I$259,COLUMN(Q89)-2+16*(ROW(Q73)-ROW($C$70))),4),3,2)&amp;IF(COLUMN(Q89)-2&lt;16,",","")</f>
        <v>0xA8,</v>
      </c>
      <c r="R89" s="36" t="str">
        <f>"0x"&amp;MID(DEC2HEX(INDEX('Tables SQR'!$I$4:'Tables SQR'!$I$259,COLUMN(R89)-2+16*(ROW(R73)-ROW($C$70))),4),3,2)&amp;IF(COLUMN(R89)-2&lt;16,",","")</f>
        <v>0xA4</v>
      </c>
    </row>
    <row r="90" spans="2:18">
      <c r="B90" s="36" t="s">
        <v>107</v>
      </c>
      <c r="C90" s="36" t="str">
        <f>"0x"&amp;MID(DEC2HEX(INDEX('Tables SQR'!$I$4:'Tables SQR'!$I$259,COLUMN(C90)-2+16*(ROW(C74)-ROW($C$70))),4),3,2)&amp;IF(COLUMN(C90)-2&lt;16,",","")</f>
        <v>0xA0,</v>
      </c>
      <c r="D90" s="36" t="str">
        <f>"0x"&amp;MID(DEC2HEX(INDEX('Tables SQR'!$I$4:'Tables SQR'!$I$259,COLUMN(D90)-2+16*(ROW(D74)-ROW($C$70))),4),3,2)&amp;IF(COLUMN(D90)-2&lt;16,",","")</f>
        <v>0x9D,</v>
      </c>
      <c r="E90" s="36" t="str">
        <f>"0x"&amp;MID(DEC2HEX(INDEX('Tables SQR'!$I$4:'Tables SQR'!$I$259,COLUMN(E90)-2+16*(ROW(E74)-ROW($C$70))),4),3,2)&amp;IF(COLUMN(E90)-2&lt;16,",","")</f>
        <v>0x9A,</v>
      </c>
      <c r="F90" s="36" t="str">
        <f>"0x"&amp;MID(DEC2HEX(INDEX('Tables SQR'!$I$4:'Tables SQR'!$I$259,COLUMN(F90)-2+16*(ROW(F74)-ROW($C$70))),4),3,2)&amp;IF(COLUMN(F90)-2&lt;16,",","")</f>
        <v>0x96,</v>
      </c>
      <c r="G90" s="36" t="str">
        <f>"0x"&amp;MID(DEC2HEX(INDEX('Tables SQR'!$I$4:'Tables SQR'!$I$259,COLUMN(G90)-2+16*(ROW(G74)-ROW($C$70))),4),3,2)&amp;IF(COLUMN(G90)-2&lt;16,",","")</f>
        <v>0x93,</v>
      </c>
      <c r="H90" s="36" t="str">
        <f>"0x"&amp;MID(DEC2HEX(INDEX('Tables SQR'!$I$4:'Tables SQR'!$I$259,COLUMN(H90)-2+16*(ROW(H74)-ROW($C$70))),4),3,2)&amp;IF(COLUMN(H90)-2&lt;16,",","")</f>
        <v>0x90,</v>
      </c>
      <c r="I90" s="36" t="str">
        <f>"0x"&amp;MID(DEC2HEX(INDEX('Tables SQR'!$I$4:'Tables SQR'!$I$259,COLUMN(I90)-2+16*(ROW(I74)-ROW($C$70))),4),3,2)&amp;IF(COLUMN(I90)-2&lt;16,",","")</f>
        <v>0x8D,</v>
      </c>
      <c r="J90" s="36" t="str">
        <f>"0x"&amp;MID(DEC2HEX(INDEX('Tables SQR'!$I$4:'Tables SQR'!$I$259,COLUMN(J90)-2+16*(ROW(J74)-ROW($C$70))),4),3,2)&amp;IF(COLUMN(J90)-2&lt;16,",","")</f>
        <v>0x8A,</v>
      </c>
      <c r="K90" s="36" t="str">
        <f>"0x"&amp;MID(DEC2HEX(INDEX('Tables SQR'!$I$4:'Tables SQR'!$I$259,COLUMN(K90)-2+16*(ROW(K74)-ROW($C$70))),4),3,2)&amp;IF(COLUMN(K90)-2&lt;16,",","")</f>
        <v>0x87,</v>
      </c>
      <c r="L90" s="36" t="str">
        <f>"0x"&amp;MID(DEC2HEX(INDEX('Tables SQR'!$I$4:'Tables SQR'!$I$259,COLUMN(L90)-2+16*(ROW(L74)-ROW($C$70))),4),3,2)&amp;IF(COLUMN(L90)-2&lt;16,",","")</f>
        <v>0x84,</v>
      </c>
      <c r="M90" s="36" t="str">
        <f>"0x"&amp;MID(DEC2HEX(INDEX('Tables SQR'!$I$4:'Tables SQR'!$I$259,COLUMN(M90)-2+16*(ROW(M74)-ROW($C$70))),4),3,2)&amp;IF(COLUMN(M90)-2&lt;16,",","")</f>
        <v>0x81,</v>
      </c>
      <c r="N90" s="36" t="str">
        <f>"0x"&amp;MID(DEC2HEX(INDEX('Tables SQR'!$I$4:'Tables SQR'!$I$259,COLUMN(N90)-2+16*(ROW(N74)-ROW($C$70))),4),3,2)&amp;IF(COLUMN(N90)-2&lt;16,",","")</f>
        <v>0x7E,</v>
      </c>
      <c r="O90" s="36" t="str">
        <f>"0x"&amp;MID(DEC2HEX(INDEX('Tables SQR'!$I$4:'Tables SQR'!$I$259,COLUMN(O90)-2+16*(ROW(O74)-ROW($C$70))),4),3,2)&amp;IF(COLUMN(O90)-2&lt;16,",","")</f>
        <v>0x7B,</v>
      </c>
      <c r="P90" s="36" t="str">
        <f>"0x"&amp;MID(DEC2HEX(INDEX('Tables SQR'!$I$4:'Tables SQR'!$I$259,COLUMN(P90)-2+16*(ROW(P74)-ROW($C$70))),4),3,2)&amp;IF(COLUMN(P90)-2&lt;16,",","")</f>
        <v>0x79,</v>
      </c>
      <c r="Q90" s="36" t="str">
        <f>"0x"&amp;MID(DEC2HEX(INDEX('Tables SQR'!$I$4:'Tables SQR'!$I$259,COLUMN(Q90)-2+16*(ROW(Q74)-ROW($C$70))),4),3,2)&amp;IF(COLUMN(Q90)-2&lt;16,",","")</f>
        <v>0x76,</v>
      </c>
      <c r="R90" s="36" t="str">
        <f>"0x"&amp;MID(DEC2HEX(INDEX('Tables SQR'!$I$4:'Tables SQR'!$I$259,COLUMN(R90)-2+16*(ROW(R74)-ROW($C$70))),4),3,2)&amp;IF(COLUMN(R90)-2&lt;16,",","")</f>
        <v>0x74</v>
      </c>
    </row>
    <row r="91" spans="2:18">
      <c r="B91" s="36" t="s">
        <v>107</v>
      </c>
      <c r="C91" s="36" t="str">
        <f>"0x"&amp;MID(DEC2HEX(INDEX('Tables SQR'!$I$4:'Tables SQR'!$I$259,COLUMN(C91)-2+16*(ROW(C75)-ROW($C$70))),4),3,2)&amp;IF(COLUMN(C91)-2&lt;16,",","")</f>
        <v>0x71,</v>
      </c>
      <c r="D91" s="36" t="str">
        <f>"0x"&amp;MID(DEC2HEX(INDEX('Tables SQR'!$I$4:'Tables SQR'!$I$259,COLUMN(D91)-2+16*(ROW(D75)-ROW($C$70))),4),3,2)&amp;IF(COLUMN(D91)-2&lt;16,",","")</f>
        <v>0x6F,</v>
      </c>
      <c r="E91" s="36" t="str">
        <f>"0x"&amp;MID(DEC2HEX(INDEX('Tables SQR'!$I$4:'Tables SQR'!$I$259,COLUMN(E91)-2+16*(ROW(E75)-ROW($C$70))),4),3,2)&amp;IF(COLUMN(E91)-2&lt;16,",","")</f>
        <v>0x6C,</v>
      </c>
      <c r="F91" s="36" t="str">
        <f>"0x"&amp;MID(DEC2HEX(INDEX('Tables SQR'!$I$4:'Tables SQR'!$I$259,COLUMN(F91)-2+16*(ROW(F75)-ROW($C$70))),4),3,2)&amp;IF(COLUMN(F91)-2&lt;16,",","")</f>
        <v>0x6A,</v>
      </c>
      <c r="G91" s="36" t="str">
        <f>"0x"&amp;MID(DEC2HEX(INDEX('Tables SQR'!$I$4:'Tables SQR'!$I$259,COLUMN(G91)-2+16*(ROW(G75)-ROW($C$70))),4),3,2)&amp;IF(COLUMN(G91)-2&lt;16,",","")</f>
        <v>0x68,</v>
      </c>
      <c r="H91" s="36" t="str">
        <f>"0x"&amp;MID(DEC2HEX(INDEX('Tables SQR'!$I$4:'Tables SQR'!$I$259,COLUMN(H91)-2+16*(ROW(H75)-ROW($C$70))),4),3,2)&amp;IF(COLUMN(H91)-2&lt;16,",","")</f>
        <v>0x65,</v>
      </c>
      <c r="I91" s="36" t="str">
        <f>"0x"&amp;MID(DEC2HEX(INDEX('Tables SQR'!$I$4:'Tables SQR'!$I$259,COLUMN(I91)-2+16*(ROW(I75)-ROW($C$70))),4),3,2)&amp;IF(COLUMN(I91)-2&lt;16,",","")</f>
        <v>0x63,</v>
      </c>
      <c r="J91" s="36" t="str">
        <f>"0x"&amp;MID(DEC2HEX(INDEX('Tables SQR'!$I$4:'Tables SQR'!$I$259,COLUMN(J91)-2+16*(ROW(J75)-ROW($C$70))),4),3,2)&amp;IF(COLUMN(J91)-2&lt;16,",","")</f>
        <v>0x61,</v>
      </c>
      <c r="K91" s="36" t="str">
        <f>"0x"&amp;MID(DEC2HEX(INDEX('Tables SQR'!$I$4:'Tables SQR'!$I$259,COLUMN(K91)-2+16*(ROW(K75)-ROW($C$70))),4),3,2)&amp;IF(COLUMN(K91)-2&lt;16,",","")</f>
        <v>0x5F,</v>
      </c>
      <c r="L91" s="36" t="str">
        <f>"0x"&amp;MID(DEC2HEX(INDEX('Tables SQR'!$I$4:'Tables SQR'!$I$259,COLUMN(L91)-2+16*(ROW(L75)-ROW($C$70))),4),3,2)&amp;IF(COLUMN(L91)-2&lt;16,",","")</f>
        <v>0x5D,</v>
      </c>
      <c r="M91" s="36" t="str">
        <f>"0x"&amp;MID(DEC2HEX(INDEX('Tables SQR'!$I$4:'Tables SQR'!$I$259,COLUMN(M91)-2+16*(ROW(M75)-ROW($C$70))),4),3,2)&amp;IF(COLUMN(M91)-2&lt;16,",","")</f>
        <v>0x5B,</v>
      </c>
      <c r="N91" s="36" t="str">
        <f>"0x"&amp;MID(DEC2HEX(INDEX('Tables SQR'!$I$4:'Tables SQR'!$I$259,COLUMN(N91)-2+16*(ROW(N75)-ROW($C$70))),4),3,2)&amp;IF(COLUMN(N91)-2&lt;16,",","")</f>
        <v>0x58,</v>
      </c>
      <c r="O91" s="36" t="str">
        <f>"0x"&amp;MID(DEC2HEX(INDEX('Tables SQR'!$I$4:'Tables SQR'!$I$259,COLUMN(O91)-2+16*(ROW(O75)-ROW($C$70))),4),3,2)&amp;IF(COLUMN(O91)-2&lt;16,",","")</f>
        <v>0x56,</v>
      </c>
      <c r="P91" s="36" t="str">
        <f>"0x"&amp;MID(DEC2HEX(INDEX('Tables SQR'!$I$4:'Tables SQR'!$I$259,COLUMN(P91)-2+16*(ROW(P75)-ROW($C$70))),4),3,2)&amp;IF(COLUMN(P91)-2&lt;16,",","")</f>
        <v>0x55,</v>
      </c>
      <c r="Q91" s="36" t="str">
        <f>"0x"&amp;MID(DEC2HEX(INDEX('Tables SQR'!$I$4:'Tables SQR'!$I$259,COLUMN(Q91)-2+16*(ROW(Q75)-ROW($C$70))),4),3,2)&amp;IF(COLUMN(Q91)-2&lt;16,",","")</f>
        <v>0x53,</v>
      </c>
      <c r="R91" s="36" t="str">
        <f>"0x"&amp;MID(DEC2HEX(INDEX('Tables SQR'!$I$4:'Tables SQR'!$I$259,COLUMN(R91)-2+16*(ROW(R75)-ROW($C$70))),4),3,2)&amp;IF(COLUMN(R91)-2&lt;16,",","")</f>
        <v>0x51</v>
      </c>
    </row>
    <row r="92" spans="2:18">
      <c r="B92" s="36" t="s">
        <v>107</v>
      </c>
      <c r="C92" s="36" t="str">
        <f>"0x"&amp;MID(DEC2HEX(INDEX('Tables SQR'!$I$4:'Tables SQR'!$I$259,COLUMN(C92)-2+16*(ROW(C76)-ROW($C$70))),4),3,2)&amp;IF(COLUMN(C92)-2&lt;16,",","")</f>
        <v>0x4F,</v>
      </c>
      <c r="D92" s="36" t="str">
        <f>"0x"&amp;MID(DEC2HEX(INDEX('Tables SQR'!$I$4:'Tables SQR'!$I$259,COLUMN(D92)-2+16*(ROW(D76)-ROW($C$70))),4),3,2)&amp;IF(COLUMN(D92)-2&lt;16,",","")</f>
        <v>0x4D,</v>
      </c>
      <c r="E92" s="36" t="str">
        <f>"0x"&amp;MID(DEC2HEX(INDEX('Tables SQR'!$I$4:'Tables SQR'!$I$259,COLUMN(E92)-2+16*(ROW(E76)-ROW($C$70))),4),3,2)&amp;IF(COLUMN(E92)-2&lt;16,",","")</f>
        <v>0x4B,</v>
      </c>
      <c r="F92" s="36" t="str">
        <f>"0x"&amp;MID(DEC2HEX(INDEX('Tables SQR'!$I$4:'Tables SQR'!$I$259,COLUMN(F92)-2+16*(ROW(F76)-ROW($C$70))),4),3,2)&amp;IF(COLUMN(F92)-2&lt;16,",","")</f>
        <v>0x49,</v>
      </c>
      <c r="G92" s="36" t="str">
        <f>"0x"&amp;MID(DEC2HEX(INDEX('Tables SQR'!$I$4:'Tables SQR'!$I$259,COLUMN(G92)-2+16*(ROW(G76)-ROW($C$70))),4),3,2)&amp;IF(COLUMN(G92)-2&lt;16,",","")</f>
        <v>0x48,</v>
      </c>
      <c r="H92" s="36" t="str">
        <f>"0x"&amp;MID(DEC2HEX(INDEX('Tables SQR'!$I$4:'Tables SQR'!$I$259,COLUMN(H92)-2+16*(ROW(H76)-ROW($C$70))),4),3,2)&amp;IF(COLUMN(H92)-2&lt;16,",","")</f>
        <v>0x46,</v>
      </c>
      <c r="I92" s="36" t="str">
        <f>"0x"&amp;MID(DEC2HEX(INDEX('Tables SQR'!$I$4:'Tables SQR'!$I$259,COLUMN(I92)-2+16*(ROW(I76)-ROW($C$70))),4),3,2)&amp;IF(COLUMN(I92)-2&lt;16,",","")</f>
        <v>0x44,</v>
      </c>
      <c r="J92" s="36" t="str">
        <f>"0x"&amp;MID(DEC2HEX(INDEX('Tables SQR'!$I$4:'Tables SQR'!$I$259,COLUMN(J92)-2+16*(ROW(J76)-ROW($C$70))),4),3,2)&amp;IF(COLUMN(J92)-2&lt;16,",","")</f>
        <v>0x42,</v>
      </c>
      <c r="K92" s="36" t="str">
        <f>"0x"&amp;MID(DEC2HEX(INDEX('Tables SQR'!$I$4:'Tables SQR'!$I$259,COLUMN(K92)-2+16*(ROW(K76)-ROW($C$70))),4),3,2)&amp;IF(COLUMN(K92)-2&lt;16,",","")</f>
        <v>0x41,</v>
      </c>
      <c r="L92" s="36" t="str">
        <f>"0x"&amp;MID(DEC2HEX(INDEX('Tables SQR'!$I$4:'Tables SQR'!$I$259,COLUMN(L92)-2+16*(ROW(L76)-ROW($C$70))),4),3,2)&amp;IF(COLUMN(L92)-2&lt;16,",","")</f>
        <v>0x3F,</v>
      </c>
      <c r="M92" s="36" t="str">
        <f>"0x"&amp;MID(DEC2HEX(INDEX('Tables SQR'!$I$4:'Tables SQR'!$I$259,COLUMN(M92)-2+16*(ROW(M76)-ROW($C$70))),4),3,2)&amp;IF(COLUMN(M92)-2&lt;16,",","")</f>
        <v>0x3E,</v>
      </c>
      <c r="N92" s="36" t="str">
        <f>"0x"&amp;MID(DEC2HEX(INDEX('Tables SQR'!$I$4:'Tables SQR'!$I$259,COLUMN(N92)-2+16*(ROW(N76)-ROW($C$70))),4),3,2)&amp;IF(COLUMN(N92)-2&lt;16,",","")</f>
        <v>0x3C,</v>
      </c>
      <c r="O92" s="36" t="str">
        <f>"0x"&amp;MID(DEC2HEX(INDEX('Tables SQR'!$I$4:'Tables SQR'!$I$259,COLUMN(O92)-2+16*(ROW(O76)-ROW($C$70))),4),3,2)&amp;IF(COLUMN(O92)-2&lt;16,",","")</f>
        <v>0x3A,</v>
      </c>
      <c r="P92" s="36" t="str">
        <f>"0x"&amp;MID(DEC2HEX(INDEX('Tables SQR'!$I$4:'Tables SQR'!$I$259,COLUMN(P92)-2+16*(ROW(P76)-ROW($C$70))),4),3,2)&amp;IF(COLUMN(P92)-2&lt;16,",","")</f>
        <v>0x39,</v>
      </c>
      <c r="Q92" s="36" t="str">
        <f>"0x"&amp;MID(DEC2HEX(INDEX('Tables SQR'!$I$4:'Tables SQR'!$I$259,COLUMN(Q92)-2+16*(ROW(Q76)-ROW($C$70))),4),3,2)&amp;IF(COLUMN(Q92)-2&lt;16,",","")</f>
        <v>0x37,</v>
      </c>
      <c r="R92" s="36" t="str">
        <f>"0x"&amp;MID(DEC2HEX(INDEX('Tables SQR'!$I$4:'Tables SQR'!$I$259,COLUMN(R92)-2+16*(ROW(R76)-ROW($C$70))),4),3,2)&amp;IF(COLUMN(R92)-2&lt;16,",","")</f>
        <v>0x36</v>
      </c>
    </row>
    <row r="93" spans="2:18">
      <c r="B93" s="36" t="s">
        <v>107</v>
      </c>
      <c r="C93" s="36" t="str">
        <f>"0x"&amp;MID(DEC2HEX(INDEX('Tables SQR'!$I$4:'Tables SQR'!$I$259,COLUMN(C93)-2+16*(ROW(C77)-ROW($C$70))),4),3,2)&amp;IF(COLUMN(C93)-2&lt;16,",","")</f>
        <v>0x34,</v>
      </c>
      <c r="D93" s="36" t="str">
        <f>"0x"&amp;MID(DEC2HEX(INDEX('Tables SQR'!$I$4:'Tables SQR'!$I$259,COLUMN(D93)-2+16*(ROW(D77)-ROW($C$70))),4),3,2)&amp;IF(COLUMN(D93)-2&lt;16,",","")</f>
        <v>0x33,</v>
      </c>
      <c r="E93" s="36" t="str">
        <f>"0x"&amp;MID(DEC2HEX(INDEX('Tables SQR'!$I$4:'Tables SQR'!$I$259,COLUMN(E93)-2+16*(ROW(E77)-ROW($C$70))),4),3,2)&amp;IF(COLUMN(E93)-2&lt;16,",","")</f>
        <v>0x31,</v>
      </c>
      <c r="F93" s="36" t="str">
        <f>"0x"&amp;MID(DEC2HEX(INDEX('Tables SQR'!$I$4:'Tables SQR'!$I$259,COLUMN(F93)-2+16*(ROW(F77)-ROW($C$70))),4),3,2)&amp;IF(COLUMN(F93)-2&lt;16,",","")</f>
        <v>0x30,</v>
      </c>
      <c r="G93" s="36" t="str">
        <f>"0x"&amp;MID(DEC2HEX(INDEX('Tables SQR'!$I$4:'Tables SQR'!$I$259,COLUMN(G93)-2+16*(ROW(G77)-ROW($C$70))),4),3,2)&amp;IF(COLUMN(G93)-2&lt;16,",","")</f>
        <v>0x2F,</v>
      </c>
      <c r="H93" s="36" t="str">
        <f>"0x"&amp;MID(DEC2HEX(INDEX('Tables SQR'!$I$4:'Tables SQR'!$I$259,COLUMN(H93)-2+16*(ROW(H77)-ROW($C$70))),4),3,2)&amp;IF(COLUMN(H93)-2&lt;16,",","")</f>
        <v>0x2D,</v>
      </c>
      <c r="I93" s="36" t="str">
        <f>"0x"&amp;MID(DEC2HEX(INDEX('Tables SQR'!$I$4:'Tables SQR'!$I$259,COLUMN(I93)-2+16*(ROW(I77)-ROW($C$70))),4),3,2)&amp;IF(COLUMN(I93)-2&lt;16,",","")</f>
        <v>0x2C,</v>
      </c>
      <c r="J93" s="36" t="str">
        <f>"0x"&amp;MID(DEC2HEX(INDEX('Tables SQR'!$I$4:'Tables SQR'!$I$259,COLUMN(J93)-2+16*(ROW(J77)-ROW($C$70))),4),3,2)&amp;IF(COLUMN(J93)-2&lt;16,",","")</f>
        <v>0x2B,</v>
      </c>
      <c r="K93" s="36" t="str">
        <f>"0x"&amp;MID(DEC2HEX(INDEX('Tables SQR'!$I$4:'Tables SQR'!$I$259,COLUMN(K93)-2+16*(ROW(K77)-ROW($C$70))),4),3,2)&amp;IF(COLUMN(K93)-2&lt;16,",","")</f>
        <v>0x29,</v>
      </c>
      <c r="L93" s="36" t="str">
        <f>"0x"&amp;MID(DEC2HEX(INDEX('Tables SQR'!$I$4:'Tables SQR'!$I$259,COLUMN(L93)-2+16*(ROW(L77)-ROW($C$70))),4),3,2)&amp;IF(COLUMN(L93)-2&lt;16,",","")</f>
        <v>0x28,</v>
      </c>
      <c r="M93" s="36" t="str">
        <f>"0x"&amp;MID(DEC2HEX(INDEX('Tables SQR'!$I$4:'Tables SQR'!$I$259,COLUMN(M93)-2+16*(ROW(M77)-ROW($C$70))),4),3,2)&amp;IF(COLUMN(M93)-2&lt;16,",","")</f>
        <v>0x27,</v>
      </c>
      <c r="N93" s="36" t="str">
        <f>"0x"&amp;MID(DEC2HEX(INDEX('Tables SQR'!$I$4:'Tables SQR'!$I$259,COLUMN(N93)-2+16*(ROW(N77)-ROW($C$70))),4),3,2)&amp;IF(COLUMN(N93)-2&lt;16,",","")</f>
        <v>0x25,</v>
      </c>
      <c r="O93" s="36" t="str">
        <f>"0x"&amp;MID(DEC2HEX(INDEX('Tables SQR'!$I$4:'Tables SQR'!$I$259,COLUMN(O93)-2+16*(ROW(O77)-ROW($C$70))),4),3,2)&amp;IF(COLUMN(O93)-2&lt;16,",","")</f>
        <v>0x24,</v>
      </c>
      <c r="P93" s="36" t="str">
        <f>"0x"&amp;MID(DEC2HEX(INDEX('Tables SQR'!$I$4:'Tables SQR'!$I$259,COLUMN(P93)-2+16*(ROW(P77)-ROW($C$70))),4),3,2)&amp;IF(COLUMN(P93)-2&lt;16,",","")</f>
        <v>0x23,</v>
      </c>
      <c r="Q93" s="36" t="str">
        <f>"0x"&amp;MID(DEC2HEX(INDEX('Tables SQR'!$I$4:'Tables SQR'!$I$259,COLUMN(Q93)-2+16*(ROW(Q77)-ROW($C$70))),4),3,2)&amp;IF(COLUMN(Q93)-2&lt;16,",","")</f>
        <v>0x22,</v>
      </c>
      <c r="R93" s="36" t="str">
        <f>"0x"&amp;MID(DEC2HEX(INDEX('Tables SQR'!$I$4:'Tables SQR'!$I$259,COLUMN(R93)-2+16*(ROW(R77)-ROW($C$70))),4),3,2)&amp;IF(COLUMN(R93)-2&lt;16,",","")</f>
        <v>0x20</v>
      </c>
    </row>
    <row r="94" spans="2:18">
      <c r="B94" s="36" t="s">
        <v>107</v>
      </c>
      <c r="C94" s="36" t="str">
        <f>"0x"&amp;MID(DEC2HEX(INDEX('Tables SQR'!$I$4:'Tables SQR'!$I$259,COLUMN(C94)-2+16*(ROW(C78)-ROW($C$70))),4),3,2)&amp;IF(COLUMN(C94)-2&lt;16,",","")</f>
        <v>0x1F,</v>
      </c>
      <c r="D94" s="36" t="str">
        <f>"0x"&amp;MID(DEC2HEX(INDEX('Tables SQR'!$I$4:'Tables SQR'!$I$259,COLUMN(D94)-2+16*(ROW(D78)-ROW($C$70))),4),3,2)&amp;IF(COLUMN(D94)-2&lt;16,",","")</f>
        <v>0x1E,</v>
      </c>
      <c r="E94" s="36" t="str">
        <f>"0x"&amp;MID(DEC2HEX(INDEX('Tables SQR'!$I$4:'Tables SQR'!$I$259,COLUMN(E94)-2+16*(ROW(E78)-ROW($C$70))),4),3,2)&amp;IF(COLUMN(E94)-2&lt;16,",","")</f>
        <v>0x1D,</v>
      </c>
      <c r="F94" s="36" t="str">
        <f>"0x"&amp;MID(DEC2HEX(INDEX('Tables SQR'!$I$4:'Tables SQR'!$I$259,COLUMN(F94)-2+16*(ROW(F78)-ROW($C$70))),4),3,2)&amp;IF(COLUMN(F94)-2&lt;16,",","")</f>
        <v>0x1C,</v>
      </c>
      <c r="G94" s="36" t="str">
        <f>"0x"&amp;MID(DEC2HEX(INDEX('Tables SQR'!$I$4:'Tables SQR'!$I$259,COLUMN(G94)-2+16*(ROW(G78)-ROW($C$70))),4),3,2)&amp;IF(COLUMN(G94)-2&lt;16,",","")</f>
        <v>0x1B,</v>
      </c>
      <c r="H94" s="36" t="str">
        <f>"0x"&amp;MID(DEC2HEX(INDEX('Tables SQR'!$I$4:'Tables SQR'!$I$259,COLUMN(H94)-2+16*(ROW(H78)-ROW($C$70))),4),3,2)&amp;IF(COLUMN(H94)-2&lt;16,",","")</f>
        <v>0x19,</v>
      </c>
      <c r="I94" s="36" t="str">
        <f>"0x"&amp;MID(DEC2HEX(INDEX('Tables SQR'!$I$4:'Tables SQR'!$I$259,COLUMN(I94)-2+16*(ROW(I78)-ROW($C$70))),4),3,2)&amp;IF(COLUMN(I94)-2&lt;16,",","")</f>
        <v>0x18,</v>
      </c>
      <c r="J94" s="36" t="str">
        <f>"0x"&amp;MID(DEC2HEX(INDEX('Tables SQR'!$I$4:'Tables SQR'!$I$259,COLUMN(J94)-2+16*(ROW(J78)-ROW($C$70))),4),3,2)&amp;IF(COLUMN(J94)-2&lt;16,",","")</f>
        <v>0x17,</v>
      </c>
      <c r="K94" s="36" t="str">
        <f>"0x"&amp;MID(DEC2HEX(INDEX('Tables SQR'!$I$4:'Tables SQR'!$I$259,COLUMN(K94)-2+16*(ROW(K78)-ROW($C$70))),4),3,2)&amp;IF(COLUMN(K94)-2&lt;16,",","")</f>
        <v>0x16,</v>
      </c>
      <c r="L94" s="36" t="str">
        <f>"0x"&amp;MID(DEC2HEX(INDEX('Tables SQR'!$I$4:'Tables SQR'!$I$259,COLUMN(L94)-2+16*(ROW(L78)-ROW($C$70))),4),3,2)&amp;IF(COLUMN(L94)-2&lt;16,",","")</f>
        <v>0x15,</v>
      </c>
      <c r="M94" s="36" t="str">
        <f>"0x"&amp;MID(DEC2HEX(INDEX('Tables SQR'!$I$4:'Tables SQR'!$I$259,COLUMN(M94)-2+16*(ROW(M78)-ROW($C$70))),4),3,2)&amp;IF(COLUMN(M94)-2&lt;16,",","")</f>
        <v>0x14,</v>
      </c>
      <c r="N94" s="36" t="str">
        <f>"0x"&amp;MID(DEC2HEX(INDEX('Tables SQR'!$I$4:'Tables SQR'!$I$259,COLUMN(N94)-2+16*(ROW(N78)-ROW($C$70))),4),3,2)&amp;IF(COLUMN(N94)-2&lt;16,",","")</f>
        <v>0x13,</v>
      </c>
      <c r="O94" s="36" t="str">
        <f>"0x"&amp;MID(DEC2HEX(INDEX('Tables SQR'!$I$4:'Tables SQR'!$I$259,COLUMN(O94)-2+16*(ROW(O78)-ROW($C$70))),4),3,2)&amp;IF(COLUMN(O94)-2&lt;16,",","")</f>
        <v>0x12,</v>
      </c>
      <c r="P94" s="36" t="str">
        <f>"0x"&amp;MID(DEC2HEX(INDEX('Tables SQR'!$I$4:'Tables SQR'!$I$259,COLUMN(P94)-2+16*(ROW(P78)-ROW($C$70))),4),3,2)&amp;IF(COLUMN(P94)-2&lt;16,",","")</f>
        <v>0x11,</v>
      </c>
      <c r="Q94" s="36" t="str">
        <f>"0x"&amp;MID(DEC2HEX(INDEX('Tables SQR'!$I$4:'Tables SQR'!$I$259,COLUMN(Q94)-2+16*(ROW(Q78)-ROW($C$70))),4),3,2)&amp;IF(COLUMN(Q94)-2&lt;16,",","")</f>
        <v>0x10,</v>
      </c>
      <c r="R94" s="36" t="str">
        <f>"0x"&amp;MID(DEC2HEX(INDEX('Tables SQR'!$I$4:'Tables SQR'!$I$259,COLUMN(R94)-2+16*(ROW(R78)-ROW($C$70))),4),3,2)&amp;IF(COLUMN(R94)-2&lt;16,",","")</f>
        <v>0x0F</v>
      </c>
    </row>
    <row r="95" spans="2:18">
      <c r="B95" s="36" t="s">
        <v>107</v>
      </c>
      <c r="C95" s="36" t="str">
        <f>"0x"&amp;MID(DEC2HEX(INDEX('Tables SQR'!$I$4:'Tables SQR'!$I$259,COLUMN(C95)-2+16*(ROW(C79)-ROW($C$70))),4),3,2)&amp;IF(COLUMN(C95)-2&lt;16,",","")</f>
        <v>0x0E,</v>
      </c>
      <c r="D95" s="36" t="str">
        <f>"0x"&amp;MID(DEC2HEX(INDEX('Tables SQR'!$I$4:'Tables SQR'!$I$259,COLUMN(D95)-2+16*(ROW(D79)-ROW($C$70))),4),3,2)&amp;IF(COLUMN(D95)-2&lt;16,",","")</f>
        <v>0x0D,</v>
      </c>
      <c r="E95" s="36" t="str">
        <f>"0x"&amp;MID(DEC2HEX(INDEX('Tables SQR'!$I$4:'Tables SQR'!$I$259,COLUMN(E95)-2+16*(ROW(E79)-ROW($C$70))),4),3,2)&amp;IF(COLUMN(E95)-2&lt;16,",","")</f>
        <v>0x0C,</v>
      </c>
      <c r="F95" s="36" t="str">
        <f>"0x"&amp;MID(DEC2HEX(INDEX('Tables SQR'!$I$4:'Tables SQR'!$I$259,COLUMN(F95)-2+16*(ROW(F79)-ROW($C$70))),4),3,2)&amp;IF(COLUMN(F95)-2&lt;16,",","")</f>
        <v>0x0B,</v>
      </c>
      <c r="G95" s="36" t="str">
        <f>"0x"&amp;MID(DEC2HEX(INDEX('Tables SQR'!$I$4:'Tables SQR'!$I$259,COLUMN(G95)-2+16*(ROW(G79)-ROW($C$70))),4),3,2)&amp;IF(COLUMN(G95)-2&lt;16,",","")</f>
        <v>0x0A,</v>
      </c>
      <c r="H95" s="36" t="str">
        <f>"0x"&amp;MID(DEC2HEX(INDEX('Tables SQR'!$I$4:'Tables SQR'!$I$259,COLUMN(H95)-2+16*(ROW(H79)-ROW($C$70))),4),3,2)&amp;IF(COLUMN(H95)-2&lt;16,",","")</f>
        <v>0x09,</v>
      </c>
      <c r="I95" s="36" t="str">
        <f>"0x"&amp;MID(DEC2HEX(INDEX('Tables SQR'!$I$4:'Tables SQR'!$I$259,COLUMN(I95)-2+16*(ROW(I79)-ROW($C$70))),4),3,2)&amp;IF(COLUMN(I95)-2&lt;16,",","")</f>
        <v>0x08,</v>
      </c>
      <c r="J95" s="36" t="str">
        <f>"0x"&amp;MID(DEC2HEX(INDEX('Tables SQR'!$I$4:'Tables SQR'!$I$259,COLUMN(J95)-2+16*(ROW(J79)-ROW($C$70))),4),3,2)&amp;IF(COLUMN(J95)-2&lt;16,",","")</f>
        <v>0x07,</v>
      </c>
      <c r="K95" s="36" t="str">
        <f>"0x"&amp;MID(DEC2HEX(INDEX('Tables SQR'!$I$4:'Tables SQR'!$I$259,COLUMN(K95)-2+16*(ROW(K79)-ROW($C$70))),4),3,2)&amp;IF(COLUMN(K95)-2&lt;16,",","")</f>
        <v>0x06,</v>
      </c>
      <c r="L95" s="36" t="str">
        <f>"0x"&amp;MID(DEC2HEX(INDEX('Tables SQR'!$I$4:'Tables SQR'!$I$259,COLUMN(L95)-2+16*(ROW(L79)-ROW($C$70))),4),3,2)&amp;IF(COLUMN(L95)-2&lt;16,",","")</f>
        <v>0x05,</v>
      </c>
      <c r="M95" s="36" t="str">
        <f>"0x"&amp;MID(DEC2HEX(INDEX('Tables SQR'!$I$4:'Tables SQR'!$I$259,COLUMN(M95)-2+16*(ROW(M79)-ROW($C$70))),4),3,2)&amp;IF(COLUMN(M95)-2&lt;16,",","")</f>
        <v>0x04,</v>
      </c>
      <c r="N95" s="36" t="str">
        <f>"0x"&amp;MID(DEC2HEX(INDEX('Tables SQR'!$I$4:'Tables SQR'!$I$259,COLUMN(N95)-2+16*(ROW(N79)-ROW($C$70))),4),3,2)&amp;IF(COLUMN(N95)-2&lt;16,",","")</f>
        <v>0x04,</v>
      </c>
      <c r="O95" s="36" t="str">
        <f>"0x"&amp;MID(DEC2HEX(INDEX('Tables SQR'!$I$4:'Tables SQR'!$I$259,COLUMN(O95)-2+16*(ROW(O79)-ROW($C$70))),4),3,2)&amp;IF(COLUMN(O95)-2&lt;16,",","")</f>
        <v>0x03,</v>
      </c>
      <c r="P95" s="36" t="str">
        <f>"0x"&amp;MID(DEC2HEX(INDEX('Tables SQR'!$I$4:'Tables SQR'!$I$259,COLUMN(P95)-2+16*(ROW(P79)-ROW($C$70))),4),3,2)&amp;IF(COLUMN(P95)-2&lt;16,",","")</f>
        <v>0x02,</v>
      </c>
      <c r="Q95" s="36" t="str">
        <f>"0x"&amp;MID(DEC2HEX(INDEX('Tables SQR'!$I$4:'Tables SQR'!$I$259,COLUMN(Q95)-2+16*(ROW(Q79)-ROW($C$70))),4),3,2)&amp;IF(COLUMN(Q95)-2&lt;16,",","")</f>
        <v>0x01,</v>
      </c>
      <c r="R95" s="36" t="str">
        <f>"0x"&amp;MID(DEC2HEX(INDEX('Tables SQR'!$I$4:'Tables SQR'!$I$259,COLUMN(R95)-2+16*(ROW(R79)-ROW($C$70))),4),3,2)&amp;IF(COLUMN(R95)-2&lt;16,",","")</f>
        <v>0x00</v>
      </c>
    </row>
    <row r="96" spans="2:18">
      <c r="B96" s="36" t="s">
        <v>107</v>
      </c>
      <c r="C96" s="36" t="str">
        <f>"0x"&amp;MID(DEC2HEX(INDEX('Tables SQR'!$I$4:'Tables SQR'!$I$259,COLUMN(C96)-2+16*(ROW(C80)-ROW($C$70))),4),3,2)&amp;IF(COLUMN(C96)-2&lt;16,",","")</f>
        <v>0xFF,</v>
      </c>
      <c r="D96" s="36" t="str">
        <f>"0x"&amp;MID(DEC2HEX(INDEX('Tables SQR'!$I$4:'Tables SQR'!$I$259,COLUMN(D96)-2+16*(ROW(D80)-ROW($C$70))),4),3,2)&amp;IF(COLUMN(D96)-2&lt;16,",","")</f>
        <v>0xFE,</v>
      </c>
      <c r="E96" s="36" t="str">
        <f>"0x"&amp;MID(DEC2HEX(INDEX('Tables SQR'!$I$4:'Tables SQR'!$I$259,COLUMN(E96)-2+16*(ROW(E80)-ROW($C$70))),4),3,2)&amp;IF(COLUMN(E96)-2&lt;16,",","")</f>
        <v>0xFE,</v>
      </c>
      <c r="F96" s="36" t="str">
        <f>"0x"&amp;MID(DEC2HEX(INDEX('Tables SQR'!$I$4:'Tables SQR'!$I$259,COLUMN(F96)-2+16*(ROW(F80)-ROW($C$70))),4),3,2)&amp;IF(COLUMN(F96)-2&lt;16,",","")</f>
        <v>0xFD,</v>
      </c>
      <c r="G96" s="36" t="str">
        <f>"0x"&amp;MID(DEC2HEX(INDEX('Tables SQR'!$I$4:'Tables SQR'!$I$259,COLUMN(G96)-2+16*(ROW(G80)-ROW($C$70))),4),3,2)&amp;IF(COLUMN(G96)-2&lt;16,",","")</f>
        <v>0xFC,</v>
      </c>
      <c r="H96" s="36" t="str">
        <f>"0x"&amp;MID(DEC2HEX(INDEX('Tables SQR'!$I$4:'Tables SQR'!$I$259,COLUMN(H96)-2+16*(ROW(H80)-ROW($C$70))),4),3,2)&amp;IF(COLUMN(H96)-2&lt;16,",","")</f>
        <v>0xFB,</v>
      </c>
      <c r="I96" s="36" t="str">
        <f>"0x"&amp;MID(DEC2HEX(INDEX('Tables SQR'!$I$4:'Tables SQR'!$I$259,COLUMN(I96)-2+16*(ROW(I80)-ROW($C$70))),4),3,2)&amp;IF(COLUMN(I96)-2&lt;16,",","")</f>
        <v>0xFA,</v>
      </c>
      <c r="J96" s="36" t="str">
        <f>"0x"&amp;MID(DEC2HEX(INDEX('Tables SQR'!$I$4:'Tables SQR'!$I$259,COLUMN(J96)-2+16*(ROW(J80)-ROW($C$70))),4),3,2)&amp;IF(COLUMN(J96)-2&lt;16,",","")</f>
        <v>0xFA,</v>
      </c>
      <c r="K96" s="36" t="str">
        <f>"0x"&amp;MID(DEC2HEX(INDEX('Tables SQR'!$I$4:'Tables SQR'!$I$259,COLUMN(K96)-2+16*(ROW(K80)-ROW($C$70))),4),3,2)&amp;IF(COLUMN(K96)-2&lt;16,",","")</f>
        <v>0xF9,</v>
      </c>
      <c r="L96" s="36" t="str">
        <f>"0x"&amp;MID(DEC2HEX(INDEX('Tables SQR'!$I$4:'Tables SQR'!$I$259,COLUMN(L96)-2+16*(ROW(L80)-ROW($C$70))),4),3,2)&amp;IF(COLUMN(L96)-2&lt;16,",","")</f>
        <v>0xF8,</v>
      </c>
      <c r="M96" s="36" t="str">
        <f>"0x"&amp;MID(DEC2HEX(INDEX('Tables SQR'!$I$4:'Tables SQR'!$I$259,COLUMN(M96)-2+16*(ROW(M80)-ROW($C$70))),4),3,2)&amp;IF(COLUMN(M96)-2&lt;16,",","")</f>
        <v>0xF7,</v>
      </c>
      <c r="N96" s="36" t="str">
        <f>"0x"&amp;MID(DEC2HEX(INDEX('Tables SQR'!$I$4:'Tables SQR'!$I$259,COLUMN(N96)-2+16*(ROW(N80)-ROW($C$70))),4),3,2)&amp;IF(COLUMN(N96)-2&lt;16,",","")</f>
        <v>0xF7,</v>
      </c>
      <c r="O96" s="36" t="str">
        <f>"0x"&amp;MID(DEC2HEX(INDEX('Tables SQR'!$I$4:'Tables SQR'!$I$259,COLUMN(O96)-2+16*(ROW(O80)-ROW($C$70))),4),3,2)&amp;IF(COLUMN(O96)-2&lt;16,",","")</f>
        <v>0xF6,</v>
      </c>
      <c r="P96" s="36" t="str">
        <f>"0x"&amp;MID(DEC2HEX(INDEX('Tables SQR'!$I$4:'Tables SQR'!$I$259,COLUMN(P96)-2+16*(ROW(P80)-ROW($C$70))),4),3,2)&amp;IF(COLUMN(P96)-2&lt;16,",","")</f>
        <v>0xF5,</v>
      </c>
      <c r="Q96" s="36" t="str">
        <f>"0x"&amp;MID(DEC2HEX(INDEX('Tables SQR'!$I$4:'Tables SQR'!$I$259,COLUMN(Q96)-2+16*(ROW(Q80)-ROW($C$70))),4),3,2)&amp;IF(COLUMN(Q96)-2&lt;16,",","")</f>
        <v>0xF4,</v>
      </c>
      <c r="R96" s="36" t="str">
        <f>"0x"&amp;MID(DEC2HEX(INDEX('Tables SQR'!$I$4:'Tables SQR'!$I$259,COLUMN(R96)-2+16*(ROW(R80)-ROW($C$70))),4),3,2)&amp;IF(COLUMN(R96)-2&lt;16,",","")</f>
        <v>0xF4</v>
      </c>
    </row>
    <row r="97" spans="1:66">
      <c r="B97" s="36" t="s">
        <v>107</v>
      </c>
      <c r="C97" s="36" t="str">
        <f>"0x"&amp;MID(DEC2HEX(INDEX('Tables SQR'!$I$4:'Tables SQR'!$I$259,COLUMN(C97)-2+16*(ROW(C81)-ROW($C$70))),4),3,2)&amp;IF(COLUMN(C97)-2&lt;16,",","")</f>
        <v>0xF3,</v>
      </c>
      <c r="D97" s="36" t="str">
        <f>"0x"&amp;MID(DEC2HEX(INDEX('Tables SQR'!$I$4:'Tables SQR'!$I$259,COLUMN(D97)-2+16*(ROW(D81)-ROW($C$70))),4),3,2)&amp;IF(COLUMN(D97)-2&lt;16,",","")</f>
        <v>0xF2,</v>
      </c>
      <c r="E97" s="36" t="str">
        <f>"0x"&amp;MID(DEC2HEX(INDEX('Tables SQR'!$I$4:'Tables SQR'!$I$259,COLUMN(E97)-2+16*(ROW(E81)-ROW($C$70))),4),3,2)&amp;IF(COLUMN(E97)-2&lt;16,",","")</f>
        <v>0xF1,</v>
      </c>
      <c r="F97" s="36" t="str">
        <f>"0x"&amp;MID(DEC2HEX(INDEX('Tables SQR'!$I$4:'Tables SQR'!$I$259,COLUMN(F97)-2+16*(ROW(F81)-ROW($C$70))),4),3,2)&amp;IF(COLUMN(F97)-2&lt;16,",","")</f>
        <v>0xF1,</v>
      </c>
      <c r="G97" s="36" t="str">
        <f>"0x"&amp;MID(DEC2HEX(INDEX('Tables SQR'!$I$4:'Tables SQR'!$I$259,COLUMN(G97)-2+16*(ROW(G81)-ROW($C$70))),4),3,2)&amp;IF(COLUMN(G97)-2&lt;16,",","")</f>
        <v>0xF0,</v>
      </c>
      <c r="H97" s="36" t="str">
        <f>"0x"&amp;MID(DEC2HEX(INDEX('Tables SQR'!$I$4:'Tables SQR'!$I$259,COLUMN(H97)-2+16*(ROW(H81)-ROW($C$70))),4),3,2)&amp;IF(COLUMN(H97)-2&lt;16,",","")</f>
        <v>0xEF,</v>
      </c>
      <c r="I97" s="36" t="str">
        <f>"0x"&amp;MID(DEC2HEX(INDEX('Tables SQR'!$I$4:'Tables SQR'!$I$259,COLUMN(I97)-2+16*(ROW(I81)-ROW($C$70))),4),3,2)&amp;IF(COLUMN(I97)-2&lt;16,",","")</f>
        <v>0xEF,</v>
      </c>
      <c r="J97" s="36" t="str">
        <f>"0x"&amp;MID(DEC2HEX(INDEX('Tables SQR'!$I$4:'Tables SQR'!$I$259,COLUMN(J97)-2+16*(ROW(J81)-ROW($C$70))),4),3,2)&amp;IF(COLUMN(J97)-2&lt;16,",","")</f>
        <v>0xEE,</v>
      </c>
      <c r="K97" s="36" t="str">
        <f>"0x"&amp;MID(DEC2HEX(INDEX('Tables SQR'!$I$4:'Tables SQR'!$I$259,COLUMN(K97)-2+16*(ROW(K81)-ROW($C$70))),4),3,2)&amp;IF(COLUMN(K97)-2&lt;16,",","")</f>
        <v>0xED,</v>
      </c>
      <c r="L97" s="36" t="str">
        <f>"0x"&amp;MID(DEC2HEX(INDEX('Tables SQR'!$I$4:'Tables SQR'!$I$259,COLUMN(L97)-2+16*(ROW(L81)-ROW($C$70))),4),3,2)&amp;IF(COLUMN(L97)-2&lt;16,",","")</f>
        <v>0xED,</v>
      </c>
      <c r="M97" s="36" t="str">
        <f>"0x"&amp;MID(DEC2HEX(INDEX('Tables SQR'!$I$4:'Tables SQR'!$I$259,COLUMN(M97)-2+16*(ROW(M81)-ROW($C$70))),4),3,2)&amp;IF(COLUMN(M97)-2&lt;16,",","")</f>
        <v>0xEC,</v>
      </c>
      <c r="N97" s="36" t="str">
        <f>"0x"&amp;MID(DEC2HEX(INDEX('Tables SQR'!$I$4:'Tables SQR'!$I$259,COLUMN(N97)-2+16*(ROW(N81)-ROW($C$70))),4),3,2)&amp;IF(COLUMN(N97)-2&lt;16,",","")</f>
        <v>0xEB,</v>
      </c>
      <c r="O97" s="36" t="str">
        <f>"0x"&amp;MID(DEC2HEX(INDEX('Tables SQR'!$I$4:'Tables SQR'!$I$259,COLUMN(O97)-2+16*(ROW(O81)-ROW($C$70))),4),3,2)&amp;IF(COLUMN(O97)-2&lt;16,",","")</f>
        <v>0xEB,</v>
      </c>
      <c r="P97" s="36" t="str">
        <f>"0x"&amp;MID(DEC2HEX(INDEX('Tables SQR'!$I$4:'Tables SQR'!$I$259,COLUMN(P97)-2+16*(ROW(P81)-ROW($C$70))),4),3,2)&amp;IF(COLUMN(P97)-2&lt;16,",","")</f>
        <v>0xEA,</v>
      </c>
      <c r="Q97" s="36" t="str">
        <f>"0x"&amp;MID(DEC2HEX(INDEX('Tables SQR'!$I$4:'Tables SQR'!$I$259,COLUMN(Q97)-2+16*(ROW(Q81)-ROW($C$70))),4),3,2)&amp;IF(COLUMN(Q97)-2&lt;16,",","")</f>
        <v>0xE9,</v>
      </c>
      <c r="R97" s="36" t="str">
        <f>"0x"&amp;MID(DEC2HEX(INDEX('Tables SQR'!$I$4:'Tables SQR'!$I$259,COLUMN(R97)-2+16*(ROW(R81)-ROW($C$70))),4),3,2)&amp;IF(COLUMN(R97)-2&lt;16,",","")</f>
        <v>0xE9</v>
      </c>
    </row>
    <row r="98" spans="1:66">
      <c r="B98" s="36" t="s">
        <v>107</v>
      </c>
      <c r="C98" s="36" t="str">
        <f>"0x"&amp;MID(DEC2HEX(INDEX('Tables SQR'!$I$4:'Tables SQR'!$I$259,COLUMN(C98)-2+16*(ROW(C82)-ROW($C$70))),4),3,2)&amp;IF(COLUMN(C98)-2&lt;16,",","")</f>
        <v>0xE8,</v>
      </c>
      <c r="D98" s="36" t="str">
        <f>"0x"&amp;MID(DEC2HEX(INDEX('Tables SQR'!$I$4:'Tables SQR'!$I$259,COLUMN(D98)-2+16*(ROW(D82)-ROW($C$70))),4),3,2)&amp;IF(COLUMN(D98)-2&lt;16,",","")</f>
        <v>0xE7,</v>
      </c>
      <c r="E98" s="36" t="str">
        <f>"0x"&amp;MID(DEC2HEX(INDEX('Tables SQR'!$I$4:'Tables SQR'!$I$259,COLUMN(E98)-2+16*(ROW(E82)-ROW($C$70))),4),3,2)&amp;IF(COLUMN(E98)-2&lt;16,",","")</f>
        <v>0xE7,</v>
      </c>
      <c r="F98" s="36" t="str">
        <f>"0x"&amp;MID(DEC2HEX(INDEX('Tables SQR'!$I$4:'Tables SQR'!$I$259,COLUMN(F98)-2+16*(ROW(F82)-ROW($C$70))),4),3,2)&amp;IF(COLUMN(F98)-2&lt;16,",","")</f>
        <v>0xE6,</v>
      </c>
      <c r="G98" s="36" t="str">
        <f>"0x"&amp;MID(DEC2HEX(INDEX('Tables SQR'!$I$4:'Tables SQR'!$I$259,COLUMN(G98)-2+16*(ROW(G82)-ROW($C$70))),4),3,2)&amp;IF(COLUMN(G98)-2&lt;16,",","")</f>
        <v>0xE5,</v>
      </c>
      <c r="H98" s="36" t="str">
        <f>"0x"&amp;MID(DEC2HEX(INDEX('Tables SQR'!$I$4:'Tables SQR'!$I$259,COLUMN(H98)-2+16*(ROW(H82)-ROW($C$70))),4),3,2)&amp;IF(COLUMN(H98)-2&lt;16,",","")</f>
        <v>0xE5,</v>
      </c>
      <c r="I98" s="36" t="str">
        <f>"0x"&amp;MID(DEC2HEX(INDEX('Tables SQR'!$I$4:'Tables SQR'!$I$259,COLUMN(I98)-2+16*(ROW(I82)-ROW($C$70))),4),3,2)&amp;IF(COLUMN(I98)-2&lt;16,",","")</f>
        <v>0xE4,</v>
      </c>
      <c r="J98" s="36" t="str">
        <f>"0x"&amp;MID(DEC2HEX(INDEX('Tables SQR'!$I$4:'Tables SQR'!$I$259,COLUMN(J98)-2+16*(ROW(J82)-ROW($C$70))),4),3,2)&amp;IF(COLUMN(J98)-2&lt;16,",","")</f>
        <v>0xE4,</v>
      </c>
      <c r="K98" s="36" t="str">
        <f>"0x"&amp;MID(DEC2HEX(INDEX('Tables SQR'!$I$4:'Tables SQR'!$I$259,COLUMN(K98)-2+16*(ROW(K82)-ROW($C$70))),4),3,2)&amp;IF(COLUMN(K98)-2&lt;16,",","")</f>
        <v>0xE3,</v>
      </c>
      <c r="L98" s="36" t="str">
        <f>"0x"&amp;MID(DEC2HEX(INDEX('Tables SQR'!$I$4:'Tables SQR'!$I$259,COLUMN(L98)-2+16*(ROW(L82)-ROW($C$70))),4),3,2)&amp;IF(COLUMN(L98)-2&lt;16,",","")</f>
        <v>0xE2,</v>
      </c>
      <c r="M98" s="36" t="str">
        <f>"0x"&amp;MID(DEC2HEX(INDEX('Tables SQR'!$I$4:'Tables SQR'!$I$259,COLUMN(M98)-2+16*(ROW(M82)-ROW($C$70))),4),3,2)&amp;IF(COLUMN(M98)-2&lt;16,",","")</f>
        <v>0xE2,</v>
      </c>
      <c r="N98" s="36" t="str">
        <f>"0x"&amp;MID(DEC2HEX(INDEX('Tables SQR'!$I$4:'Tables SQR'!$I$259,COLUMN(N98)-2+16*(ROW(N82)-ROW($C$70))),4),3,2)&amp;IF(COLUMN(N98)-2&lt;16,",","")</f>
        <v>0xE1,</v>
      </c>
      <c r="O98" s="36" t="str">
        <f>"0x"&amp;MID(DEC2HEX(INDEX('Tables SQR'!$I$4:'Tables SQR'!$I$259,COLUMN(O98)-2+16*(ROW(O82)-ROW($C$70))),4),3,2)&amp;IF(COLUMN(O98)-2&lt;16,",","")</f>
        <v>0xE1,</v>
      </c>
      <c r="P98" s="36" t="str">
        <f>"0x"&amp;MID(DEC2HEX(INDEX('Tables SQR'!$I$4:'Tables SQR'!$I$259,COLUMN(P98)-2+16*(ROW(P82)-ROW($C$70))),4),3,2)&amp;IF(COLUMN(P98)-2&lt;16,",","")</f>
        <v>0xE0,</v>
      </c>
      <c r="Q98" s="36" t="str">
        <f>"0x"&amp;MID(DEC2HEX(INDEX('Tables SQR'!$I$4:'Tables SQR'!$I$259,COLUMN(Q98)-2+16*(ROW(Q82)-ROW($C$70))),4),3,2)&amp;IF(COLUMN(Q98)-2&lt;16,",","")</f>
        <v>0xE0,</v>
      </c>
      <c r="R98" s="36" t="str">
        <f>"0x"&amp;MID(DEC2HEX(INDEX('Tables SQR'!$I$4:'Tables SQR'!$I$259,COLUMN(R98)-2+16*(ROW(R82)-ROW($C$70))),4),3,2)&amp;IF(COLUMN(R98)-2&lt;16,",","")</f>
        <v>0xDF</v>
      </c>
    </row>
    <row r="99" spans="1:66">
      <c r="B99" s="36" t="s">
        <v>107</v>
      </c>
      <c r="C99" s="36" t="str">
        <f>"0x"&amp;MID(DEC2HEX(INDEX('Tables SQR'!$I$4:'Tables SQR'!$I$259,COLUMN(C99)-2+16*(ROW(C83)-ROW($C$70))),4),3,2)&amp;IF(COLUMN(C99)-2&lt;16,",","")</f>
        <v>0xDE,</v>
      </c>
      <c r="D99" s="36" t="str">
        <f>"0x"&amp;MID(DEC2HEX(INDEX('Tables SQR'!$I$4:'Tables SQR'!$I$259,COLUMN(D99)-2+16*(ROW(D83)-ROW($C$70))),4),3,2)&amp;IF(COLUMN(D99)-2&lt;16,",","")</f>
        <v>0xDE,</v>
      </c>
      <c r="E99" s="36" t="str">
        <f>"0x"&amp;MID(DEC2HEX(INDEX('Tables SQR'!$I$4:'Tables SQR'!$I$259,COLUMN(E99)-2+16*(ROW(E83)-ROW($C$70))),4),3,2)&amp;IF(COLUMN(E99)-2&lt;16,",","")</f>
        <v>0xDD,</v>
      </c>
      <c r="F99" s="36" t="str">
        <f>"0x"&amp;MID(DEC2HEX(INDEX('Tables SQR'!$I$4:'Tables SQR'!$I$259,COLUMN(F99)-2+16*(ROW(F83)-ROW($C$70))),4),3,2)&amp;IF(COLUMN(F99)-2&lt;16,",","")</f>
        <v>0xDD,</v>
      </c>
      <c r="G99" s="36" t="str">
        <f>"0x"&amp;MID(DEC2HEX(INDEX('Tables SQR'!$I$4:'Tables SQR'!$I$259,COLUMN(G99)-2+16*(ROW(G83)-ROW($C$70))),4),3,2)&amp;IF(COLUMN(G99)-2&lt;16,",","")</f>
        <v>0xDC,</v>
      </c>
      <c r="H99" s="36" t="str">
        <f>"0x"&amp;MID(DEC2HEX(INDEX('Tables SQR'!$I$4:'Tables SQR'!$I$259,COLUMN(H99)-2+16*(ROW(H83)-ROW($C$70))),4),3,2)&amp;IF(COLUMN(H99)-2&lt;16,",","")</f>
        <v>0xDC,</v>
      </c>
      <c r="I99" s="36" t="str">
        <f>"0x"&amp;MID(DEC2HEX(INDEX('Tables SQR'!$I$4:'Tables SQR'!$I$259,COLUMN(I99)-2+16*(ROW(I83)-ROW($C$70))),4),3,2)&amp;IF(COLUMN(I99)-2&lt;16,",","")</f>
        <v>0xDB,</v>
      </c>
      <c r="J99" s="36" t="str">
        <f>"0x"&amp;MID(DEC2HEX(INDEX('Tables SQR'!$I$4:'Tables SQR'!$I$259,COLUMN(J99)-2+16*(ROW(J83)-ROW($C$70))),4),3,2)&amp;IF(COLUMN(J99)-2&lt;16,",","")</f>
        <v>0xDB,</v>
      </c>
      <c r="K99" s="36" t="str">
        <f>"0x"&amp;MID(DEC2HEX(INDEX('Tables SQR'!$I$4:'Tables SQR'!$I$259,COLUMN(K99)-2+16*(ROW(K83)-ROW($C$70))),4),3,2)&amp;IF(COLUMN(K99)-2&lt;16,",","")</f>
        <v>0xDA,</v>
      </c>
      <c r="L99" s="36" t="str">
        <f>"0x"&amp;MID(DEC2HEX(INDEX('Tables SQR'!$I$4:'Tables SQR'!$I$259,COLUMN(L99)-2+16*(ROW(L83)-ROW($C$70))),4),3,2)&amp;IF(COLUMN(L99)-2&lt;16,",","")</f>
        <v>0xDA,</v>
      </c>
      <c r="M99" s="36" t="str">
        <f>"0x"&amp;MID(DEC2HEX(INDEX('Tables SQR'!$I$4:'Tables SQR'!$I$259,COLUMN(M99)-2+16*(ROW(M83)-ROW($C$70))),4),3,2)&amp;IF(COLUMN(M99)-2&lt;16,",","")</f>
        <v>0xD9,</v>
      </c>
      <c r="N99" s="36" t="str">
        <f>"0x"&amp;MID(DEC2HEX(INDEX('Tables SQR'!$I$4:'Tables SQR'!$I$259,COLUMN(N99)-2+16*(ROW(N83)-ROW($C$70))),4),3,2)&amp;IF(COLUMN(N99)-2&lt;16,",","")</f>
        <v>0xD9,</v>
      </c>
      <c r="O99" s="36" t="str">
        <f>"0x"&amp;MID(DEC2HEX(INDEX('Tables SQR'!$I$4:'Tables SQR'!$I$259,COLUMN(O99)-2+16*(ROW(O83)-ROW($C$70))),4),3,2)&amp;IF(COLUMN(O99)-2&lt;16,",","")</f>
        <v>0xD8,</v>
      </c>
      <c r="P99" s="36" t="str">
        <f>"0x"&amp;MID(DEC2HEX(INDEX('Tables SQR'!$I$4:'Tables SQR'!$I$259,COLUMN(P99)-2+16*(ROW(P83)-ROW($C$70))),4),3,2)&amp;IF(COLUMN(P99)-2&lt;16,",","")</f>
        <v>0xD7,</v>
      </c>
      <c r="Q99" s="36" t="str">
        <f>"0x"&amp;MID(DEC2HEX(INDEX('Tables SQR'!$I$4:'Tables SQR'!$I$259,COLUMN(Q99)-2+16*(ROW(Q83)-ROW($C$70))),4),3,2)&amp;IF(COLUMN(Q99)-2&lt;16,",","")</f>
        <v>0xD7,</v>
      </c>
      <c r="R99" s="36" t="str">
        <f>"0x"&amp;MID(DEC2HEX(INDEX('Tables SQR'!$I$4:'Tables SQR'!$I$259,COLUMN(R99)-2+16*(ROW(R83)-ROW($C$70))),4),3,2)&amp;IF(COLUMN(R99)-2&lt;16,",","")</f>
        <v>0xD6</v>
      </c>
    </row>
    <row r="100" spans="1:66">
      <c r="B100" s="36" t="s">
        <v>107</v>
      </c>
      <c r="C100" s="36" t="str">
        <f>"0x"&amp;MID(DEC2HEX(INDEX('Tables SQR'!$I$4:'Tables SQR'!$I$259,COLUMN(C100)-2+16*(ROW(C84)-ROW($C$70))),4),3,2)&amp;IF(COLUMN(C100)-2&lt;16,",","")</f>
        <v>0xD6,</v>
      </c>
      <c r="D100" s="36" t="str">
        <f>"0x"&amp;MID(DEC2HEX(INDEX('Tables SQR'!$I$4:'Tables SQR'!$I$259,COLUMN(D100)-2+16*(ROW(D84)-ROW($C$70))),4),3,2)&amp;IF(COLUMN(D100)-2&lt;16,",","")</f>
        <v>0xD5,</v>
      </c>
      <c r="E100" s="36" t="str">
        <f>"0x"&amp;MID(DEC2HEX(INDEX('Tables SQR'!$I$4:'Tables SQR'!$I$259,COLUMN(E100)-2+16*(ROW(E84)-ROW($C$70))),4),3,2)&amp;IF(COLUMN(E100)-2&lt;16,",","")</f>
        <v>0xD5,</v>
      </c>
      <c r="F100" s="36" t="str">
        <f>"0x"&amp;MID(DEC2HEX(INDEX('Tables SQR'!$I$4:'Tables SQR'!$I$259,COLUMN(F100)-2+16*(ROW(F84)-ROW($C$70))),4),3,2)&amp;IF(COLUMN(F100)-2&lt;16,",","")</f>
        <v>0xD4,</v>
      </c>
      <c r="G100" s="36" t="str">
        <f>"0x"&amp;MID(DEC2HEX(INDEX('Tables SQR'!$I$4:'Tables SQR'!$I$259,COLUMN(G100)-2+16*(ROW(G84)-ROW($C$70))),4),3,2)&amp;IF(COLUMN(G100)-2&lt;16,",","")</f>
        <v>0xD4,</v>
      </c>
      <c r="H100" s="36" t="str">
        <f>"0x"&amp;MID(DEC2HEX(INDEX('Tables SQR'!$I$4:'Tables SQR'!$I$259,COLUMN(H100)-2+16*(ROW(H84)-ROW($C$70))),4),3,2)&amp;IF(COLUMN(H100)-2&lt;16,",","")</f>
        <v>0xD4,</v>
      </c>
      <c r="I100" s="36" t="str">
        <f>"0x"&amp;MID(DEC2HEX(INDEX('Tables SQR'!$I$4:'Tables SQR'!$I$259,COLUMN(I100)-2+16*(ROW(I84)-ROW($C$70))),4),3,2)&amp;IF(COLUMN(I100)-2&lt;16,",","")</f>
        <v>0xD3,</v>
      </c>
      <c r="J100" s="36" t="str">
        <f>"0x"&amp;MID(DEC2HEX(INDEX('Tables SQR'!$I$4:'Tables SQR'!$I$259,COLUMN(J100)-2+16*(ROW(J84)-ROW($C$70))),4),3,2)&amp;IF(COLUMN(J100)-2&lt;16,",","")</f>
        <v>0xD3,</v>
      </c>
      <c r="K100" s="36" t="str">
        <f>"0x"&amp;MID(DEC2HEX(INDEX('Tables SQR'!$I$4:'Tables SQR'!$I$259,COLUMN(K100)-2+16*(ROW(K84)-ROW($C$70))),4),3,2)&amp;IF(COLUMN(K100)-2&lt;16,",","")</f>
        <v>0xD2,</v>
      </c>
      <c r="L100" s="36" t="str">
        <f>"0x"&amp;MID(DEC2HEX(INDEX('Tables SQR'!$I$4:'Tables SQR'!$I$259,COLUMN(L100)-2+16*(ROW(L84)-ROW($C$70))),4),3,2)&amp;IF(COLUMN(L100)-2&lt;16,",","")</f>
        <v>0xD2,</v>
      </c>
      <c r="M100" s="36" t="str">
        <f>"0x"&amp;MID(DEC2HEX(INDEX('Tables SQR'!$I$4:'Tables SQR'!$I$259,COLUMN(M100)-2+16*(ROW(M84)-ROW($C$70))),4),3,2)&amp;IF(COLUMN(M100)-2&lt;16,",","")</f>
        <v>0xD1,</v>
      </c>
      <c r="N100" s="36" t="str">
        <f>"0x"&amp;MID(DEC2HEX(INDEX('Tables SQR'!$I$4:'Tables SQR'!$I$259,COLUMN(N100)-2+16*(ROW(N84)-ROW($C$70))),4),3,2)&amp;IF(COLUMN(N100)-2&lt;16,",","")</f>
        <v>0xD1,</v>
      </c>
      <c r="O100" s="36" t="str">
        <f>"0x"&amp;MID(DEC2HEX(INDEX('Tables SQR'!$I$4:'Tables SQR'!$I$259,COLUMN(O100)-2+16*(ROW(O84)-ROW($C$70))),4),3,2)&amp;IF(COLUMN(O100)-2&lt;16,",","")</f>
        <v>0xD0,</v>
      </c>
      <c r="P100" s="36" t="str">
        <f>"0x"&amp;MID(DEC2HEX(INDEX('Tables SQR'!$I$4:'Tables SQR'!$I$259,COLUMN(P100)-2+16*(ROW(P84)-ROW($C$70))),4),3,2)&amp;IF(COLUMN(P100)-2&lt;16,",","")</f>
        <v>0xD0,</v>
      </c>
      <c r="Q100" s="36" t="str">
        <f>"0x"&amp;MID(DEC2HEX(INDEX('Tables SQR'!$I$4:'Tables SQR'!$I$259,COLUMN(Q100)-2+16*(ROW(Q84)-ROW($C$70))),4),3,2)&amp;IF(COLUMN(Q100)-2&lt;16,",","")</f>
        <v>0xCF,</v>
      </c>
      <c r="R100" s="36" t="str">
        <f>"0x"&amp;MID(DEC2HEX(INDEX('Tables SQR'!$I$4:'Tables SQR'!$I$259,COLUMN(R100)-2+16*(ROW(R84)-ROW($C$70))),4),3,2)&amp;IF(COLUMN(R100)-2&lt;16,",","")</f>
        <v>0xCF</v>
      </c>
    </row>
    <row r="101" spans="1:66">
      <c r="B101" s="36" t="s">
        <v>107</v>
      </c>
      <c r="C101" s="36" t="str">
        <f>"0x"&amp;MID(DEC2HEX(INDEX('Tables SQR'!$I$4:'Tables SQR'!$I$259,COLUMN(C101)-2+16*(ROW(C85)-ROW($C$70))),4),3,2)&amp;IF(COLUMN(C101)-2&lt;16,",","")</f>
        <v>0xCE,</v>
      </c>
      <c r="D101" s="36" t="str">
        <f>"0x"&amp;MID(DEC2HEX(INDEX('Tables SQR'!$I$4:'Tables SQR'!$I$259,COLUMN(D101)-2+16*(ROW(D85)-ROW($C$70))),4),3,2)&amp;IF(COLUMN(D101)-2&lt;16,",","")</f>
        <v>0xCE,</v>
      </c>
      <c r="E101" s="36" t="str">
        <f>"0x"&amp;MID(DEC2HEX(INDEX('Tables SQR'!$I$4:'Tables SQR'!$I$259,COLUMN(E101)-2+16*(ROW(E85)-ROW($C$70))),4),3,2)&amp;IF(COLUMN(E101)-2&lt;16,",","")</f>
        <v>0xCE,</v>
      </c>
      <c r="F101" s="36" t="str">
        <f>"0x"&amp;MID(DEC2HEX(INDEX('Tables SQR'!$I$4:'Tables SQR'!$I$259,COLUMN(F101)-2+16*(ROW(F85)-ROW($C$70))),4),3,2)&amp;IF(COLUMN(F101)-2&lt;16,",","")</f>
        <v>0xCD,</v>
      </c>
      <c r="G101" s="36" t="str">
        <f>"0x"&amp;MID(DEC2HEX(INDEX('Tables SQR'!$I$4:'Tables SQR'!$I$259,COLUMN(G101)-2+16*(ROW(G85)-ROW($C$70))),4),3,2)&amp;IF(COLUMN(G101)-2&lt;16,",","")</f>
        <v>0xCD,</v>
      </c>
      <c r="H101" s="36" t="str">
        <f>"0x"&amp;MID(DEC2HEX(INDEX('Tables SQR'!$I$4:'Tables SQR'!$I$259,COLUMN(H101)-2+16*(ROW(H85)-ROW($C$70))),4),3,2)&amp;IF(COLUMN(H101)-2&lt;16,",","")</f>
        <v>0xCC,</v>
      </c>
      <c r="I101" s="36" t="str">
        <f>"0x"&amp;MID(DEC2HEX(INDEX('Tables SQR'!$I$4:'Tables SQR'!$I$259,COLUMN(I101)-2+16*(ROW(I85)-ROW($C$70))),4),3,2)&amp;IF(COLUMN(I101)-2&lt;16,",","")</f>
        <v>0xCC,</v>
      </c>
      <c r="J101" s="36" t="str">
        <f>"0x"&amp;MID(DEC2HEX(INDEX('Tables SQR'!$I$4:'Tables SQR'!$I$259,COLUMN(J101)-2+16*(ROW(J85)-ROW($C$70))),4),3,2)&amp;IF(COLUMN(J101)-2&lt;16,",","")</f>
        <v>0xCB,</v>
      </c>
      <c r="K101" s="36" t="str">
        <f>"0x"&amp;MID(DEC2HEX(INDEX('Tables SQR'!$I$4:'Tables SQR'!$I$259,COLUMN(K101)-2+16*(ROW(K85)-ROW($C$70))),4),3,2)&amp;IF(COLUMN(K101)-2&lt;16,",","")</f>
        <v>0xCB,</v>
      </c>
      <c r="L101" s="36" t="str">
        <f>"0x"&amp;MID(DEC2HEX(INDEX('Tables SQR'!$I$4:'Tables SQR'!$I$259,COLUMN(L101)-2+16*(ROW(L85)-ROW($C$70))),4),3,2)&amp;IF(COLUMN(L101)-2&lt;16,",","")</f>
        <v>0xCA,</v>
      </c>
      <c r="M101" s="36" t="str">
        <f>"0x"&amp;MID(DEC2HEX(INDEX('Tables SQR'!$I$4:'Tables SQR'!$I$259,COLUMN(M101)-2+16*(ROW(M85)-ROW($C$70))),4),3,2)&amp;IF(COLUMN(M101)-2&lt;16,",","")</f>
        <v>0xCA,</v>
      </c>
      <c r="N101" s="36" t="str">
        <f>"0x"&amp;MID(DEC2HEX(INDEX('Tables SQR'!$I$4:'Tables SQR'!$I$259,COLUMN(N101)-2+16*(ROW(N85)-ROW($C$70))),4),3,2)&amp;IF(COLUMN(N101)-2&lt;16,",","")</f>
        <v>0xCA,</v>
      </c>
      <c r="O101" s="36" t="str">
        <f>"0x"&amp;MID(DEC2HEX(INDEX('Tables SQR'!$I$4:'Tables SQR'!$I$259,COLUMN(O101)-2+16*(ROW(O85)-ROW($C$70))),4),3,2)&amp;IF(COLUMN(O101)-2&lt;16,",","")</f>
        <v>0xC9,</v>
      </c>
      <c r="P101" s="36" t="str">
        <f>"0x"&amp;MID(DEC2HEX(INDEX('Tables SQR'!$I$4:'Tables SQR'!$I$259,COLUMN(P101)-2+16*(ROW(P85)-ROW($C$70))),4),3,2)&amp;IF(COLUMN(P101)-2&lt;16,",","")</f>
        <v>0xC9,</v>
      </c>
      <c r="Q101" s="36" t="str">
        <f>"0x"&amp;MID(DEC2HEX(INDEX('Tables SQR'!$I$4:'Tables SQR'!$I$259,COLUMN(Q101)-2+16*(ROW(Q85)-ROW($C$70))),4),3,2)&amp;IF(COLUMN(Q101)-2&lt;16,",","")</f>
        <v>0xC8,</v>
      </c>
      <c r="R101" s="36" t="str">
        <f>"0x"&amp;MID(DEC2HEX(INDEX('Tables SQR'!$I$4:'Tables SQR'!$I$259,COLUMN(R101)-2+16*(ROW(R85)-ROW($C$70))),4),3,2)&amp;IF(COLUMN(R101)-2&lt;16,",","")</f>
        <v>0xC8</v>
      </c>
    </row>
    <row r="102" spans="1:66">
      <c r="A102" s="126" t="str">
        <f>"TBL_FREQ_4  ; Freq="&amp;'Tables SQR'!K$2</f>
        <v>TBL_FREQ_4  ; Freq=40000</v>
      </c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</row>
    <row r="103" spans="1:66">
      <c r="B103" s="36" t="s">
        <v>107</v>
      </c>
      <c r="C103" s="36" t="str">
        <f>"0x"&amp;MID(DEC2HEX(INDEX('Tables SQR'!$L$4:'Tables SQR'!$L$259,COLUMN(C103)-2+16*(ROW(C103)-ROW($C$103))),4),1,2)&amp;IF(COLUMN(C103)-2&lt;16,",","")</f>
        <v>0xFF,</v>
      </c>
      <c r="D103" s="36" t="str">
        <f>"0x"&amp;MID(DEC2HEX(INDEX('Tables SQR'!$L$4:'Tables SQR'!$L$259,COLUMN(D103)-2+16*(ROW(D103)-ROW($C$103))),4),1,2)&amp;IF(COLUMN(D103)-2&lt;16,",","")</f>
        <v>0x10,</v>
      </c>
      <c r="E103" s="36" t="str">
        <f>"0x"&amp;MID(DEC2HEX(INDEX('Tables SQR'!$L$4:'Tables SQR'!$L$259,COLUMN(E103)-2+16*(ROW(E103)-ROW($C$103))),4),1,2)&amp;IF(COLUMN(E103)-2&lt;16,",","")</f>
        <v>0x0A,</v>
      </c>
      <c r="F103" s="36" t="str">
        <f>"0x"&amp;MID(DEC2HEX(INDEX('Tables SQR'!$L$4:'Tables SQR'!$L$259,COLUMN(F103)-2+16*(ROW(F103)-ROW($C$103))),4),1,2)&amp;IF(COLUMN(F103)-2&lt;16,",","")</f>
        <v>0x07,</v>
      </c>
      <c r="G103" s="36" t="str">
        <f>"0x"&amp;MID(DEC2HEX(INDEX('Tables SQR'!$L$4:'Tables SQR'!$L$259,COLUMN(G103)-2+16*(ROW(G103)-ROW($C$103))),4),1,2)&amp;IF(COLUMN(G103)-2&lt;16,",","")</f>
        <v>0x06,</v>
      </c>
      <c r="H103" s="36" t="str">
        <f>"0x"&amp;MID(DEC2HEX(INDEX('Tables SQR'!$L$4:'Tables SQR'!$L$259,COLUMN(H103)-2+16*(ROW(H103)-ROW($C$103))),4),1,2)&amp;IF(COLUMN(H103)-2&lt;16,",","")</f>
        <v>0x05,</v>
      </c>
      <c r="I103" s="36" t="str">
        <f>"0x"&amp;MID(DEC2HEX(INDEX('Tables SQR'!$L$4:'Tables SQR'!$L$259,COLUMN(I103)-2+16*(ROW(I103)-ROW($C$103))),4),1,2)&amp;IF(COLUMN(I103)-2&lt;16,",","")</f>
        <v>0x04,</v>
      </c>
      <c r="J103" s="36" t="str">
        <f>"0x"&amp;MID(DEC2HEX(INDEX('Tables SQR'!$L$4:'Tables SQR'!$L$259,COLUMN(J103)-2+16*(ROW(J103)-ROW($C$103))),4),1,2)&amp;IF(COLUMN(J103)-2&lt;16,",","")</f>
        <v>0x04,</v>
      </c>
      <c r="K103" s="36" t="str">
        <f>"0x"&amp;MID(DEC2HEX(INDEX('Tables SQR'!$L$4:'Tables SQR'!$L$259,COLUMN(K103)-2+16*(ROW(K103)-ROW($C$103))),4),1,2)&amp;IF(COLUMN(K103)-2&lt;16,",","")</f>
        <v>0x04,</v>
      </c>
      <c r="L103" s="36" t="str">
        <f>"0x"&amp;MID(DEC2HEX(INDEX('Tables SQR'!$L$4:'Tables SQR'!$L$259,COLUMN(L103)-2+16*(ROW(L103)-ROW($C$103))),4),1,2)&amp;IF(COLUMN(L103)-2&lt;16,",","")</f>
        <v>0x03,</v>
      </c>
      <c r="M103" s="36" t="str">
        <f>"0x"&amp;MID(DEC2HEX(INDEX('Tables SQR'!$L$4:'Tables SQR'!$L$259,COLUMN(M103)-2+16*(ROW(M103)-ROW($C$103))),4),1,2)&amp;IF(COLUMN(M103)-2&lt;16,",","")</f>
        <v>0x03,</v>
      </c>
      <c r="N103" s="36" t="str">
        <f>"0x"&amp;MID(DEC2HEX(INDEX('Tables SQR'!$L$4:'Tables SQR'!$L$259,COLUMN(N103)-2+16*(ROW(N103)-ROW($C$103))),4),1,2)&amp;IF(COLUMN(N103)-2&lt;16,",","")</f>
        <v>0x03,</v>
      </c>
      <c r="O103" s="36" t="str">
        <f>"0x"&amp;MID(DEC2HEX(INDEX('Tables SQR'!$L$4:'Tables SQR'!$L$259,COLUMN(O103)-2+16*(ROW(O103)-ROW($C$103))),4),1,2)&amp;IF(COLUMN(O103)-2&lt;16,",","")</f>
        <v>0x03,</v>
      </c>
      <c r="P103" s="36" t="str">
        <f>"0x"&amp;MID(DEC2HEX(INDEX('Tables SQR'!$L$4:'Tables SQR'!$L$259,COLUMN(P103)-2+16*(ROW(P103)-ROW($C$103))),4),1,2)&amp;IF(COLUMN(P103)-2&lt;16,",","")</f>
        <v>0x03,</v>
      </c>
      <c r="Q103" s="36" t="str">
        <f>"0x"&amp;MID(DEC2HEX(INDEX('Tables SQR'!$L$4:'Tables SQR'!$L$259,COLUMN(Q103)-2+16*(ROW(Q103)-ROW($C$103))),4),1,2)&amp;IF(COLUMN(Q103)-2&lt;16,",","")</f>
        <v>0x02,</v>
      </c>
      <c r="R103" s="36" t="str">
        <f>"0x"&amp;MID(DEC2HEX(INDEX('Tables SQR'!$L$4:'Tables SQR'!$L$259,COLUMN(R103)-2+16*(ROW(R103)-ROW($C$103))),4),1,2)&amp;IF(COLUMN(R103)-2&lt;16,",","")</f>
        <v>0x02</v>
      </c>
    </row>
    <row r="104" spans="1:66">
      <c r="B104" s="36" t="s">
        <v>107</v>
      </c>
      <c r="C104" s="36" t="str">
        <f>"0x"&amp;MID(DEC2HEX(INDEX('Tables SQR'!$L$4:'Tables SQR'!$L$259,COLUMN(C104)-2+16*(ROW(C104)-ROW($C$103))),4),1,2)&amp;IF(COLUMN(C104)-2&lt;16,",","")</f>
        <v>0x02,</v>
      </c>
      <c r="D104" s="36" t="str">
        <f>"0x"&amp;MID(DEC2HEX(INDEX('Tables SQR'!$L$4:'Tables SQR'!$L$259,COLUMN(D104)-2+16*(ROW(D104)-ROW($C$103))),4),1,2)&amp;IF(COLUMN(D104)-2&lt;16,",","")</f>
        <v>0x02,</v>
      </c>
      <c r="E104" s="36" t="str">
        <f>"0x"&amp;MID(DEC2HEX(INDEX('Tables SQR'!$L$4:'Tables SQR'!$L$259,COLUMN(E104)-2+16*(ROW(E104)-ROW($C$103))),4),1,2)&amp;IF(COLUMN(E104)-2&lt;16,",","")</f>
        <v>0x02,</v>
      </c>
      <c r="F104" s="36" t="str">
        <f>"0x"&amp;MID(DEC2HEX(INDEX('Tables SQR'!$L$4:'Tables SQR'!$L$259,COLUMN(F104)-2+16*(ROW(F104)-ROW($C$103))),4),1,2)&amp;IF(COLUMN(F104)-2&lt;16,",","")</f>
        <v>0x02,</v>
      </c>
      <c r="G104" s="36" t="str">
        <f>"0x"&amp;MID(DEC2HEX(INDEX('Tables SQR'!$L$4:'Tables SQR'!$L$259,COLUMN(G104)-2+16*(ROW(G104)-ROW($C$103))),4),1,2)&amp;IF(COLUMN(G104)-2&lt;16,",","")</f>
        <v>0x02,</v>
      </c>
      <c r="H104" s="36" t="str">
        <f>"0x"&amp;MID(DEC2HEX(INDEX('Tables SQR'!$L$4:'Tables SQR'!$L$259,COLUMN(H104)-2+16*(ROW(H104)-ROW($C$103))),4),1,2)&amp;IF(COLUMN(H104)-2&lt;16,",","")</f>
        <v>0x02,</v>
      </c>
      <c r="I104" s="36" t="str">
        <f>"0x"&amp;MID(DEC2HEX(INDEX('Tables SQR'!$L$4:'Tables SQR'!$L$259,COLUMN(I104)-2+16*(ROW(I104)-ROW($C$103))),4),1,2)&amp;IF(COLUMN(I104)-2&lt;16,",","")</f>
        <v>0x02,</v>
      </c>
      <c r="J104" s="36" t="str">
        <f>"0x"&amp;MID(DEC2HEX(INDEX('Tables SQR'!$L$4:'Tables SQR'!$L$259,COLUMN(J104)-2+16*(ROW(J104)-ROW($C$103))),4),1,2)&amp;IF(COLUMN(J104)-2&lt;16,",","")</f>
        <v>0x02,</v>
      </c>
      <c r="K104" s="36" t="str">
        <f>"0x"&amp;MID(DEC2HEX(INDEX('Tables SQR'!$L$4:'Tables SQR'!$L$259,COLUMN(K104)-2+16*(ROW(K104)-ROW($C$103))),4),1,2)&amp;IF(COLUMN(K104)-2&lt;16,",","")</f>
        <v>0x02,</v>
      </c>
      <c r="L104" s="36" t="str">
        <f>"0x"&amp;MID(DEC2HEX(INDEX('Tables SQR'!$L$4:'Tables SQR'!$L$259,COLUMN(L104)-2+16*(ROW(L104)-ROW($C$103))),4),1,2)&amp;IF(COLUMN(L104)-2&lt;16,",","")</f>
        <v>0x02,</v>
      </c>
      <c r="M104" s="36" t="str">
        <f>"0x"&amp;MID(DEC2HEX(INDEX('Tables SQR'!$L$4:'Tables SQR'!$L$259,COLUMN(M104)-2+16*(ROW(M104)-ROW($C$103))),4),1,2)&amp;IF(COLUMN(M104)-2&lt;16,",","")</f>
        <v>0x02,</v>
      </c>
      <c r="N104" s="36" t="str">
        <f>"0x"&amp;MID(DEC2HEX(INDEX('Tables SQR'!$L$4:'Tables SQR'!$L$259,COLUMN(N104)-2+16*(ROW(N104)-ROW($C$103))),4),1,2)&amp;IF(COLUMN(N104)-2&lt;16,",","")</f>
        <v>0x01,</v>
      </c>
      <c r="O104" s="36" t="str">
        <f>"0x"&amp;MID(DEC2HEX(INDEX('Tables SQR'!$L$4:'Tables SQR'!$L$259,COLUMN(O104)-2+16*(ROW(O104)-ROW($C$103))),4),1,2)&amp;IF(COLUMN(O104)-2&lt;16,",","")</f>
        <v>0x01,</v>
      </c>
      <c r="P104" s="36" t="str">
        <f>"0x"&amp;MID(DEC2HEX(INDEX('Tables SQR'!$L$4:'Tables SQR'!$L$259,COLUMN(P104)-2+16*(ROW(P104)-ROW($C$103))),4),1,2)&amp;IF(COLUMN(P104)-2&lt;16,",","")</f>
        <v>0x01,</v>
      </c>
      <c r="Q104" s="36" t="str">
        <f>"0x"&amp;MID(DEC2HEX(INDEX('Tables SQR'!$L$4:'Tables SQR'!$L$259,COLUMN(Q104)-2+16*(ROW(Q104)-ROW($C$103))),4),1,2)&amp;IF(COLUMN(Q104)-2&lt;16,",","")</f>
        <v>0x01,</v>
      </c>
      <c r="R104" s="36" t="str">
        <f>"0x"&amp;MID(DEC2HEX(INDEX('Tables SQR'!$L$4:'Tables SQR'!$L$259,COLUMN(R104)-2+16*(ROW(R104)-ROW($C$103))),4),1,2)&amp;IF(COLUMN(R104)-2&lt;16,",","")</f>
        <v>0x01</v>
      </c>
    </row>
    <row r="105" spans="1:66">
      <c r="B105" s="36" t="s">
        <v>107</v>
      </c>
      <c r="C105" s="36" t="str">
        <f>"0x"&amp;MID(DEC2HEX(INDEX('Tables SQR'!$L$4:'Tables SQR'!$L$259,COLUMN(C105)-2+16*(ROW(C105)-ROW($C$103))),4),1,2)&amp;IF(COLUMN(C105)-2&lt;16,",","")</f>
        <v>0x01,</v>
      </c>
      <c r="D105" s="36" t="str">
        <f>"0x"&amp;MID(DEC2HEX(INDEX('Tables SQR'!$L$4:'Tables SQR'!$L$259,COLUMN(D105)-2+16*(ROW(D105)-ROW($C$103))),4),1,2)&amp;IF(COLUMN(D105)-2&lt;16,",","")</f>
        <v>0x01,</v>
      </c>
      <c r="E105" s="36" t="str">
        <f>"0x"&amp;MID(DEC2HEX(INDEX('Tables SQR'!$L$4:'Tables SQR'!$L$259,COLUMN(E105)-2+16*(ROW(E105)-ROW($C$103))),4),1,2)&amp;IF(COLUMN(E105)-2&lt;16,",","")</f>
        <v>0x01,</v>
      </c>
      <c r="F105" s="36" t="str">
        <f>"0x"&amp;MID(DEC2HEX(INDEX('Tables SQR'!$L$4:'Tables SQR'!$L$259,COLUMN(F105)-2+16*(ROW(F105)-ROW($C$103))),4),1,2)&amp;IF(COLUMN(F105)-2&lt;16,",","")</f>
        <v>0x01,</v>
      </c>
      <c r="G105" s="36" t="str">
        <f>"0x"&amp;MID(DEC2HEX(INDEX('Tables SQR'!$L$4:'Tables SQR'!$L$259,COLUMN(G105)-2+16*(ROW(G105)-ROW($C$103))),4),1,2)&amp;IF(COLUMN(G105)-2&lt;16,",","")</f>
        <v>0x01,</v>
      </c>
      <c r="H105" s="36" t="str">
        <f>"0x"&amp;MID(DEC2HEX(INDEX('Tables SQR'!$L$4:'Tables SQR'!$L$259,COLUMN(H105)-2+16*(ROW(H105)-ROW($C$103))),4),1,2)&amp;IF(COLUMN(H105)-2&lt;16,",","")</f>
        <v>0x01,</v>
      </c>
      <c r="I105" s="36" t="str">
        <f>"0x"&amp;MID(DEC2HEX(INDEX('Tables SQR'!$L$4:'Tables SQR'!$L$259,COLUMN(I105)-2+16*(ROW(I105)-ROW($C$103))),4),1,2)&amp;IF(COLUMN(I105)-2&lt;16,",","")</f>
        <v>0x01,</v>
      </c>
      <c r="J105" s="36" t="str">
        <f>"0x"&amp;MID(DEC2HEX(INDEX('Tables SQR'!$L$4:'Tables SQR'!$L$259,COLUMN(J105)-2+16*(ROW(J105)-ROW($C$103))),4),1,2)&amp;IF(COLUMN(J105)-2&lt;16,",","")</f>
        <v>0x01,</v>
      </c>
      <c r="K105" s="36" t="str">
        <f>"0x"&amp;MID(DEC2HEX(INDEX('Tables SQR'!$L$4:'Tables SQR'!$L$259,COLUMN(K105)-2+16*(ROW(K105)-ROW($C$103))),4),1,2)&amp;IF(COLUMN(K105)-2&lt;16,",","")</f>
        <v>0x01,</v>
      </c>
      <c r="L105" s="36" t="str">
        <f>"0x"&amp;MID(DEC2HEX(INDEX('Tables SQR'!$L$4:'Tables SQR'!$L$259,COLUMN(L105)-2+16*(ROW(L105)-ROW($C$103))),4),1,2)&amp;IF(COLUMN(L105)-2&lt;16,",","")</f>
        <v>0x01,</v>
      </c>
      <c r="M105" s="36" t="str">
        <f>"0x"&amp;MID(DEC2HEX(INDEX('Tables SQR'!$L$4:'Tables SQR'!$L$259,COLUMN(M105)-2+16*(ROW(M105)-ROW($C$103))),4),1,2)&amp;IF(COLUMN(M105)-2&lt;16,",","")</f>
        <v>0x01,</v>
      </c>
      <c r="N105" s="36" t="str">
        <f>"0x"&amp;MID(DEC2HEX(INDEX('Tables SQR'!$L$4:'Tables SQR'!$L$259,COLUMN(N105)-2+16*(ROW(N105)-ROW($C$103))),4),1,2)&amp;IF(COLUMN(N105)-2&lt;16,",","")</f>
        <v>0x01,</v>
      </c>
      <c r="O105" s="36" t="str">
        <f>"0x"&amp;MID(DEC2HEX(INDEX('Tables SQR'!$L$4:'Tables SQR'!$L$259,COLUMN(O105)-2+16*(ROW(O105)-ROW($C$103))),4),1,2)&amp;IF(COLUMN(O105)-2&lt;16,",","")</f>
        <v>0x01,</v>
      </c>
      <c r="P105" s="36" t="str">
        <f>"0x"&amp;MID(DEC2HEX(INDEX('Tables SQR'!$L$4:'Tables SQR'!$L$259,COLUMN(P105)-2+16*(ROW(P105)-ROW($C$103))),4),1,2)&amp;IF(COLUMN(P105)-2&lt;16,",","")</f>
        <v>0x01,</v>
      </c>
      <c r="Q105" s="36" t="str">
        <f>"0x"&amp;MID(DEC2HEX(INDEX('Tables SQR'!$L$4:'Tables SQR'!$L$259,COLUMN(Q105)-2+16*(ROW(Q105)-ROW($C$103))),4),1,2)&amp;IF(COLUMN(Q105)-2&lt;16,",","")</f>
        <v>0x01,</v>
      </c>
      <c r="R105" s="36" t="str">
        <f>"0x"&amp;MID(DEC2HEX(INDEX('Tables SQR'!$L$4:'Tables SQR'!$L$259,COLUMN(R105)-2+16*(ROW(R105)-ROW($C$103))),4),1,2)&amp;IF(COLUMN(R105)-2&lt;16,",","")</f>
        <v>0x01</v>
      </c>
    </row>
    <row r="106" spans="1:66">
      <c r="B106" s="36" t="s">
        <v>107</v>
      </c>
      <c r="C106" s="36" t="str">
        <f>"0x"&amp;MID(DEC2HEX(INDEX('Tables SQR'!$L$4:'Tables SQR'!$L$259,COLUMN(C106)-2+16*(ROW(C106)-ROW($C$103))),4),1,2)&amp;IF(COLUMN(C106)-2&lt;16,",","")</f>
        <v>0x01,</v>
      </c>
      <c r="D106" s="36" t="str">
        <f>"0x"&amp;MID(DEC2HEX(INDEX('Tables SQR'!$L$4:'Tables SQR'!$L$259,COLUMN(D106)-2+16*(ROW(D106)-ROW($C$103))),4),1,2)&amp;IF(COLUMN(D106)-2&lt;16,",","")</f>
        <v>0x01,</v>
      </c>
      <c r="E106" s="36" t="str">
        <f>"0x"&amp;MID(DEC2HEX(INDEX('Tables SQR'!$L$4:'Tables SQR'!$L$259,COLUMN(E106)-2+16*(ROW(E106)-ROW($C$103))),4),1,2)&amp;IF(COLUMN(E106)-2&lt;16,",","")</f>
        <v>0x01,</v>
      </c>
      <c r="F106" s="36" t="str">
        <f>"0x"&amp;MID(DEC2HEX(INDEX('Tables SQR'!$L$4:'Tables SQR'!$L$259,COLUMN(F106)-2+16*(ROW(F106)-ROW($C$103))),4),1,2)&amp;IF(COLUMN(F106)-2&lt;16,",","")</f>
        <v>0x01,</v>
      </c>
      <c r="G106" s="36" t="str">
        <f>"0x"&amp;MID(DEC2HEX(INDEX('Tables SQR'!$L$4:'Tables SQR'!$L$259,COLUMN(G106)-2+16*(ROW(G106)-ROW($C$103))),4),1,2)&amp;IF(COLUMN(G106)-2&lt;16,",","")</f>
        <v>0x01,</v>
      </c>
      <c r="H106" s="36" t="str">
        <f>"0x"&amp;MID(DEC2HEX(INDEX('Tables SQR'!$L$4:'Tables SQR'!$L$259,COLUMN(H106)-2+16*(ROW(H106)-ROW($C$103))),4),1,2)&amp;IF(COLUMN(H106)-2&lt;16,",","")</f>
        <v>0x01,</v>
      </c>
      <c r="I106" s="36" t="str">
        <f>"0x"&amp;MID(DEC2HEX(INDEX('Tables SQR'!$L$4:'Tables SQR'!$L$259,COLUMN(I106)-2+16*(ROW(I106)-ROW($C$103))),4),1,2)&amp;IF(COLUMN(I106)-2&lt;16,",","")</f>
        <v>0x01,</v>
      </c>
      <c r="J106" s="36" t="str">
        <f>"0x"&amp;MID(DEC2HEX(INDEX('Tables SQR'!$L$4:'Tables SQR'!$L$259,COLUMN(J106)-2+16*(ROW(J106)-ROW($C$103))),4),1,2)&amp;IF(COLUMN(J106)-2&lt;16,",","")</f>
        <v>0x01,</v>
      </c>
      <c r="K106" s="36" t="str">
        <f>"0x"&amp;MID(DEC2HEX(INDEX('Tables SQR'!$L$4:'Tables SQR'!$L$259,COLUMN(K106)-2+16*(ROW(K106)-ROW($C$103))),4),1,2)&amp;IF(COLUMN(K106)-2&lt;16,",","")</f>
        <v>0x01,</v>
      </c>
      <c r="L106" s="36" t="str">
        <f>"0x"&amp;MID(DEC2HEX(INDEX('Tables SQR'!$L$4:'Tables SQR'!$L$259,COLUMN(L106)-2+16*(ROW(L106)-ROW($C$103))),4),1,2)&amp;IF(COLUMN(L106)-2&lt;16,",","")</f>
        <v>0x01,</v>
      </c>
      <c r="M106" s="36" t="str">
        <f>"0x"&amp;MID(DEC2HEX(INDEX('Tables SQR'!$L$4:'Tables SQR'!$L$259,COLUMN(M106)-2+16*(ROW(M106)-ROW($C$103))),4),1,2)&amp;IF(COLUMN(M106)-2&lt;16,",","")</f>
        <v>0x01,</v>
      </c>
      <c r="N106" s="36" t="str">
        <f>"0x"&amp;MID(DEC2HEX(INDEX('Tables SQR'!$L$4:'Tables SQR'!$L$259,COLUMN(N106)-2+16*(ROW(N106)-ROW($C$103))),4),1,2)&amp;IF(COLUMN(N106)-2&lt;16,",","")</f>
        <v>0x01,</v>
      </c>
      <c r="O106" s="36" t="str">
        <f>"0x"&amp;MID(DEC2HEX(INDEX('Tables SQR'!$L$4:'Tables SQR'!$L$259,COLUMN(O106)-2+16*(ROW(O106)-ROW($C$103))),4),1,2)&amp;IF(COLUMN(O106)-2&lt;16,",","")</f>
        <v>0x01,</v>
      </c>
      <c r="P106" s="36" t="str">
        <f>"0x"&amp;MID(DEC2HEX(INDEX('Tables SQR'!$L$4:'Tables SQR'!$L$259,COLUMN(P106)-2+16*(ROW(P106)-ROW($C$103))),4),1,2)&amp;IF(COLUMN(P106)-2&lt;16,",","")</f>
        <v>0x01,</v>
      </c>
      <c r="Q106" s="36" t="str">
        <f>"0x"&amp;MID(DEC2HEX(INDEX('Tables SQR'!$L$4:'Tables SQR'!$L$259,COLUMN(Q106)-2+16*(ROW(Q106)-ROW($C$103))),4),1,2)&amp;IF(COLUMN(Q106)-2&lt;16,",","")</f>
        <v>0x01,</v>
      </c>
      <c r="R106" s="36" t="str">
        <f>"0x"&amp;MID(DEC2HEX(INDEX('Tables SQR'!$L$4:'Tables SQR'!$L$259,COLUMN(R106)-2+16*(ROW(R106)-ROW($C$103))),4),1,2)&amp;IF(COLUMN(R106)-2&lt;16,",","")</f>
        <v>0x01</v>
      </c>
    </row>
    <row r="107" spans="1:66">
      <c r="B107" s="36" t="s">
        <v>107</v>
      </c>
      <c r="C107" s="36" t="str">
        <f>"0x"&amp;MID(DEC2HEX(INDEX('Tables SQR'!$L$4:'Tables SQR'!$L$259,COLUMN(C107)-2+16*(ROW(C107)-ROW($C$103))),4),1,2)&amp;IF(COLUMN(C107)-2&lt;16,",","")</f>
        <v>0x01,</v>
      </c>
      <c r="D107" s="36" t="str">
        <f>"0x"&amp;MID(DEC2HEX(INDEX('Tables SQR'!$L$4:'Tables SQR'!$L$259,COLUMN(D107)-2+16*(ROW(D107)-ROW($C$103))),4),1,2)&amp;IF(COLUMN(D107)-2&lt;16,",","")</f>
        <v>0x01,</v>
      </c>
      <c r="E107" s="36" t="str">
        <f>"0x"&amp;MID(DEC2HEX(INDEX('Tables SQR'!$L$4:'Tables SQR'!$L$259,COLUMN(E107)-2+16*(ROW(E107)-ROW($C$103))),4),1,2)&amp;IF(COLUMN(E107)-2&lt;16,",","")</f>
        <v>0x01,</v>
      </c>
      <c r="F107" s="36" t="str">
        <f>"0x"&amp;MID(DEC2HEX(INDEX('Tables SQR'!$L$4:'Tables SQR'!$L$259,COLUMN(F107)-2+16*(ROW(F107)-ROW($C$103))),4),1,2)&amp;IF(COLUMN(F107)-2&lt;16,",","")</f>
        <v>0x01,</v>
      </c>
      <c r="G107" s="36" t="str">
        <f>"0x"&amp;MID(DEC2HEX(INDEX('Tables SQR'!$L$4:'Tables SQR'!$L$259,COLUMN(G107)-2+16*(ROW(G107)-ROW($C$103))),4),1,2)&amp;IF(COLUMN(G107)-2&lt;16,",","")</f>
        <v>0x01,</v>
      </c>
      <c r="H107" s="36" t="str">
        <f>"0x"&amp;MID(DEC2HEX(INDEX('Tables SQR'!$L$4:'Tables SQR'!$L$259,COLUMN(H107)-2+16*(ROW(H107)-ROW($C$103))),4),1,2)&amp;IF(COLUMN(H107)-2&lt;16,",","")</f>
        <v>0x01,</v>
      </c>
      <c r="I107" s="36" t="str">
        <f>"0x"&amp;MID(DEC2HEX(INDEX('Tables SQR'!$L$4:'Tables SQR'!$L$259,COLUMN(I107)-2+16*(ROW(I107)-ROW($C$103))),4),1,2)&amp;IF(COLUMN(I107)-2&lt;16,",","")</f>
        <v>0x01,</v>
      </c>
      <c r="J107" s="36" t="str">
        <f>"0x"&amp;MID(DEC2HEX(INDEX('Tables SQR'!$L$4:'Tables SQR'!$L$259,COLUMN(J107)-2+16*(ROW(J107)-ROW($C$103))),4),1,2)&amp;IF(COLUMN(J107)-2&lt;16,",","")</f>
        <v>0x01,</v>
      </c>
      <c r="K107" s="36" t="str">
        <f>"0x"&amp;MID(DEC2HEX(INDEX('Tables SQR'!$L$4:'Tables SQR'!$L$259,COLUMN(K107)-2+16*(ROW(K107)-ROW($C$103))),4),1,2)&amp;IF(COLUMN(K107)-2&lt;16,",","")</f>
        <v>0x01,</v>
      </c>
      <c r="L107" s="36" t="str">
        <f>"0x"&amp;MID(DEC2HEX(INDEX('Tables SQR'!$L$4:'Tables SQR'!$L$259,COLUMN(L107)-2+16*(ROW(L107)-ROW($C$103))),4),1,2)&amp;IF(COLUMN(L107)-2&lt;16,",","")</f>
        <v>0x01,</v>
      </c>
      <c r="M107" s="36" t="str">
        <f>"0x"&amp;MID(DEC2HEX(INDEX('Tables SQR'!$L$4:'Tables SQR'!$L$259,COLUMN(M107)-2+16*(ROW(M107)-ROW($C$103))),4),1,2)&amp;IF(COLUMN(M107)-2&lt;16,",","")</f>
        <v>0x01,</v>
      </c>
      <c r="N107" s="36" t="str">
        <f>"0x"&amp;MID(DEC2HEX(INDEX('Tables SQR'!$L$4:'Tables SQR'!$L$259,COLUMN(N107)-2+16*(ROW(N107)-ROW($C$103))),4),1,2)&amp;IF(COLUMN(N107)-2&lt;16,",","")</f>
        <v>0x01,</v>
      </c>
      <c r="O107" s="36" t="str">
        <f>"0x"&amp;MID(DEC2HEX(INDEX('Tables SQR'!$L$4:'Tables SQR'!$L$259,COLUMN(O107)-2+16*(ROW(O107)-ROW($C$103))),4),1,2)&amp;IF(COLUMN(O107)-2&lt;16,",","")</f>
        <v>0x01,</v>
      </c>
      <c r="P107" s="36" t="str">
        <f>"0x"&amp;MID(DEC2HEX(INDEX('Tables SQR'!$L$4:'Tables SQR'!$L$259,COLUMN(P107)-2+16*(ROW(P107)-ROW($C$103))),4),1,2)&amp;IF(COLUMN(P107)-2&lt;16,",","")</f>
        <v>0x01,</v>
      </c>
      <c r="Q107" s="36" t="str">
        <f>"0x"&amp;MID(DEC2HEX(INDEX('Tables SQR'!$L$4:'Tables SQR'!$L$259,COLUMN(Q107)-2+16*(ROW(Q107)-ROW($C$103))),4),1,2)&amp;IF(COLUMN(Q107)-2&lt;16,",","")</f>
        <v>0x01,</v>
      </c>
      <c r="R107" s="36" t="str">
        <f>"0x"&amp;MID(DEC2HEX(INDEX('Tables SQR'!$L$4:'Tables SQR'!$L$259,COLUMN(R107)-2+16*(ROW(R107)-ROW($C$103))),4),1,2)&amp;IF(COLUMN(R107)-2&lt;16,",","")</f>
        <v>0x01</v>
      </c>
    </row>
    <row r="108" spans="1:66">
      <c r="B108" s="36" t="s">
        <v>107</v>
      </c>
      <c r="C108" s="36" t="str">
        <f>"0x"&amp;MID(DEC2HEX(INDEX('Tables SQR'!$L$4:'Tables SQR'!$L$259,COLUMN(C108)-2+16*(ROW(C108)-ROW($C$103))),4),1,2)&amp;IF(COLUMN(C108)-2&lt;16,",","")</f>
        <v>0x01,</v>
      </c>
      <c r="D108" s="36" t="str">
        <f>"0x"&amp;MID(DEC2HEX(INDEX('Tables SQR'!$L$4:'Tables SQR'!$L$259,COLUMN(D108)-2+16*(ROW(D108)-ROW($C$103))),4),1,2)&amp;IF(COLUMN(D108)-2&lt;16,",","")</f>
        <v>0x01,</v>
      </c>
      <c r="E108" s="36" t="str">
        <f>"0x"&amp;MID(DEC2HEX(INDEX('Tables SQR'!$L$4:'Tables SQR'!$L$259,COLUMN(E108)-2+16*(ROW(E108)-ROW($C$103))),4),1,2)&amp;IF(COLUMN(E108)-2&lt;16,",","")</f>
        <v>0x01,</v>
      </c>
      <c r="F108" s="36" t="str">
        <f>"0x"&amp;MID(DEC2HEX(INDEX('Tables SQR'!$L$4:'Tables SQR'!$L$259,COLUMN(F108)-2+16*(ROW(F108)-ROW($C$103))),4),1,2)&amp;IF(COLUMN(F108)-2&lt;16,",","")</f>
        <v>0x01,</v>
      </c>
      <c r="G108" s="36" t="str">
        <f>"0x"&amp;MID(DEC2HEX(INDEX('Tables SQR'!$L$4:'Tables SQR'!$L$259,COLUMN(G108)-2+16*(ROW(G108)-ROW($C$103))),4),1,2)&amp;IF(COLUMN(G108)-2&lt;16,",","")</f>
        <v>0x01,</v>
      </c>
      <c r="H108" s="36" t="str">
        <f>"0x"&amp;MID(DEC2HEX(INDEX('Tables SQR'!$L$4:'Tables SQR'!$L$259,COLUMN(H108)-2+16*(ROW(H108)-ROW($C$103))),4),1,2)&amp;IF(COLUMN(H108)-2&lt;16,",","")</f>
        <v>0x01,</v>
      </c>
      <c r="I108" s="36" t="str">
        <f>"0x"&amp;MID(DEC2HEX(INDEX('Tables SQR'!$L$4:'Tables SQR'!$L$259,COLUMN(I108)-2+16*(ROW(I108)-ROW($C$103))),4),1,2)&amp;IF(COLUMN(I108)-2&lt;16,",","")</f>
        <v>0x01,</v>
      </c>
      <c r="J108" s="36" t="str">
        <f>"0x"&amp;MID(DEC2HEX(INDEX('Tables SQR'!$L$4:'Tables SQR'!$L$259,COLUMN(J108)-2+16*(ROW(J108)-ROW($C$103))),4),1,2)&amp;IF(COLUMN(J108)-2&lt;16,",","")</f>
        <v>0x01,</v>
      </c>
      <c r="K108" s="36" t="str">
        <f>"0x"&amp;MID(DEC2HEX(INDEX('Tables SQR'!$L$4:'Tables SQR'!$L$259,COLUMN(K108)-2+16*(ROW(K108)-ROW($C$103))),4),1,2)&amp;IF(COLUMN(K108)-2&lt;16,",","")</f>
        <v>0x01,</v>
      </c>
      <c r="L108" s="36" t="str">
        <f>"0x"&amp;MID(DEC2HEX(INDEX('Tables SQR'!$L$4:'Tables SQR'!$L$259,COLUMN(L108)-2+16*(ROW(L108)-ROW($C$103))),4),1,2)&amp;IF(COLUMN(L108)-2&lt;16,",","")</f>
        <v>0x01,</v>
      </c>
      <c r="M108" s="36" t="str">
        <f>"0x"&amp;MID(DEC2HEX(INDEX('Tables SQR'!$L$4:'Tables SQR'!$L$259,COLUMN(M108)-2+16*(ROW(M108)-ROW($C$103))),4),1,2)&amp;IF(COLUMN(M108)-2&lt;16,",","")</f>
        <v>0x01,</v>
      </c>
      <c r="N108" s="36" t="str">
        <f>"0x"&amp;MID(DEC2HEX(INDEX('Tables SQR'!$L$4:'Tables SQR'!$L$259,COLUMN(N108)-2+16*(ROW(N108)-ROW($C$103))),4),1,2)&amp;IF(COLUMN(N108)-2&lt;16,",","")</f>
        <v>0x01,</v>
      </c>
      <c r="O108" s="36" t="str">
        <f>"0x"&amp;MID(DEC2HEX(INDEX('Tables SQR'!$L$4:'Tables SQR'!$L$259,COLUMN(O108)-2+16*(ROW(O108)-ROW($C$103))),4),1,2)&amp;IF(COLUMN(O108)-2&lt;16,",","")</f>
        <v>0x01,</v>
      </c>
      <c r="P108" s="36" t="str">
        <f>"0x"&amp;MID(DEC2HEX(INDEX('Tables SQR'!$L$4:'Tables SQR'!$L$259,COLUMN(P108)-2+16*(ROW(P108)-ROW($C$103))),4),1,2)&amp;IF(COLUMN(P108)-2&lt;16,",","")</f>
        <v>0x01,</v>
      </c>
      <c r="Q108" s="36" t="str">
        <f>"0x"&amp;MID(DEC2HEX(INDEX('Tables SQR'!$L$4:'Tables SQR'!$L$259,COLUMN(Q108)-2+16*(ROW(Q108)-ROW($C$103))),4),1,2)&amp;IF(COLUMN(Q108)-2&lt;16,",","")</f>
        <v>0x00,</v>
      </c>
      <c r="R108" s="36" t="str">
        <f>"0x"&amp;MID(DEC2HEX(INDEX('Tables SQR'!$L$4:'Tables SQR'!$L$259,COLUMN(R108)-2+16*(ROW(R108)-ROW($C$103))),4),1,2)&amp;IF(COLUMN(R108)-2&lt;16,",","")</f>
        <v>0x00</v>
      </c>
    </row>
    <row r="109" spans="1:66">
      <c r="B109" s="36" t="s">
        <v>107</v>
      </c>
      <c r="C109" s="36" t="str">
        <f>"0x"&amp;MID(DEC2HEX(INDEX('Tables SQR'!$L$4:'Tables SQR'!$L$259,COLUMN(C109)-2+16*(ROW(C109)-ROW($C$103))),4),1,2)&amp;IF(COLUMN(C109)-2&lt;16,",","")</f>
        <v>0x00,</v>
      </c>
      <c r="D109" s="36" t="str">
        <f>"0x"&amp;MID(DEC2HEX(INDEX('Tables SQR'!$L$4:'Tables SQR'!$L$259,COLUMN(D109)-2+16*(ROW(D109)-ROW($C$103))),4),1,2)&amp;IF(COLUMN(D109)-2&lt;16,",","")</f>
        <v>0x00,</v>
      </c>
      <c r="E109" s="36" t="str">
        <f>"0x"&amp;MID(DEC2HEX(INDEX('Tables SQR'!$L$4:'Tables SQR'!$L$259,COLUMN(E109)-2+16*(ROW(E109)-ROW($C$103))),4),1,2)&amp;IF(COLUMN(E109)-2&lt;16,",","")</f>
        <v>0x00,</v>
      </c>
      <c r="F109" s="36" t="str">
        <f>"0x"&amp;MID(DEC2HEX(INDEX('Tables SQR'!$L$4:'Tables SQR'!$L$259,COLUMN(F109)-2+16*(ROW(F109)-ROW($C$103))),4),1,2)&amp;IF(COLUMN(F109)-2&lt;16,",","")</f>
        <v>0x00,</v>
      </c>
      <c r="G109" s="36" t="str">
        <f>"0x"&amp;MID(DEC2HEX(INDEX('Tables SQR'!$L$4:'Tables SQR'!$L$259,COLUMN(G109)-2+16*(ROW(G109)-ROW($C$103))),4),1,2)&amp;IF(COLUMN(G109)-2&lt;16,",","")</f>
        <v>0x00,</v>
      </c>
      <c r="H109" s="36" t="str">
        <f>"0x"&amp;MID(DEC2HEX(INDEX('Tables SQR'!$L$4:'Tables SQR'!$L$259,COLUMN(H109)-2+16*(ROW(H109)-ROW($C$103))),4),1,2)&amp;IF(COLUMN(H109)-2&lt;16,",","")</f>
        <v>0x00,</v>
      </c>
      <c r="I109" s="36" t="str">
        <f>"0x"&amp;MID(DEC2HEX(INDEX('Tables SQR'!$L$4:'Tables SQR'!$L$259,COLUMN(I109)-2+16*(ROW(I109)-ROW($C$103))),4),1,2)&amp;IF(COLUMN(I109)-2&lt;16,",","")</f>
        <v>0x00,</v>
      </c>
      <c r="J109" s="36" t="str">
        <f>"0x"&amp;MID(DEC2HEX(INDEX('Tables SQR'!$L$4:'Tables SQR'!$L$259,COLUMN(J109)-2+16*(ROW(J109)-ROW($C$103))),4),1,2)&amp;IF(COLUMN(J109)-2&lt;16,",","")</f>
        <v>0x00,</v>
      </c>
      <c r="K109" s="36" t="str">
        <f>"0x"&amp;MID(DEC2HEX(INDEX('Tables SQR'!$L$4:'Tables SQR'!$L$259,COLUMN(K109)-2+16*(ROW(K109)-ROW($C$103))),4),1,2)&amp;IF(COLUMN(K109)-2&lt;16,",","")</f>
        <v>0x00,</v>
      </c>
      <c r="L109" s="36" t="str">
        <f>"0x"&amp;MID(DEC2HEX(INDEX('Tables SQR'!$L$4:'Tables SQR'!$L$259,COLUMN(L109)-2+16*(ROW(L109)-ROW($C$103))),4),1,2)&amp;IF(COLUMN(L109)-2&lt;16,",","")</f>
        <v>0x00,</v>
      </c>
      <c r="M109" s="36" t="str">
        <f>"0x"&amp;MID(DEC2HEX(INDEX('Tables SQR'!$L$4:'Tables SQR'!$L$259,COLUMN(M109)-2+16*(ROW(M109)-ROW($C$103))),4),1,2)&amp;IF(COLUMN(M109)-2&lt;16,",","")</f>
        <v>0x00,</v>
      </c>
      <c r="N109" s="36" t="str">
        <f>"0x"&amp;MID(DEC2HEX(INDEX('Tables SQR'!$L$4:'Tables SQR'!$L$259,COLUMN(N109)-2+16*(ROW(N109)-ROW($C$103))),4),1,2)&amp;IF(COLUMN(N109)-2&lt;16,",","")</f>
        <v>0x00,</v>
      </c>
      <c r="O109" s="36" t="str">
        <f>"0x"&amp;MID(DEC2HEX(INDEX('Tables SQR'!$L$4:'Tables SQR'!$L$259,COLUMN(O109)-2+16*(ROW(O109)-ROW($C$103))),4),1,2)&amp;IF(COLUMN(O109)-2&lt;16,",","")</f>
        <v>0x00,</v>
      </c>
      <c r="P109" s="36" t="str">
        <f>"0x"&amp;MID(DEC2HEX(INDEX('Tables SQR'!$L$4:'Tables SQR'!$L$259,COLUMN(P109)-2+16*(ROW(P109)-ROW($C$103))),4),1,2)&amp;IF(COLUMN(P109)-2&lt;16,",","")</f>
        <v>0x00,</v>
      </c>
      <c r="Q109" s="36" t="str">
        <f>"0x"&amp;MID(DEC2HEX(INDEX('Tables SQR'!$L$4:'Tables SQR'!$L$259,COLUMN(Q109)-2+16*(ROW(Q109)-ROW($C$103))),4),1,2)&amp;IF(COLUMN(Q109)-2&lt;16,",","")</f>
        <v>0x00,</v>
      </c>
      <c r="R109" s="36" t="str">
        <f>"0x"&amp;MID(DEC2HEX(INDEX('Tables SQR'!$L$4:'Tables SQR'!$L$259,COLUMN(R109)-2+16*(ROW(R109)-ROW($C$103))),4),1,2)&amp;IF(COLUMN(R109)-2&lt;16,",","")</f>
        <v>0x00</v>
      </c>
    </row>
    <row r="110" spans="1:66">
      <c r="B110" s="36" t="s">
        <v>107</v>
      </c>
      <c r="C110" s="36" t="str">
        <f>"0x"&amp;MID(DEC2HEX(INDEX('Tables SQR'!$L$4:'Tables SQR'!$L$259,COLUMN(C110)-2+16*(ROW(C110)-ROW($C$103))),4),1,2)&amp;IF(COLUMN(C110)-2&lt;16,",","")</f>
        <v>0x00,</v>
      </c>
      <c r="D110" s="36" t="str">
        <f>"0x"&amp;MID(DEC2HEX(INDEX('Tables SQR'!$L$4:'Tables SQR'!$L$259,COLUMN(D110)-2+16*(ROW(D110)-ROW($C$103))),4),1,2)&amp;IF(COLUMN(D110)-2&lt;16,",","")</f>
        <v>0x00,</v>
      </c>
      <c r="E110" s="36" t="str">
        <f>"0x"&amp;MID(DEC2HEX(INDEX('Tables SQR'!$L$4:'Tables SQR'!$L$259,COLUMN(E110)-2+16*(ROW(E110)-ROW($C$103))),4),1,2)&amp;IF(COLUMN(E110)-2&lt;16,",","")</f>
        <v>0x00,</v>
      </c>
      <c r="F110" s="36" t="str">
        <f>"0x"&amp;MID(DEC2HEX(INDEX('Tables SQR'!$L$4:'Tables SQR'!$L$259,COLUMN(F110)-2+16*(ROW(F110)-ROW($C$103))),4),1,2)&amp;IF(COLUMN(F110)-2&lt;16,",","")</f>
        <v>0x00,</v>
      </c>
      <c r="G110" s="36" t="str">
        <f>"0x"&amp;MID(DEC2HEX(INDEX('Tables SQR'!$L$4:'Tables SQR'!$L$259,COLUMN(G110)-2+16*(ROW(G110)-ROW($C$103))),4),1,2)&amp;IF(COLUMN(G110)-2&lt;16,",","")</f>
        <v>0x00,</v>
      </c>
      <c r="H110" s="36" t="str">
        <f>"0x"&amp;MID(DEC2HEX(INDEX('Tables SQR'!$L$4:'Tables SQR'!$L$259,COLUMN(H110)-2+16*(ROW(H110)-ROW($C$103))),4),1,2)&amp;IF(COLUMN(H110)-2&lt;16,",","")</f>
        <v>0x00,</v>
      </c>
      <c r="I110" s="36" t="str">
        <f>"0x"&amp;MID(DEC2HEX(INDEX('Tables SQR'!$L$4:'Tables SQR'!$L$259,COLUMN(I110)-2+16*(ROW(I110)-ROW($C$103))),4),1,2)&amp;IF(COLUMN(I110)-2&lt;16,",","")</f>
        <v>0x00,</v>
      </c>
      <c r="J110" s="36" t="str">
        <f>"0x"&amp;MID(DEC2HEX(INDEX('Tables SQR'!$L$4:'Tables SQR'!$L$259,COLUMN(J110)-2+16*(ROW(J110)-ROW($C$103))),4),1,2)&amp;IF(COLUMN(J110)-2&lt;16,",","")</f>
        <v>0x00,</v>
      </c>
      <c r="K110" s="36" t="str">
        <f>"0x"&amp;MID(DEC2HEX(INDEX('Tables SQR'!$L$4:'Tables SQR'!$L$259,COLUMN(K110)-2+16*(ROW(K110)-ROW($C$103))),4),1,2)&amp;IF(COLUMN(K110)-2&lt;16,",","")</f>
        <v>0x00,</v>
      </c>
      <c r="L110" s="36" t="str">
        <f>"0x"&amp;MID(DEC2HEX(INDEX('Tables SQR'!$L$4:'Tables SQR'!$L$259,COLUMN(L110)-2+16*(ROW(L110)-ROW($C$103))),4),1,2)&amp;IF(COLUMN(L110)-2&lt;16,",","")</f>
        <v>0x00,</v>
      </c>
      <c r="M110" s="36" t="str">
        <f>"0x"&amp;MID(DEC2HEX(INDEX('Tables SQR'!$L$4:'Tables SQR'!$L$259,COLUMN(M110)-2+16*(ROW(M110)-ROW($C$103))),4),1,2)&amp;IF(COLUMN(M110)-2&lt;16,",","")</f>
        <v>0x00,</v>
      </c>
      <c r="N110" s="36" t="str">
        <f>"0x"&amp;MID(DEC2HEX(INDEX('Tables SQR'!$L$4:'Tables SQR'!$L$259,COLUMN(N110)-2+16*(ROW(N110)-ROW($C$103))),4),1,2)&amp;IF(COLUMN(N110)-2&lt;16,",","")</f>
        <v>0x00,</v>
      </c>
      <c r="O110" s="36" t="str">
        <f>"0x"&amp;MID(DEC2HEX(INDEX('Tables SQR'!$L$4:'Tables SQR'!$L$259,COLUMN(O110)-2+16*(ROW(O110)-ROW($C$103))),4),1,2)&amp;IF(COLUMN(O110)-2&lt;16,",","")</f>
        <v>0x00,</v>
      </c>
      <c r="P110" s="36" t="str">
        <f>"0x"&amp;MID(DEC2HEX(INDEX('Tables SQR'!$L$4:'Tables SQR'!$L$259,COLUMN(P110)-2+16*(ROW(P110)-ROW($C$103))),4),1,2)&amp;IF(COLUMN(P110)-2&lt;16,",","")</f>
        <v>0x00,</v>
      </c>
      <c r="Q110" s="36" t="str">
        <f>"0x"&amp;MID(DEC2HEX(INDEX('Tables SQR'!$L$4:'Tables SQR'!$L$259,COLUMN(Q110)-2+16*(ROW(Q110)-ROW($C$103))),4),1,2)&amp;IF(COLUMN(Q110)-2&lt;16,",","")</f>
        <v>0x00,</v>
      </c>
      <c r="R110" s="36" t="str">
        <f>"0x"&amp;MID(DEC2HEX(INDEX('Tables SQR'!$L$4:'Tables SQR'!$L$259,COLUMN(R110)-2+16*(ROW(R110)-ROW($C$103))),4),1,2)&amp;IF(COLUMN(R110)-2&lt;16,",","")</f>
        <v>0x00</v>
      </c>
    </row>
    <row r="111" spans="1:66">
      <c r="B111" s="36" t="s">
        <v>107</v>
      </c>
      <c r="C111" s="36" t="str">
        <f>"0x"&amp;MID(DEC2HEX(INDEX('Tables SQR'!$L$4:'Tables SQR'!$L$259,COLUMN(C111)-2+16*(ROW(C111)-ROW($C$103))),4),1,2)&amp;IF(COLUMN(C111)-2&lt;16,",","")</f>
        <v>0x00,</v>
      </c>
      <c r="D111" s="36" t="str">
        <f>"0x"&amp;MID(DEC2HEX(INDEX('Tables SQR'!$L$4:'Tables SQR'!$L$259,COLUMN(D111)-2+16*(ROW(D111)-ROW($C$103))),4),1,2)&amp;IF(COLUMN(D111)-2&lt;16,",","")</f>
        <v>0x00,</v>
      </c>
      <c r="E111" s="36" t="str">
        <f>"0x"&amp;MID(DEC2HEX(INDEX('Tables SQR'!$L$4:'Tables SQR'!$L$259,COLUMN(E111)-2+16*(ROW(E111)-ROW($C$103))),4),1,2)&amp;IF(COLUMN(E111)-2&lt;16,",","")</f>
        <v>0x00,</v>
      </c>
      <c r="F111" s="36" t="str">
        <f>"0x"&amp;MID(DEC2HEX(INDEX('Tables SQR'!$L$4:'Tables SQR'!$L$259,COLUMN(F111)-2+16*(ROW(F111)-ROW($C$103))),4),1,2)&amp;IF(COLUMN(F111)-2&lt;16,",","")</f>
        <v>0x00,</v>
      </c>
      <c r="G111" s="36" t="str">
        <f>"0x"&amp;MID(DEC2HEX(INDEX('Tables SQR'!$L$4:'Tables SQR'!$L$259,COLUMN(G111)-2+16*(ROW(G111)-ROW($C$103))),4),1,2)&amp;IF(COLUMN(G111)-2&lt;16,",","")</f>
        <v>0x00,</v>
      </c>
      <c r="H111" s="36" t="str">
        <f>"0x"&amp;MID(DEC2HEX(INDEX('Tables SQR'!$L$4:'Tables SQR'!$L$259,COLUMN(H111)-2+16*(ROW(H111)-ROW($C$103))),4),1,2)&amp;IF(COLUMN(H111)-2&lt;16,",","")</f>
        <v>0x00,</v>
      </c>
      <c r="I111" s="36" t="str">
        <f>"0x"&amp;MID(DEC2HEX(INDEX('Tables SQR'!$L$4:'Tables SQR'!$L$259,COLUMN(I111)-2+16*(ROW(I111)-ROW($C$103))),4),1,2)&amp;IF(COLUMN(I111)-2&lt;16,",","")</f>
        <v>0x00,</v>
      </c>
      <c r="J111" s="36" t="str">
        <f>"0x"&amp;MID(DEC2HEX(INDEX('Tables SQR'!$L$4:'Tables SQR'!$L$259,COLUMN(J111)-2+16*(ROW(J111)-ROW($C$103))),4),1,2)&amp;IF(COLUMN(J111)-2&lt;16,",","")</f>
        <v>0x00,</v>
      </c>
      <c r="K111" s="36" t="str">
        <f>"0x"&amp;MID(DEC2HEX(INDEX('Tables SQR'!$L$4:'Tables SQR'!$L$259,COLUMN(K111)-2+16*(ROW(K111)-ROW($C$103))),4),1,2)&amp;IF(COLUMN(K111)-2&lt;16,",","")</f>
        <v>0x00,</v>
      </c>
      <c r="L111" s="36" t="str">
        <f>"0x"&amp;MID(DEC2HEX(INDEX('Tables SQR'!$L$4:'Tables SQR'!$L$259,COLUMN(L111)-2+16*(ROW(L111)-ROW($C$103))),4),1,2)&amp;IF(COLUMN(L111)-2&lt;16,",","")</f>
        <v>0x00,</v>
      </c>
      <c r="M111" s="36" t="str">
        <f>"0x"&amp;MID(DEC2HEX(INDEX('Tables SQR'!$L$4:'Tables SQR'!$L$259,COLUMN(M111)-2+16*(ROW(M111)-ROW($C$103))),4),1,2)&amp;IF(COLUMN(M111)-2&lt;16,",","")</f>
        <v>0x00,</v>
      </c>
      <c r="N111" s="36" t="str">
        <f>"0x"&amp;MID(DEC2HEX(INDEX('Tables SQR'!$L$4:'Tables SQR'!$L$259,COLUMN(N111)-2+16*(ROW(N111)-ROW($C$103))),4),1,2)&amp;IF(COLUMN(N111)-2&lt;16,",","")</f>
        <v>0x00,</v>
      </c>
      <c r="O111" s="36" t="str">
        <f>"0x"&amp;MID(DEC2HEX(INDEX('Tables SQR'!$L$4:'Tables SQR'!$L$259,COLUMN(O111)-2+16*(ROW(O111)-ROW($C$103))),4),1,2)&amp;IF(COLUMN(O111)-2&lt;16,",","")</f>
        <v>0x00,</v>
      </c>
      <c r="P111" s="36" t="str">
        <f>"0x"&amp;MID(DEC2HEX(INDEX('Tables SQR'!$L$4:'Tables SQR'!$L$259,COLUMN(P111)-2+16*(ROW(P111)-ROW($C$103))),4),1,2)&amp;IF(COLUMN(P111)-2&lt;16,",","")</f>
        <v>0x00,</v>
      </c>
      <c r="Q111" s="36" t="str">
        <f>"0x"&amp;MID(DEC2HEX(INDEX('Tables SQR'!$L$4:'Tables SQR'!$L$259,COLUMN(Q111)-2+16*(ROW(Q111)-ROW($C$103))),4),1,2)&amp;IF(COLUMN(Q111)-2&lt;16,",","")</f>
        <v>0x00,</v>
      </c>
      <c r="R111" s="36" t="str">
        <f>"0x"&amp;MID(DEC2HEX(INDEX('Tables SQR'!$L$4:'Tables SQR'!$L$259,COLUMN(R111)-2+16*(ROW(R111)-ROW($C$103))),4),1,2)&amp;IF(COLUMN(R111)-2&lt;16,",","")</f>
        <v>0x00</v>
      </c>
    </row>
    <row r="112" spans="1:66">
      <c r="B112" s="36" t="s">
        <v>107</v>
      </c>
      <c r="C112" s="36" t="str">
        <f>"0x"&amp;MID(DEC2HEX(INDEX('Tables SQR'!$L$4:'Tables SQR'!$L$259,COLUMN(C112)-2+16*(ROW(C112)-ROW($C$103))),4),1,2)&amp;IF(COLUMN(C112)-2&lt;16,",","")</f>
        <v>0x00,</v>
      </c>
      <c r="D112" s="36" t="str">
        <f>"0x"&amp;MID(DEC2HEX(INDEX('Tables SQR'!$L$4:'Tables SQR'!$L$259,COLUMN(D112)-2+16*(ROW(D112)-ROW($C$103))),4),1,2)&amp;IF(COLUMN(D112)-2&lt;16,",","")</f>
        <v>0x00,</v>
      </c>
      <c r="E112" s="36" t="str">
        <f>"0x"&amp;MID(DEC2HEX(INDEX('Tables SQR'!$L$4:'Tables SQR'!$L$259,COLUMN(E112)-2+16*(ROW(E112)-ROW($C$103))),4),1,2)&amp;IF(COLUMN(E112)-2&lt;16,",","")</f>
        <v>0x00,</v>
      </c>
      <c r="F112" s="36" t="str">
        <f>"0x"&amp;MID(DEC2HEX(INDEX('Tables SQR'!$L$4:'Tables SQR'!$L$259,COLUMN(F112)-2+16*(ROW(F112)-ROW($C$103))),4),1,2)&amp;IF(COLUMN(F112)-2&lt;16,",","")</f>
        <v>0x00,</v>
      </c>
      <c r="G112" s="36" t="str">
        <f>"0x"&amp;MID(DEC2HEX(INDEX('Tables SQR'!$L$4:'Tables SQR'!$L$259,COLUMN(G112)-2+16*(ROW(G112)-ROW($C$103))),4),1,2)&amp;IF(COLUMN(G112)-2&lt;16,",","")</f>
        <v>0x00,</v>
      </c>
      <c r="H112" s="36" t="str">
        <f>"0x"&amp;MID(DEC2HEX(INDEX('Tables SQR'!$L$4:'Tables SQR'!$L$259,COLUMN(H112)-2+16*(ROW(H112)-ROW($C$103))),4),1,2)&amp;IF(COLUMN(H112)-2&lt;16,",","")</f>
        <v>0x00,</v>
      </c>
      <c r="I112" s="36" t="str">
        <f>"0x"&amp;MID(DEC2HEX(INDEX('Tables SQR'!$L$4:'Tables SQR'!$L$259,COLUMN(I112)-2+16*(ROW(I112)-ROW($C$103))),4),1,2)&amp;IF(COLUMN(I112)-2&lt;16,",","")</f>
        <v>0x00,</v>
      </c>
      <c r="J112" s="36" t="str">
        <f>"0x"&amp;MID(DEC2HEX(INDEX('Tables SQR'!$L$4:'Tables SQR'!$L$259,COLUMN(J112)-2+16*(ROW(J112)-ROW($C$103))),4),1,2)&amp;IF(COLUMN(J112)-2&lt;16,",","")</f>
        <v>0x00,</v>
      </c>
      <c r="K112" s="36" t="str">
        <f>"0x"&amp;MID(DEC2HEX(INDEX('Tables SQR'!$L$4:'Tables SQR'!$L$259,COLUMN(K112)-2+16*(ROW(K112)-ROW($C$103))),4),1,2)&amp;IF(COLUMN(K112)-2&lt;16,",","")</f>
        <v>0x00,</v>
      </c>
      <c r="L112" s="36" t="str">
        <f>"0x"&amp;MID(DEC2HEX(INDEX('Tables SQR'!$L$4:'Tables SQR'!$L$259,COLUMN(L112)-2+16*(ROW(L112)-ROW($C$103))),4),1,2)&amp;IF(COLUMN(L112)-2&lt;16,",","")</f>
        <v>0x00,</v>
      </c>
      <c r="M112" s="36" t="str">
        <f>"0x"&amp;MID(DEC2HEX(INDEX('Tables SQR'!$L$4:'Tables SQR'!$L$259,COLUMN(M112)-2+16*(ROW(M112)-ROW($C$103))),4),1,2)&amp;IF(COLUMN(M112)-2&lt;16,",","")</f>
        <v>0x00,</v>
      </c>
      <c r="N112" s="36" t="str">
        <f>"0x"&amp;MID(DEC2HEX(INDEX('Tables SQR'!$L$4:'Tables SQR'!$L$259,COLUMN(N112)-2+16*(ROW(N112)-ROW($C$103))),4),1,2)&amp;IF(COLUMN(N112)-2&lt;16,",","")</f>
        <v>0x00,</v>
      </c>
      <c r="O112" s="36" t="str">
        <f>"0x"&amp;MID(DEC2HEX(INDEX('Tables SQR'!$L$4:'Tables SQR'!$L$259,COLUMN(O112)-2+16*(ROW(O112)-ROW($C$103))),4),1,2)&amp;IF(COLUMN(O112)-2&lt;16,",","")</f>
        <v>0x00,</v>
      </c>
      <c r="P112" s="36" t="str">
        <f>"0x"&amp;MID(DEC2HEX(INDEX('Tables SQR'!$L$4:'Tables SQR'!$L$259,COLUMN(P112)-2+16*(ROW(P112)-ROW($C$103))),4),1,2)&amp;IF(COLUMN(P112)-2&lt;16,",","")</f>
        <v>0x00,</v>
      </c>
      <c r="Q112" s="36" t="str">
        <f>"0x"&amp;MID(DEC2HEX(INDEX('Tables SQR'!$L$4:'Tables SQR'!$L$259,COLUMN(Q112)-2+16*(ROW(Q112)-ROW($C$103))),4),1,2)&amp;IF(COLUMN(Q112)-2&lt;16,",","")</f>
        <v>0x00,</v>
      </c>
      <c r="R112" s="36" t="str">
        <f>"0x"&amp;MID(DEC2HEX(INDEX('Tables SQR'!$L$4:'Tables SQR'!$L$259,COLUMN(R112)-2+16*(ROW(R112)-ROW($C$103))),4),1,2)&amp;IF(COLUMN(R112)-2&lt;16,",","")</f>
        <v>0x00</v>
      </c>
    </row>
    <row r="113" spans="2:18">
      <c r="B113" s="36" t="s">
        <v>107</v>
      </c>
      <c r="C113" s="36" t="str">
        <f>"0x"&amp;MID(DEC2HEX(INDEX('Tables SQR'!$L$4:'Tables SQR'!$L$259,COLUMN(C113)-2+16*(ROW(C113)-ROW($C$103))),4),1,2)&amp;IF(COLUMN(C113)-2&lt;16,",","")</f>
        <v>0x00,</v>
      </c>
      <c r="D113" s="36" t="str">
        <f>"0x"&amp;MID(DEC2HEX(INDEX('Tables SQR'!$L$4:'Tables SQR'!$L$259,COLUMN(D113)-2+16*(ROW(D113)-ROW($C$103))),4),1,2)&amp;IF(COLUMN(D113)-2&lt;16,",","")</f>
        <v>0x00,</v>
      </c>
      <c r="E113" s="36" t="str">
        <f>"0x"&amp;MID(DEC2HEX(INDEX('Tables SQR'!$L$4:'Tables SQR'!$L$259,COLUMN(E113)-2+16*(ROW(E113)-ROW($C$103))),4),1,2)&amp;IF(COLUMN(E113)-2&lt;16,",","")</f>
        <v>0x00,</v>
      </c>
      <c r="F113" s="36" t="str">
        <f>"0x"&amp;MID(DEC2HEX(INDEX('Tables SQR'!$L$4:'Tables SQR'!$L$259,COLUMN(F113)-2+16*(ROW(F113)-ROW($C$103))),4),1,2)&amp;IF(COLUMN(F113)-2&lt;16,",","")</f>
        <v>0x00,</v>
      </c>
      <c r="G113" s="36" t="str">
        <f>"0x"&amp;MID(DEC2HEX(INDEX('Tables SQR'!$L$4:'Tables SQR'!$L$259,COLUMN(G113)-2+16*(ROW(G113)-ROW($C$103))),4),1,2)&amp;IF(COLUMN(G113)-2&lt;16,",","")</f>
        <v>0x00,</v>
      </c>
      <c r="H113" s="36" t="str">
        <f>"0x"&amp;MID(DEC2HEX(INDEX('Tables SQR'!$L$4:'Tables SQR'!$L$259,COLUMN(H113)-2+16*(ROW(H113)-ROW($C$103))),4),1,2)&amp;IF(COLUMN(H113)-2&lt;16,",","")</f>
        <v>0x00,</v>
      </c>
      <c r="I113" s="36" t="str">
        <f>"0x"&amp;MID(DEC2HEX(INDEX('Tables SQR'!$L$4:'Tables SQR'!$L$259,COLUMN(I113)-2+16*(ROW(I113)-ROW($C$103))),4),1,2)&amp;IF(COLUMN(I113)-2&lt;16,",","")</f>
        <v>0x00,</v>
      </c>
      <c r="J113" s="36" t="str">
        <f>"0x"&amp;MID(DEC2HEX(INDEX('Tables SQR'!$L$4:'Tables SQR'!$L$259,COLUMN(J113)-2+16*(ROW(J113)-ROW($C$103))),4),1,2)&amp;IF(COLUMN(J113)-2&lt;16,",","")</f>
        <v>0x00,</v>
      </c>
      <c r="K113" s="36" t="str">
        <f>"0x"&amp;MID(DEC2HEX(INDEX('Tables SQR'!$L$4:'Tables SQR'!$L$259,COLUMN(K113)-2+16*(ROW(K113)-ROW($C$103))),4),1,2)&amp;IF(COLUMN(K113)-2&lt;16,",","")</f>
        <v>0x00,</v>
      </c>
      <c r="L113" s="36" t="str">
        <f>"0x"&amp;MID(DEC2HEX(INDEX('Tables SQR'!$L$4:'Tables SQR'!$L$259,COLUMN(L113)-2+16*(ROW(L113)-ROW($C$103))),4),1,2)&amp;IF(COLUMN(L113)-2&lt;16,",","")</f>
        <v>0x00,</v>
      </c>
      <c r="M113" s="36" t="str">
        <f>"0x"&amp;MID(DEC2HEX(INDEX('Tables SQR'!$L$4:'Tables SQR'!$L$259,COLUMN(M113)-2+16*(ROW(M113)-ROW($C$103))),4),1,2)&amp;IF(COLUMN(M113)-2&lt;16,",","")</f>
        <v>0x00,</v>
      </c>
      <c r="N113" s="36" t="str">
        <f>"0x"&amp;MID(DEC2HEX(INDEX('Tables SQR'!$L$4:'Tables SQR'!$L$259,COLUMN(N113)-2+16*(ROW(N113)-ROW($C$103))),4),1,2)&amp;IF(COLUMN(N113)-2&lt;16,",","")</f>
        <v>0x00,</v>
      </c>
      <c r="O113" s="36" t="str">
        <f>"0x"&amp;MID(DEC2HEX(INDEX('Tables SQR'!$L$4:'Tables SQR'!$L$259,COLUMN(O113)-2+16*(ROW(O113)-ROW($C$103))),4),1,2)&amp;IF(COLUMN(O113)-2&lt;16,",","")</f>
        <v>0x00,</v>
      </c>
      <c r="P113" s="36" t="str">
        <f>"0x"&amp;MID(DEC2HEX(INDEX('Tables SQR'!$L$4:'Tables SQR'!$L$259,COLUMN(P113)-2+16*(ROW(P113)-ROW($C$103))),4),1,2)&amp;IF(COLUMN(P113)-2&lt;16,",","")</f>
        <v>0x00,</v>
      </c>
      <c r="Q113" s="36" t="str">
        <f>"0x"&amp;MID(DEC2HEX(INDEX('Tables SQR'!$L$4:'Tables SQR'!$L$259,COLUMN(Q113)-2+16*(ROW(Q113)-ROW($C$103))),4),1,2)&amp;IF(COLUMN(Q113)-2&lt;16,",","")</f>
        <v>0x00,</v>
      </c>
      <c r="R113" s="36" t="str">
        <f>"0x"&amp;MID(DEC2HEX(INDEX('Tables SQR'!$L$4:'Tables SQR'!$L$259,COLUMN(R113)-2+16*(ROW(R113)-ROW($C$103))),4),1,2)&amp;IF(COLUMN(R113)-2&lt;16,",","")</f>
        <v>0x00</v>
      </c>
    </row>
    <row r="114" spans="2:18">
      <c r="B114" s="36" t="s">
        <v>107</v>
      </c>
      <c r="C114" s="36" t="str">
        <f>"0x"&amp;MID(DEC2HEX(INDEX('Tables SQR'!$L$4:'Tables SQR'!$L$259,COLUMN(C114)-2+16*(ROW(C114)-ROW($C$103))),4),1,2)&amp;IF(COLUMN(C114)-2&lt;16,",","")</f>
        <v>0x00,</v>
      </c>
      <c r="D114" s="36" t="str">
        <f>"0x"&amp;MID(DEC2HEX(INDEX('Tables SQR'!$L$4:'Tables SQR'!$L$259,COLUMN(D114)-2+16*(ROW(D114)-ROW($C$103))),4),1,2)&amp;IF(COLUMN(D114)-2&lt;16,",","")</f>
        <v>0x00,</v>
      </c>
      <c r="E114" s="36" t="str">
        <f>"0x"&amp;MID(DEC2HEX(INDEX('Tables SQR'!$L$4:'Tables SQR'!$L$259,COLUMN(E114)-2+16*(ROW(E114)-ROW($C$103))),4),1,2)&amp;IF(COLUMN(E114)-2&lt;16,",","")</f>
        <v>0x00,</v>
      </c>
      <c r="F114" s="36" t="str">
        <f>"0x"&amp;MID(DEC2HEX(INDEX('Tables SQR'!$L$4:'Tables SQR'!$L$259,COLUMN(F114)-2+16*(ROW(F114)-ROW($C$103))),4),1,2)&amp;IF(COLUMN(F114)-2&lt;16,",","")</f>
        <v>0x00,</v>
      </c>
      <c r="G114" s="36" t="str">
        <f>"0x"&amp;MID(DEC2HEX(INDEX('Tables SQR'!$L$4:'Tables SQR'!$L$259,COLUMN(G114)-2+16*(ROW(G114)-ROW($C$103))),4),1,2)&amp;IF(COLUMN(G114)-2&lt;16,",","")</f>
        <v>0x00,</v>
      </c>
      <c r="H114" s="36" t="str">
        <f>"0x"&amp;MID(DEC2HEX(INDEX('Tables SQR'!$L$4:'Tables SQR'!$L$259,COLUMN(H114)-2+16*(ROW(H114)-ROW($C$103))),4),1,2)&amp;IF(COLUMN(H114)-2&lt;16,",","")</f>
        <v>0x00,</v>
      </c>
      <c r="I114" s="36" t="str">
        <f>"0x"&amp;MID(DEC2HEX(INDEX('Tables SQR'!$L$4:'Tables SQR'!$L$259,COLUMN(I114)-2+16*(ROW(I114)-ROW($C$103))),4),1,2)&amp;IF(COLUMN(I114)-2&lt;16,",","")</f>
        <v>0x00,</v>
      </c>
      <c r="J114" s="36" t="str">
        <f>"0x"&amp;MID(DEC2HEX(INDEX('Tables SQR'!$L$4:'Tables SQR'!$L$259,COLUMN(J114)-2+16*(ROW(J114)-ROW($C$103))),4),1,2)&amp;IF(COLUMN(J114)-2&lt;16,",","")</f>
        <v>0x00,</v>
      </c>
      <c r="K114" s="36" t="str">
        <f>"0x"&amp;MID(DEC2HEX(INDEX('Tables SQR'!$L$4:'Tables SQR'!$L$259,COLUMN(K114)-2+16*(ROW(K114)-ROW($C$103))),4),1,2)&amp;IF(COLUMN(K114)-2&lt;16,",","")</f>
        <v>0x00,</v>
      </c>
      <c r="L114" s="36" t="str">
        <f>"0x"&amp;MID(DEC2HEX(INDEX('Tables SQR'!$L$4:'Tables SQR'!$L$259,COLUMN(L114)-2+16*(ROW(L114)-ROW($C$103))),4),1,2)&amp;IF(COLUMN(L114)-2&lt;16,",","")</f>
        <v>0x00,</v>
      </c>
      <c r="M114" s="36" t="str">
        <f>"0x"&amp;MID(DEC2HEX(INDEX('Tables SQR'!$L$4:'Tables SQR'!$L$259,COLUMN(M114)-2+16*(ROW(M114)-ROW($C$103))),4),1,2)&amp;IF(COLUMN(M114)-2&lt;16,",","")</f>
        <v>0x00,</v>
      </c>
      <c r="N114" s="36" t="str">
        <f>"0x"&amp;MID(DEC2HEX(INDEX('Tables SQR'!$L$4:'Tables SQR'!$L$259,COLUMN(N114)-2+16*(ROW(N114)-ROW($C$103))),4),1,2)&amp;IF(COLUMN(N114)-2&lt;16,",","")</f>
        <v>0x00,</v>
      </c>
      <c r="O114" s="36" t="str">
        <f>"0x"&amp;MID(DEC2HEX(INDEX('Tables SQR'!$L$4:'Tables SQR'!$L$259,COLUMN(O114)-2+16*(ROW(O114)-ROW($C$103))),4),1,2)&amp;IF(COLUMN(O114)-2&lt;16,",","")</f>
        <v>0x00,</v>
      </c>
      <c r="P114" s="36" t="str">
        <f>"0x"&amp;MID(DEC2HEX(INDEX('Tables SQR'!$L$4:'Tables SQR'!$L$259,COLUMN(P114)-2+16*(ROW(P114)-ROW($C$103))),4),1,2)&amp;IF(COLUMN(P114)-2&lt;16,",","")</f>
        <v>0x00,</v>
      </c>
      <c r="Q114" s="36" t="str">
        <f>"0x"&amp;MID(DEC2HEX(INDEX('Tables SQR'!$L$4:'Tables SQR'!$L$259,COLUMN(Q114)-2+16*(ROW(Q114)-ROW($C$103))),4),1,2)&amp;IF(COLUMN(Q114)-2&lt;16,",","")</f>
        <v>0x00,</v>
      </c>
      <c r="R114" s="36" t="str">
        <f>"0x"&amp;MID(DEC2HEX(INDEX('Tables SQR'!$L$4:'Tables SQR'!$L$259,COLUMN(R114)-2+16*(ROW(R114)-ROW($C$103))),4),1,2)&amp;IF(COLUMN(R114)-2&lt;16,",","")</f>
        <v>0x00</v>
      </c>
    </row>
    <row r="115" spans="2:18">
      <c r="B115" s="36" t="s">
        <v>107</v>
      </c>
      <c r="C115" s="36" t="str">
        <f>"0x"&amp;MID(DEC2HEX(INDEX('Tables SQR'!$L$4:'Tables SQR'!$L$259,COLUMN(C115)-2+16*(ROW(C115)-ROW($C$103))),4),1,2)&amp;IF(COLUMN(C115)-2&lt;16,",","")</f>
        <v>0x00,</v>
      </c>
      <c r="D115" s="36" t="str">
        <f>"0x"&amp;MID(DEC2HEX(INDEX('Tables SQR'!$L$4:'Tables SQR'!$L$259,COLUMN(D115)-2+16*(ROW(D115)-ROW($C$103))),4),1,2)&amp;IF(COLUMN(D115)-2&lt;16,",","")</f>
        <v>0x00,</v>
      </c>
      <c r="E115" s="36" t="str">
        <f>"0x"&amp;MID(DEC2HEX(INDEX('Tables SQR'!$L$4:'Tables SQR'!$L$259,COLUMN(E115)-2+16*(ROW(E115)-ROW($C$103))),4),1,2)&amp;IF(COLUMN(E115)-2&lt;16,",","")</f>
        <v>0x00,</v>
      </c>
      <c r="F115" s="36" t="str">
        <f>"0x"&amp;MID(DEC2HEX(INDEX('Tables SQR'!$L$4:'Tables SQR'!$L$259,COLUMN(F115)-2+16*(ROW(F115)-ROW($C$103))),4),1,2)&amp;IF(COLUMN(F115)-2&lt;16,",","")</f>
        <v>0x00,</v>
      </c>
      <c r="G115" s="36" t="str">
        <f>"0x"&amp;MID(DEC2HEX(INDEX('Tables SQR'!$L$4:'Tables SQR'!$L$259,COLUMN(G115)-2+16*(ROW(G115)-ROW($C$103))),4),1,2)&amp;IF(COLUMN(G115)-2&lt;16,",","")</f>
        <v>0x00,</v>
      </c>
      <c r="H115" s="36" t="str">
        <f>"0x"&amp;MID(DEC2HEX(INDEX('Tables SQR'!$L$4:'Tables SQR'!$L$259,COLUMN(H115)-2+16*(ROW(H115)-ROW($C$103))),4),1,2)&amp;IF(COLUMN(H115)-2&lt;16,",","")</f>
        <v>0x00,</v>
      </c>
      <c r="I115" s="36" t="str">
        <f>"0x"&amp;MID(DEC2HEX(INDEX('Tables SQR'!$L$4:'Tables SQR'!$L$259,COLUMN(I115)-2+16*(ROW(I115)-ROW($C$103))),4),1,2)&amp;IF(COLUMN(I115)-2&lt;16,",","")</f>
        <v>0x00,</v>
      </c>
      <c r="J115" s="36" t="str">
        <f>"0x"&amp;MID(DEC2HEX(INDEX('Tables SQR'!$L$4:'Tables SQR'!$L$259,COLUMN(J115)-2+16*(ROW(J115)-ROW($C$103))),4),1,2)&amp;IF(COLUMN(J115)-2&lt;16,",","")</f>
        <v>0x00,</v>
      </c>
      <c r="K115" s="36" t="str">
        <f>"0x"&amp;MID(DEC2HEX(INDEX('Tables SQR'!$L$4:'Tables SQR'!$L$259,COLUMN(K115)-2+16*(ROW(K115)-ROW($C$103))),4),1,2)&amp;IF(COLUMN(K115)-2&lt;16,",","")</f>
        <v>0x00,</v>
      </c>
      <c r="L115" s="36" t="str">
        <f>"0x"&amp;MID(DEC2HEX(INDEX('Tables SQR'!$L$4:'Tables SQR'!$L$259,COLUMN(L115)-2+16*(ROW(L115)-ROW($C$103))),4),1,2)&amp;IF(COLUMN(L115)-2&lt;16,",","")</f>
        <v>0x00,</v>
      </c>
      <c r="M115" s="36" t="str">
        <f>"0x"&amp;MID(DEC2HEX(INDEX('Tables SQR'!$L$4:'Tables SQR'!$L$259,COLUMN(M115)-2+16*(ROW(M115)-ROW($C$103))),4),1,2)&amp;IF(COLUMN(M115)-2&lt;16,",","")</f>
        <v>0x00,</v>
      </c>
      <c r="N115" s="36" t="str">
        <f>"0x"&amp;MID(DEC2HEX(INDEX('Tables SQR'!$L$4:'Tables SQR'!$L$259,COLUMN(N115)-2+16*(ROW(N115)-ROW($C$103))),4),1,2)&amp;IF(COLUMN(N115)-2&lt;16,",","")</f>
        <v>0x00,</v>
      </c>
      <c r="O115" s="36" t="str">
        <f>"0x"&amp;MID(DEC2HEX(INDEX('Tables SQR'!$L$4:'Tables SQR'!$L$259,COLUMN(O115)-2+16*(ROW(O115)-ROW($C$103))),4),1,2)&amp;IF(COLUMN(O115)-2&lt;16,",","")</f>
        <v>0x00,</v>
      </c>
      <c r="P115" s="36" t="str">
        <f>"0x"&amp;MID(DEC2HEX(INDEX('Tables SQR'!$L$4:'Tables SQR'!$L$259,COLUMN(P115)-2+16*(ROW(P115)-ROW($C$103))),4),1,2)&amp;IF(COLUMN(P115)-2&lt;16,",","")</f>
        <v>0x00,</v>
      </c>
      <c r="Q115" s="36" t="str">
        <f>"0x"&amp;MID(DEC2HEX(INDEX('Tables SQR'!$L$4:'Tables SQR'!$L$259,COLUMN(Q115)-2+16*(ROW(Q115)-ROW($C$103))),4),1,2)&amp;IF(COLUMN(Q115)-2&lt;16,",","")</f>
        <v>0x00,</v>
      </c>
      <c r="R115" s="36" t="str">
        <f>"0x"&amp;MID(DEC2HEX(INDEX('Tables SQR'!$L$4:'Tables SQR'!$L$259,COLUMN(R115)-2+16*(ROW(R115)-ROW($C$103))),4),1,2)&amp;IF(COLUMN(R115)-2&lt;16,",","")</f>
        <v>0x00</v>
      </c>
    </row>
    <row r="116" spans="2:18">
      <c r="B116" s="36" t="s">
        <v>107</v>
      </c>
      <c r="C116" s="36" t="str">
        <f>"0x"&amp;MID(DEC2HEX(INDEX('Tables SQR'!$L$4:'Tables SQR'!$L$259,COLUMN(C116)-2+16*(ROW(C116)-ROW($C$103))),4),1,2)&amp;IF(COLUMN(C116)-2&lt;16,",","")</f>
        <v>0x00,</v>
      </c>
      <c r="D116" s="36" t="str">
        <f>"0x"&amp;MID(DEC2HEX(INDEX('Tables SQR'!$L$4:'Tables SQR'!$L$259,COLUMN(D116)-2+16*(ROW(D116)-ROW($C$103))),4),1,2)&amp;IF(COLUMN(D116)-2&lt;16,",","")</f>
        <v>0x00,</v>
      </c>
      <c r="E116" s="36" t="str">
        <f>"0x"&amp;MID(DEC2HEX(INDEX('Tables SQR'!$L$4:'Tables SQR'!$L$259,COLUMN(E116)-2+16*(ROW(E116)-ROW($C$103))),4),1,2)&amp;IF(COLUMN(E116)-2&lt;16,",","")</f>
        <v>0x00,</v>
      </c>
      <c r="F116" s="36" t="str">
        <f>"0x"&amp;MID(DEC2HEX(INDEX('Tables SQR'!$L$4:'Tables SQR'!$L$259,COLUMN(F116)-2+16*(ROW(F116)-ROW($C$103))),4),1,2)&amp;IF(COLUMN(F116)-2&lt;16,",","")</f>
        <v>0x00,</v>
      </c>
      <c r="G116" s="36" t="str">
        <f>"0x"&amp;MID(DEC2HEX(INDEX('Tables SQR'!$L$4:'Tables SQR'!$L$259,COLUMN(G116)-2+16*(ROW(G116)-ROW($C$103))),4),1,2)&amp;IF(COLUMN(G116)-2&lt;16,",","")</f>
        <v>0x00,</v>
      </c>
      <c r="H116" s="36" t="str">
        <f>"0x"&amp;MID(DEC2HEX(INDEX('Tables SQR'!$L$4:'Tables SQR'!$L$259,COLUMN(H116)-2+16*(ROW(H116)-ROW($C$103))),4),1,2)&amp;IF(COLUMN(H116)-2&lt;16,",","")</f>
        <v>0x00,</v>
      </c>
      <c r="I116" s="36" t="str">
        <f>"0x"&amp;MID(DEC2HEX(INDEX('Tables SQR'!$L$4:'Tables SQR'!$L$259,COLUMN(I116)-2+16*(ROW(I116)-ROW($C$103))),4),1,2)&amp;IF(COLUMN(I116)-2&lt;16,",","")</f>
        <v>0x00,</v>
      </c>
      <c r="J116" s="36" t="str">
        <f>"0x"&amp;MID(DEC2HEX(INDEX('Tables SQR'!$L$4:'Tables SQR'!$L$259,COLUMN(J116)-2+16*(ROW(J116)-ROW($C$103))),4),1,2)&amp;IF(COLUMN(J116)-2&lt;16,",","")</f>
        <v>0x00,</v>
      </c>
      <c r="K116" s="36" t="str">
        <f>"0x"&amp;MID(DEC2HEX(INDEX('Tables SQR'!$L$4:'Tables SQR'!$L$259,COLUMN(K116)-2+16*(ROW(K116)-ROW($C$103))),4),1,2)&amp;IF(COLUMN(K116)-2&lt;16,",","")</f>
        <v>0x00,</v>
      </c>
      <c r="L116" s="36" t="str">
        <f>"0x"&amp;MID(DEC2HEX(INDEX('Tables SQR'!$L$4:'Tables SQR'!$L$259,COLUMN(L116)-2+16*(ROW(L116)-ROW($C$103))),4),1,2)&amp;IF(COLUMN(L116)-2&lt;16,",","")</f>
        <v>0x00,</v>
      </c>
      <c r="M116" s="36" t="str">
        <f>"0x"&amp;MID(DEC2HEX(INDEX('Tables SQR'!$L$4:'Tables SQR'!$L$259,COLUMN(M116)-2+16*(ROW(M116)-ROW($C$103))),4),1,2)&amp;IF(COLUMN(M116)-2&lt;16,",","")</f>
        <v>0x00,</v>
      </c>
      <c r="N116" s="36" t="str">
        <f>"0x"&amp;MID(DEC2HEX(INDEX('Tables SQR'!$L$4:'Tables SQR'!$L$259,COLUMN(N116)-2+16*(ROW(N116)-ROW($C$103))),4),1,2)&amp;IF(COLUMN(N116)-2&lt;16,",","")</f>
        <v>0x00,</v>
      </c>
      <c r="O116" s="36" t="str">
        <f>"0x"&amp;MID(DEC2HEX(INDEX('Tables SQR'!$L$4:'Tables SQR'!$L$259,COLUMN(O116)-2+16*(ROW(O116)-ROW($C$103))),4),1,2)&amp;IF(COLUMN(O116)-2&lt;16,",","")</f>
        <v>0x00,</v>
      </c>
      <c r="P116" s="36" t="str">
        <f>"0x"&amp;MID(DEC2HEX(INDEX('Tables SQR'!$L$4:'Tables SQR'!$L$259,COLUMN(P116)-2+16*(ROW(P116)-ROW($C$103))),4),1,2)&amp;IF(COLUMN(P116)-2&lt;16,",","")</f>
        <v>0x00,</v>
      </c>
      <c r="Q116" s="36" t="str">
        <f>"0x"&amp;MID(DEC2HEX(INDEX('Tables SQR'!$L$4:'Tables SQR'!$L$259,COLUMN(Q116)-2+16*(ROW(Q116)-ROW($C$103))),4),1,2)&amp;IF(COLUMN(Q116)-2&lt;16,",","")</f>
        <v>0x00,</v>
      </c>
      <c r="R116" s="36" t="str">
        <f>"0x"&amp;MID(DEC2HEX(INDEX('Tables SQR'!$L$4:'Tables SQR'!$L$259,COLUMN(R116)-2+16*(ROW(R116)-ROW($C$103))),4),1,2)&amp;IF(COLUMN(R116)-2&lt;16,",","")</f>
        <v>0x00</v>
      </c>
    </row>
    <row r="117" spans="2:18">
      <c r="B117" s="36" t="s">
        <v>107</v>
      </c>
      <c r="C117" s="36" t="str">
        <f>"0x"&amp;MID(DEC2HEX(INDEX('Tables SQR'!$L$4:'Tables SQR'!$L$259,COLUMN(C117)-2+16*(ROW(C117)-ROW($C$103))),4),1,2)&amp;IF(COLUMN(C117)-2&lt;16,",","")</f>
        <v>0x00,</v>
      </c>
      <c r="D117" s="36" t="str">
        <f>"0x"&amp;MID(DEC2HEX(INDEX('Tables SQR'!$L$4:'Tables SQR'!$L$259,COLUMN(D117)-2+16*(ROW(D117)-ROW($C$103))),4),1,2)&amp;IF(COLUMN(D117)-2&lt;16,",","")</f>
        <v>0x00,</v>
      </c>
      <c r="E117" s="36" t="str">
        <f>"0x"&amp;MID(DEC2HEX(INDEX('Tables SQR'!$L$4:'Tables SQR'!$L$259,COLUMN(E117)-2+16*(ROW(E117)-ROW($C$103))),4),1,2)&amp;IF(COLUMN(E117)-2&lt;16,",","")</f>
        <v>0x00,</v>
      </c>
      <c r="F117" s="36" t="str">
        <f>"0x"&amp;MID(DEC2HEX(INDEX('Tables SQR'!$L$4:'Tables SQR'!$L$259,COLUMN(F117)-2+16*(ROW(F117)-ROW($C$103))),4),1,2)&amp;IF(COLUMN(F117)-2&lt;16,",","")</f>
        <v>0x00,</v>
      </c>
      <c r="G117" s="36" t="str">
        <f>"0x"&amp;MID(DEC2HEX(INDEX('Tables SQR'!$L$4:'Tables SQR'!$L$259,COLUMN(G117)-2+16*(ROW(G117)-ROW($C$103))),4),1,2)&amp;IF(COLUMN(G117)-2&lt;16,",","")</f>
        <v>0x00,</v>
      </c>
      <c r="H117" s="36" t="str">
        <f>"0x"&amp;MID(DEC2HEX(INDEX('Tables SQR'!$L$4:'Tables SQR'!$L$259,COLUMN(H117)-2+16*(ROW(H117)-ROW($C$103))),4),1,2)&amp;IF(COLUMN(H117)-2&lt;16,",","")</f>
        <v>0x00,</v>
      </c>
      <c r="I117" s="36" t="str">
        <f>"0x"&amp;MID(DEC2HEX(INDEX('Tables SQR'!$L$4:'Tables SQR'!$L$259,COLUMN(I117)-2+16*(ROW(I117)-ROW($C$103))),4),1,2)&amp;IF(COLUMN(I117)-2&lt;16,",","")</f>
        <v>0x00,</v>
      </c>
      <c r="J117" s="36" t="str">
        <f>"0x"&amp;MID(DEC2HEX(INDEX('Tables SQR'!$L$4:'Tables SQR'!$L$259,COLUMN(J117)-2+16*(ROW(J117)-ROW($C$103))),4),1,2)&amp;IF(COLUMN(J117)-2&lt;16,",","")</f>
        <v>0x00,</v>
      </c>
      <c r="K117" s="36" t="str">
        <f>"0x"&amp;MID(DEC2HEX(INDEX('Tables SQR'!$L$4:'Tables SQR'!$L$259,COLUMN(K117)-2+16*(ROW(K117)-ROW($C$103))),4),1,2)&amp;IF(COLUMN(K117)-2&lt;16,",","")</f>
        <v>0x00,</v>
      </c>
      <c r="L117" s="36" t="str">
        <f>"0x"&amp;MID(DEC2HEX(INDEX('Tables SQR'!$L$4:'Tables SQR'!$L$259,COLUMN(L117)-2+16*(ROW(L117)-ROW($C$103))),4),1,2)&amp;IF(COLUMN(L117)-2&lt;16,",","")</f>
        <v>0x00,</v>
      </c>
      <c r="M117" s="36" t="str">
        <f>"0x"&amp;MID(DEC2HEX(INDEX('Tables SQR'!$L$4:'Tables SQR'!$L$259,COLUMN(M117)-2+16*(ROW(M117)-ROW($C$103))),4),1,2)&amp;IF(COLUMN(M117)-2&lt;16,",","")</f>
        <v>0x00,</v>
      </c>
      <c r="N117" s="36" t="str">
        <f>"0x"&amp;MID(DEC2HEX(INDEX('Tables SQR'!$L$4:'Tables SQR'!$L$259,COLUMN(N117)-2+16*(ROW(N117)-ROW($C$103))),4),1,2)&amp;IF(COLUMN(N117)-2&lt;16,",","")</f>
        <v>0x00,</v>
      </c>
      <c r="O117" s="36" t="str">
        <f>"0x"&amp;MID(DEC2HEX(INDEX('Tables SQR'!$L$4:'Tables SQR'!$L$259,COLUMN(O117)-2+16*(ROW(O117)-ROW($C$103))),4),1,2)&amp;IF(COLUMN(O117)-2&lt;16,",","")</f>
        <v>0x00,</v>
      </c>
      <c r="P117" s="36" t="str">
        <f>"0x"&amp;MID(DEC2HEX(INDEX('Tables SQR'!$L$4:'Tables SQR'!$L$259,COLUMN(P117)-2+16*(ROW(P117)-ROW($C$103))),4),1,2)&amp;IF(COLUMN(P117)-2&lt;16,",","")</f>
        <v>0x00,</v>
      </c>
      <c r="Q117" s="36" t="str">
        <f>"0x"&amp;MID(DEC2HEX(INDEX('Tables SQR'!$L$4:'Tables SQR'!$L$259,COLUMN(Q117)-2+16*(ROW(Q117)-ROW($C$103))),4),1,2)&amp;IF(COLUMN(Q117)-2&lt;16,",","")</f>
        <v>0x00,</v>
      </c>
      <c r="R117" s="36" t="str">
        <f>"0x"&amp;MID(DEC2HEX(INDEX('Tables SQR'!$L$4:'Tables SQR'!$L$259,COLUMN(R117)-2+16*(ROW(R117)-ROW($C$103))),4),1,2)&amp;IF(COLUMN(R117)-2&lt;16,",","")</f>
        <v>0x00</v>
      </c>
    </row>
    <row r="118" spans="2:18">
      <c r="B118" s="36" t="s">
        <v>107</v>
      </c>
      <c r="C118" s="36" t="str">
        <f>"0x"&amp;MID(DEC2HEX(INDEX('Tables SQR'!$L$4:'Tables SQR'!$L$259,COLUMN(C118)-2+16*(ROW(C118)-ROW($C$103))),4),1,2)&amp;IF(COLUMN(C118)-2&lt;16,",","")</f>
        <v>0x00,</v>
      </c>
      <c r="D118" s="36" t="str">
        <f>"0x"&amp;MID(DEC2HEX(INDEX('Tables SQR'!$L$4:'Tables SQR'!$L$259,COLUMN(D118)-2+16*(ROW(D118)-ROW($C$103))),4),1,2)&amp;IF(COLUMN(D118)-2&lt;16,",","")</f>
        <v>0x00,</v>
      </c>
      <c r="E118" s="36" t="str">
        <f>"0x"&amp;MID(DEC2HEX(INDEX('Tables SQR'!$L$4:'Tables SQR'!$L$259,COLUMN(E118)-2+16*(ROW(E118)-ROW($C$103))),4),1,2)&amp;IF(COLUMN(E118)-2&lt;16,",","")</f>
        <v>0x00,</v>
      </c>
      <c r="F118" s="36" t="str">
        <f>"0x"&amp;MID(DEC2HEX(INDEX('Tables SQR'!$L$4:'Tables SQR'!$L$259,COLUMN(F118)-2+16*(ROW(F118)-ROW($C$103))),4),1,2)&amp;IF(COLUMN(F118)-2&lt;16,",","")</f>
        <v>0x00,</v>
      </c>
      <c r="G118" s="36" t="str">
        <f>"0x"&amp;MID(DEC2HEX(INDEX('Tables SQR'!$L$4:'Tables SQR'!$L$259,COLUMN(G118)-2+16*(ROW(G118)-ROW($C$103))),4),1,2)&amp;IF(COLUMN(G118)-2&lt;16,",","")</f>
        <v>0x00,</v>
      </c>
      <c r="H118" s="36" t="str">
        <f>"0x"&amp;MID(DEC2HEX(INDEX('Tables SQR'!$L$4:'Tables SQR'!$L$259,COLUMN(H118)-2+16*(ROW(H118)-ROW($C$103))),4),1,2)&amp;IF(COLUMN(H118)-2&lt;16,",","")</f>
        <v>0x00,</v>
      </c>
      <c r="I118" s="36" t="str">
        <f>"0x"&amp;MID(DEC2HEX(INDEX('Tables SQR'!$L$4:'Tables SQR'!$L$259,COLUMN(I118)-2+16*(ROW(I118)-ROW($C$103))),4),1,2)&amp;IF(COLUMN(I118)-2&lt;16,",","")</f>
        <v>0x00,</v>
      </c>
      <c r="J118" s="36" t="str">
        <f>"0x"&amp;MID(DEC2HEX(INDEX('Tables SQR'!$L$4:'Tables SQR'!$L$259,COLUMN(J118)-2+16*(ROW(J118)-ROW($C$103))),4),1,2)&amp;IF(COLUMN(J118)-2&lt;16,",","")</f>
        <v>0x00,</v>
      </c>
      <c r="K118" s="36" t="str">
        <f>"0x"&amp;MID(DEC2HEX(INDEX('Tables SQR'!$L$4:'Tables SQR'!$L$259,COLUMN(K118)-2+16*(ROW(K118)-ROW($C$103))),4),1,2)&amp;IF(COLUMN(K118)-2&lt;16,",","")</f>
        <v>0x00,</v>
      </c>
      <c r="L118" s="36" t="str">
        <f>"0x"&amp;MID(DEC2HEX(INDEX('Tables SQR'!$L$4:'Tables SQR'!$L$259,COLUMN(L118)-2+16*(ROW(L118)-ROW($C$103))),4),1,2)&amp;IF(COLUMN(L118)-2&lt;16,",","")</f>
        <v>0x00,</v>
      </c>
      <c r="M118" s="36" t="str">
        <f>"0x"&amp;MID(DEC2HEX(INDEX('Tables SQR'!$L$4:'Tables SQR'!$L$259,COLUMN(M118)-2+16*(ROW(M118)-ROW($C$103))),4),1,2)&amp;IF(COLUMN(M118)-2&lt;16,",","")</f>
        <v>0x00,</v>
      </c>
      <c r="N118" s="36" t="str">
        <f>"0x"&amp;MID(DEC2HEX(INDEX('Tables SQR'!$L$4:'Tables SQR'!$L$259,COLUMN(N118)-2+16*(ROW(N118)-ROW($C$103))),4),1,2)&amp;IF(COLUMN(N118)-2&lt;16,",","")</f>
        <v>0x00,</v>
      </c>
      <c r="O118" s="36" t="str">
        <f>"0x"&amp;MID(DEC2HEX(INDEX('Tables SQR'!$L$4:'Tables SQR'!$L$259,COLUMN(O118)-2+16*(ROW(O118)-ROW($C$103))),4),1,2)&amp;IF(COLUMN(O118)-2&lt;16,",","")</f>
        <v>0x00,</v>
      </c>
      <c r="P118" s="36" t="str">
        <f>"0x"&amp;MID(DEC2HEX(INDEX('Tables SQR'!$L$4:'Tables SQR'!$L$259,COLUMN(P118)-2+16*(ROW(P118)-ROW($C$103))),4),1,2)&amp;IF(COLUMN(P118)-2&lt;16,",","")</f>
        <v>0x00,</v>
      </c>
      <c r="Q118" s="36" t="str">
        <f>"0x"&amp;MID(DEC2HEX(INDEX('Tables SQR'!$L$4:'Tables SQR'!$L$259,COLUMN(Q118)-2+16*(ROW(Q118)-ROW($C$103))),4),1,2)&amp;IF(COLUMN(Q118)-2&lt;16,",","")</f>
        <v>0x00,</v>
      </c>
      <c r="R118" s="36" t="str">
        <f>"0x"&amp;MID(DEC2HEX(INDEX('Tables SQR'!$L$4:'Tables SQR'!$L$259,COLUMN(R118)-2+16*(ROW(R118)-ROW($C$103))),4),1,2)&amp;IF(COLUMN(R118)-2&lt;16,",","")</f>
        <v>0x00</v>
      </c>
    </row>
    <row r="119" spans="2:18">
      <c r="B119" s="36" t="s">
        <v>107</v>
      </c>
      <c r="C119" s="36" t="str">
        <f>"0x"&amp;MID(DEC2HEX(INDEX('Tables SQR'!$L$4:'Tables SQR'!$L$259,COLUMN(C119)-2+16*(ROW(C103)-ROW($C$103))),4),3,2)&amp;IF(COLUMN(C119)-2&lt;16,",","")</f>
        <v>0xFF,</v>
      </c>
      <c r="D119" s="36" t="str">
        <f>"0x"&amp;MID(DEC2HEX(INDEX('Tables SQR'!$L$4:'Tables SQR'!$L$259,COLUMN(D119)-2+16*(ROW(D103)-ROW($C$103))),4),3,2)&amp;IF(COLUMN(D119)-2&lt;16,",","")</f>
        <v>0xC4,</v>
      </c>
      <c r="E119" s="36" t="str">
        <f>"0x"&amp;MID(DEC2HEX(INDEX('Tables SQR'!$L$4:'Tables SQR'!$L$259,COLUMN(E119)-2+16*(ROW(E103)-ROW($C$103))),4),3,2)&amp;IF(COLUMN(E119)-2&lt;16,",","")</f>
        <v>0x18,</v>
      </c>
      <c r="F119" s="36" t="str">
        <f>"0x"&amp;MID(DEC2HEX(INDEX('Tables SQR'!$L$4:'Tables SQR'!$L$259,COLUMN(F119)-2+16*(ROW(F103)-ROW($C$103))),4),3,2)&amp;IF(COLUMN(F119)-2&lt;16,",","")</f>
        <v>0x9F,</v>
      </c>
      <c r="G119" s="36" t="str">
        <f>"0x"&amp;MID(DEC2HEX(INDEX('Tables SQR'!$L$4:'Tables SQR'!$L$259,COLUMN(G119)-2+16*(ROW(G103)-ROW($C$103))),4),3,2)&amp;IF(COLUMN(G119)-2&lt;16,",","")</f>
        <v>0x49,</v>
      </c>
      <c r="H119" s="36" t="str">
        <f>"0x"&amp;MID(DEC2HEX(INDEX('Tables SQR'!$L$4:'Tables SQR'!$L$259,COLUMN(H119)-2+16*(ROW(H103)-ROW($C$103))),4),3,2)&amp;IF(COLUMN(H119)-2&lt;16,",","")</f>
        <v>0x6F,</v>
      </c>
      <c r="I119" s="36" t="str">
        <f>"0x"&amp;MID(DEC2HEX(INDEX('Tables SQR'!$L$4:'Tables SQR'!$L$259,COLUMN(I119)-2+16*(ROW(I103)-ROW($C$103))),4),3,2)&amp;IF(COLUMN(I119)-2&lt;16,",","")</f>
        <v>0xD6,</v>
      </c>
      <c r="J119" s="36" t="str">
        <f>"0x"&amp;MID(DEC2HEX(INDEX('Tables SQR'!$L$4:'Tables SQR'!$L$259,COLUMN(J119)-2+16*(ROW(J103)-ROW($C$103))),4),3,2)&amp;IF(COLUMN(J119)-2&lt;16,",","")</f>
        <v>0x64,</v>
      </c>
      <c r="K119" s="36" t="str">
        <f>"0x"&amp;MID(DEC2HEX(INDEX('Tables SQR'!$L$4:'Tables SQR'!$L$259,COLUMN(K119)-2+16*(ROW(K103)-ROW($C$103))),4),3,2)&amp;IF(COLUMN(K119)-2&lt;16,",","")</f>
        <v>0x0A,</v>
      </c>
      <c r="L119" s="36" t="str">
        <f>"0x"&amp;MID(DEC2HEX(INDEX('Tables SQR'!$L$4:'Tables SQR'!$L$259,COLUMN(L119)-2+16*(ROW(L103)-ROW($C$103))),4),3,2)&amp;IF(COLUMN(L119)-2&lt;16,",","")</f>
        <v>0xC2,</v>
      </c>
      <c r="M119" s="36" t="str">
        <f>"0x"&amp;MID(DEC2HEX(INDEX('Tables SQR'!$L$4:'Tables SQR'!$L$259,COLUMN(M119)-2+16*(ROW(M103)-ROW($C$103))),4),3,2)&amp;IF(COLUMN(M119)-2&lt;16,",","")</f>
        <v>0x86,</v>
      </c>
      <c r="N119" s="36" t="str">
        <f>"0x"&amp;MID(DEC2HEX(INDEX('Tables SQR'!$L$4:'Tables SQR'!$L$259,COLUMN(N119)-2+16*(ROW(N103)-ROW($C$103))),4),3,2)&amp;IF(COLUMN(N119)-2&lt;16,",","")</f>
        <v>0x54,</v>
      </c>
      <c r="O119" s="36" t="str">
        <f>"0x"&amp;MID(DEC2HEX(INDEX('Tables SQR'!$L$4:'Tables SQR'!$L$259,COLUMN(O119)-2+16*(ROW(O103)-ROW($C$103))),4),3,2)&amp;IF(COLUMN(O119)-2&lt;16,",","")</f>
        <v>0x28,</v>
      </c>
      <c r="P119" s="36" t="str">
        <f>"0x"&amp;MID(DEC2HEX(INDEX('Tables SQR'!$L$4:'Tables SQR'!$L$259,COLUMN(P119)-2+16*(ROW(P103)-ROW($C$103))),4),3,2)&amp;IF(COLUMN(P119)-2&lt;16,",","")</f>
        <v>0x03,</v>
      </c>
      <c r="Q119" s="36" t="str">
        <f>"0x"&amp;MID(DEC2HEX(INDEX('Tables SQR'!$L$4:'Tables SQR'!$L$259,COLUMN(Q119)-2+16*(ROW(Q103)-ROW($C$103))),4),3,2)&amp;IF(COLUMN(Q119)-2&lt;16,",","")</f>
        <v>0xE2,</v>
      </c>
      <c r="R119" s="36" t="str">
        <f>"0x"&amp;MID(DEC2HEX(INDEX('Tables SQR'!$L$4:'Tables SQR'!$L$259,COLUMN(R119)-2+16*(ROW(R103)-ROW($C$103))),4),3,2)&amp;IF(COLUMN(R119)-2&lt;16,",","")</f>
        <v>0xC4</v>
      </c>
    </row>
    <row r="120" spans="2:18">
      <c r="B120" s="36" t="s">
        <v>107</v>
      </c>
      <c r="C120" s="36" t="str">
        <f>"0x"&amp;MID(DEC2HEX(INDEX('Tables SQR'!$L$4:'Tables SQR'!$L$259,COLUMN(C120)-2+16*(ROW(C104)-ROW($C$103))),4),3,2)&amp;IF(COLUMN(C120)-2&lt;16,",","")</f>
        <v>0xAA,</v>
      </c>
      <c r="D120" s="36" t="str">
        <f>"0x"&amp;MID(DEC2HEX(INDEX('Tables SQR'!$L$4:'Tables SQR'!$L$259,COLUMN(D120)-2+16*(ROW(D104)-ROW($C$103))),4),3,2)&amp;IF(COLUMN(D120)-2&lt;16,",","")</f>
        <v>0x92,</v>
      </c>
      <c r="E120" s="36" t="str">
        <f>"0x"&amp;MID(DEC2HEX(INDEX('Tables SQR'!$L$4:'Tables SQR'!$L$259,COLUMN(E120)-2+16*(ROW(E104)-ROW($C$103))),4),3,2)&amp;IF(COLUMN(E120)-2&lt;16,",","")</f>
        <v>0x7D,</v>
      </c>
      <c r="F120" s="36" t="str">
        <f>"0x"&amp;MID(DEC2HEX(INDEX('Tables SQR'!$L$4:'Tables SQR'!$L$259,COLUMN(F120)-2+16*(ROW(F104)-ROW($C$103))),4),3,2)&amp;IF(COLUMN(F120)-2&lt;16,",","")</f>
        <v>0x69,</v>
      </c>
      <c r="G120" s="36" t="str">
        <f>"0x"&amp;MID(DEC2HEX(INDEX('Tables SQR'!$L$4:'Tables SQR'!$L$259,COLUMN(G120)-2+16*(ROW(G104)-ROW($C$103))),4),3,2)&amp;IF(COLUMN(G120)-2&lt;16,",","")</f>
        <v>0x57,</v>
      </c>
      <c r="H120" s="36" t="str">
        <f>"0x"&amp;MID(DEC2HEX(INDEX('Tables SQR'!$L$4:'Tables SQR'!$L$259,COLUMN(H120)-2+16*(ROW(H104)-ROW($C$103))),4),3,2)&amp;IF(COLUMN(H120)-2&lt;16,",","")</f>
        <v>0x47,</v>
      </c>
      <c r="I120" s="36" t="str">
        <f>"0x"&amp;MID(DEC2HEX(INDEX('Tables SQR'!$L$4:'Tables SQR'!$L$259,COLUMN(I120)-2+16*(ROW(I104)-ROW($C$103))),4),3,2)&amp;IF(COLUMN(I120)-2&lt;16,",","")</f>
        <v>0x37,</v>
      </c>
      <c r="J120" s="36" t="str">
        <f>"0x"&amp;MID(DEC2HEX(INDEX('Tables SQR'!$L$4:'Tables SQR'!$L$259,COLUMN(J120)-2+16*(ROW(J104)-ROW($C$103))),4),3,2)&amp;IF(COLUMN(J120)-2&lt;16,",","")</f>
        <v>0x29,</v>
      </c>
      <c r="K120" s="36" t="str">
        <f>"0x"&amp;MID(DEC2HEX(INDEX('Tables SQR'!$L$4:'Tables SQR'!$L$259,COLUMN(K120)-2+16*(ROW(K104)-ROW($C$103))),4),3,2)&amp;IF(COLUMN(K120)-2&lt;16,",","")</f>
        <v>0x1C,</v>
      </c>
      <c r="L120" s="36" t="str">
        <f>"0x"&amp;MID(DEC2HEX(INDEX('Tables SQR'!$L$4:'Tables SQR'!$L$259,COLUMN(L120)-2+16*(ROW(L104)-ROW($C$103))),4),3,2)&amp;IF(COLUMN(L120)-2&lt;16,",","")</f>
        <v>0x0F,</v>
      </c>
      <c r="M120" s="36" t="str">
        <f>"0x"&amp;MID(DEC2HEX(INDEX('Tables SQR'!$L$4:'Tables SQR'!$L$259,COLUMN(M120)-2+16*(ROW(M104)-ROW($C$103))),4),3,2)&amp;IF(COLUMN(M120)-2&lt;16,",","")</f>
        <v>0x04,</v>
      </c>
      <c r="N120" s="36" t="str">
        <f>"0x"&amp;MID(DEC2HEX(INDEX('Tables SQR'!$L$4:'Tables SQR'!$L$259,COLUMN(N120)-2+16*(ROW(N104)-ROW($C$103))),4),3,2)&amp;IF(COLUMN(N120)-2&lt;16,",","")</f>
        <v>0xF9,</v>
      </c>
      <c r="O120" s="36" t="str">
        <f>"0x"&amp;MID(DEC2HEX(INDEX('Tables SQR'!$L$4:'Tables SQR'!$L$259,COLUMN(O120)-2+16*(ROW(O104)-ROW($C$103))),4),3,2)&amp;IF(COLUMN(O120)-2&lt;16,",","")</f>
        <v>0xEF,</v>
      </c>
      <c r="P120" s="36" t="str">
        <f>"0x"&amp;MID(DEC2HEX(INDEX('Tables SQR'!$L$4:'Tables SQR'!$L$259,COLUMN(P120)-2+16*(ROW(P104)-ROW($C$103))),4),3,2)&amp;IF(COLUMN(P120)-2&lt;16,",","")</f>
        <v>0xE5,</v>
      </c>
      <c r="Q120" s="36" t="str">
        <f>"0x"&amp;MID(DEC2HEX(INDEX('Tables SQR'!$L$4:'Tables SQR'!$L$259,COLUMN(Q120)-2+16*(ROW(Q104)-ROW($C$103))),4),3,2)&amp;IF(COLUMN(Q120)-2&lt;16,",","")</f>
        <v>0xDC,</v>
      </c>
      <c r="R120" s="36" t="str">
        <f>"0x"&amp;MID(DEC2HEX(INDEX('Tables SQR'!$L$4:'Tables SQR'!$L$259,COLUMN(R120)-2+16*(ROW(R104)-ROW($C$103))),4),3,2)&amp;IF(COLUMN(R120)-2&lt;16,",","")</f>
        <v>0xD3</v>
      </c>
    </row>
    <row r="121" spans="2:18">
      <c r="B121" s="36" t="s">
        <v>107</v>
      </c>
      <c r="C121" s="36" t="str">
        <f>"0x"&amp;MID(DEC2HEX(INDEX('Tables SQR'!$L$4:'Tables SQR'!$L$259,COLUMN(C121)-2+16*(ROW(C105)-ROW($C$103))),4),3,2)&amp;IF(COLUMN(C121)-2&lt;16,",","")</f>
        <v>0xCB,</v>
      </c>
      <c r="D121" s="36" t="str">
        <f>"0x"&amp;MID(DEC2HEX(INDEX('Tables SQR'!$L$4:'Tables SQR'!$L$259,COLUMN(D121)-2+16*(ROW(D105)-ROW($C$103))),4),3,2)&amp;IF(COLUMN(D121)-2&lt;16,",","")</f>
        <v>0xC3,</v>
      </c>
      <c r="E121" s="36" t="str">
        <f>"0x"&amp;MID(DEC2HEX(INDEX('Tables SQR'!$L$4:'Tables SQR'!$L$259,COLUMN(E121)-2+16*(ROW(E105)-ROW($C$103))),4),3,2)&amp;IF(COLUMN(E121)-2&lt;16,",","")</f>
        <v>0xBB,</v>
      </c>
      <c r="F121" s="36" t="str">
        <f>"0x"&amp;MID(DEC2HEX(INDEX('Tables SQR'!$L$4:'Tables SQR'!$L$259,COLUMN(F121)-2+16*(ROW(F105)-ROW($C$103))),4),3,2)&amp;IF(COLUMN(F121)-2&lt;16,",","")</f>
        <v>0xB4,</v>
      </c>
      <c r="G121" s="36" t="str">
        <f>"0x"&amp;MID(DEC2HEX(INDEX('Tables SQR'!$L$4:'Tables SQR'!$L$259,COLUMN(G121)-2+16*(ROW(G105)-ROW($C$103))),4),3,2)&amp;IF(COLUMN(G121)-2&lt;16,",","")</f>
        <v>0xAE,</v>
      </c>
      <c r="H121" s="36" t="str">
        <f>"0x"&amp;MID(DEC2HEX(INDEX('Tables SQR'!$L$4:'Tables SQR'!$L$259,COLUMN(H121)-2+16*(ROW(H105)-ROW($C$103))),4),3,2)&amp;IF(COLUMN(H121)-2&lt;16,",","")</f>
        <v>0xA7,</v>
      </c>
      <c r="I121" s="36" t="str">
        <f>"0x"&amp;MID(DEC2HEX(INDEX('Tables SQR'!$L$4:'Tables SQR'!$L$259,COLUMN(I121)-2+16*(ROW(I105)-ROW($C$103))),4),3,2)&amp;IF(COLUMN(I121)-2&lt;16,",","")</f>
        <v>0xA1,</v>
      </c>
      <c r="J121" s="36" t="str">
        <f>"0x"&amp;MID(DEC2HEX(INDEX('Tables SQR'!$L$4:'Tables SQR'!$L$259,COLUMN(J121)-2+16*(ROW(J105)-ROW($C$103))),4),3,2)&amp;IF(COLUMN(J121)-2&lt;16,",","")</f>
        <v>0x9B,</v>
      </c>
      <c r="K121" s="36" t="str">
        <f>"0x"&amp;MID(DEC2HEX(INDEX('Tables SQR'!$L$4:'Tables SQR'!$L$259,COLUMN(K121)-2+16*(ROW(K105)-ROW($C$103))),4),3,2)&amp;IF(COLUMN(K121)-2&lt;16,",","")</f>
        <v>0x95,</v>
      </c>
      <c r="L121" s="36" t="str">
        <f>"0x"&amp;MID(DEC2HEX(INDEX('Tables SQR'!$L$4:'Tables SQR'!$L$259,COLUMN(L121)-2+16*(ROW(L105)-ROW($C$103))),4),3,2)&amp;IF(COLUMN(L121)-2&lt;16,",","")</f>
        <v>0x90,</v>
      </c>
      <c r="M121" s="36" t="str">
        <f>"0x"&amp;MID(DEC2HEX(INDEX('Tables SQR'!$L$4:'Tables SQR'!$L$259,COLUMN(M121)-2+16*(ROW(M105)-ROW($C$103))),4),3,2)&amp;IF(COLUMN(M121)-2&lt;16,",","")</f>
        <v>0x8A,</v>
      </c>
      <c r="N121" s="36" t="str">
        <f>"0x"&amp;MID(DEC2HEX(INDEX('Tables SQR'!$L$4:'Tables SQR'!$L$259,COLUMN(N121)-2+16*(ROW(N105)-ROW($C$103))),4),3,2)&amp;IF(COLUMN(N121)-2&lt;16,",","")</f>
        <v>0x85,</v>
      </c>
      <c r="O121" s="36" t="str">
        <f>"0x"&amp;MID(DEC2HEX(INDEX('Tables SQR'!$L$4:'Tables SQR'!$L$259,COLUMN(O121)-2+16*(ROW(O105)-ROW($C$103))),4),3,2)&amp;IF(COLUMN(O121)-2&lt;16,",","")</f>
        <v>0x80,</v>
      </c>
      <c r="P121" s="36" t="str">
        <f>"0x"&amp;MID(DEC2HEX(INDEX('Tables SQR'!$L$4:'Tables SQR'!$L$259,COLUMN(P121)-2+16*(ROW(P105)-ROW($C$103))),4),3,2)&amp;IF(COLUMN(P121)-2&lt;16,",","")</f>
        <v>0x7C,</v>
      </c>
      <c r="Q121" s="36" t="str">
        <f>"0x"&amp;MID(DEC2HEX(INDEX('Tables SQR'!$L$4:'Tables SQR'!$L$259,COLUMN(Q121)-2+16*(ROW(Q105)-ROW($C$103))),4),3,2)&amp;IF(COLUMN(Q121)-2&lt;16,",","")</f>
        <v>0x77,</v>
      </c>
      <c r="R121" s="36" t="str">
        <f>"0x"&amp;MID(DEC2HEX(INDEX('Tables SQR'!$L$4:'Tables SQR'!$L$259,COLUMN(R121)-2+16*(ROW(R105)-ROW($C$103))),4),3,2)&amp;IF(COLUMN(R121)-2&lt;16,",","")</f>
        <v>0x73</v>
      </c>
    </row>
    <row r="122" spans="2:18">
      <c r="B122" s="36" t="s">
        <v>107</v>
      </c>
      <c r="C122" s="36" t="str">
        <f>"0x"&amp;MID(DEC2HEX(INDEX('Tables SQR'!$L$4:'Tables SQR'!$L$259,COLUMN(C122)-2+16*(ROW(C106)-ROW($C$103))),4),3,2)&amp;IF(COLUMN(C122)-2&lt;16,",","")</f>
        <v>0x6E,</v>
      </c>
      <c r="D122" s="36" t="str">
        <f>"0x"&amp;MID(DEC2HEX(INDEX('Tables SQR'!$L$4:'Tables SQR'!$L$259,COLUMN(D122)-2+16*(ROW(D106)-ROW($C$103))),4),3,2)&amp;IF(COLUMN(D122)-2&lt;16,",","")</f>
        <v>0x6A,</v>
      </c>
      <c r="E122" s="36" t="str">
        <f>"0x"&amp;MID(DEC2HEX(INDEX('Tables SQR'!$L$4:'Tables SQR'!$L$259,COLUMN(E122)-2+16*(ROW(E106)-ROW($C$103))),4),3,2)&amp;IF(COLUMN(E122)-2&lt;16,",","")</f>
        <v>0x66,</v>
      </c>
      <c r="F122" s="36" t="str">
        <f>"0x"&amp;MID(DEC2HEX(INDEX('Tables SQR'!$L$4:'Tables SQR'!$L$259,COLUMN(F122)-2+16*(ROW(F106)-ROW($C$103))),4),3,2)&amp;IF(COLUMN(F122)-2&lt;16,",","")</f>
        <v>0x62,</v>
      </c>
      <c r="G122" s="36" t="str">
        <f>"0x"&amp;MID(DEC2HEX(INDEX('Tables SQR'!$L$4:'Tables SQR'!$L$259,COLUMN(G122)-2+16*(ROW(G106)-ROW($C$103))),4),3,2)&amp;IF(COLUMN(G122)-2&lt;16,",","")</f>
        <v>0x5F,</v>
      </c>
      <c r="H122" s="36" t="str">
        <f>"0x"&amp;MID(DEC2HEX(INDEX('Tables SQR'!$L$4:'Tables SQR'!$L$259,COLUMN(H122)-2+16*(ROW(H106)-ROW($C$103))),4),3,2)&amp;IF(COLUMN(H122)-2&lt;16,",","")</f>
        <v>0x5B,</v>
      </c>
      <c r="I122" s="36" t="str">
        <f>"0x"&amp;MID(DEC2HEX(INDEX('Tables SQR'!$L$4:'Tables SQR'!$L$259,COLUMN(I122)-2+16*(ROW(I106)-ROW($C$103))),4),3,2)&amp;IF(COLUMN(I122)-2&lt;16,",","")</f>
        <v>0x57,</v>
      </c>
      <c r="J122" s="36" t="str">
        <f>"0x"&amp;MID(DEC2HEX(INDEX('Tables SQR'!$L$4:'Tables SQR'!$L$259,COLUMN(J122)-2+16*(ROW(J106)-ROW($C$103))),4),3,2)&amp;IF(COLUMN(J122)-2&lt;16,",","")</f>
        <v>0x54,</v>
      </c>
      <c r="K122" s="36" t="str">
        <f>"0x"&amp;MID(DEC2HEX(INDEX('Tables SQR'!$L$4:'Tables SQR'!$L$259,COLUMN(K122)-2+16*(ROW(K106)-ROW($C$103))),4),3,2)&amp;IF(COLUMN(K122)-2&lt;16,",","")</f>
        <v>0x51,</v>
      </c>
      <c r="L122" s="36" t="str">
        <f>"0x"&amp;MID(DEC2HEX(INDEX('Tables SQR'!$L$4:'Tables SQR'!$L$259,COLUMN(L122)-2+16*(ROW(L106)-ROW($C$103))),4),3,2)&amp;IF(COLUMN(L122)-2&lt;16,",","")</f>
        <v>0x4D,</v>
      </c>
      <c r="M122" s="36" t="str">
        <f>"0x"&amp;MID(DEC2HEX(INDEX('Tables SQR'!$L$4:'Tables SQR'!$L$259,COLUMN(M122)-2+16*(ROW(M106)-ROW($C$103))),4),3,2)&amp;IF(COLUMN(M122)-2&lt;16,",","")</f>
        <v>0x4A,</v>
      </c>
      <c r="N122" s="36" t="str">
        <f>"0x"&amp;MID(DEC2HEX(INDEX('Tables SQR'!$L$4:'Tables SQR'!$L$259,COLUMN(N122)-2+16*(ROW(N106)-ROW($C$103))),4),3,2)&amp;IF(COLUMN(N122)-2&lt;16,",","")</f>
        <v>0x47,</v>
      </c>
      <c r="O122" s="36" t="str">
        <f>"0x"&amp;MID(DEC2HEX(INDEX('Tables SQR'!$L$4:'Tables SQR'!$L$259,COLUMN(O122)-2+16*(ROW(O106)-ROW($C$103))),4),3,2)&amp;IF(COLUMN(O122)-2&lt;16,",","")</f>
        <v>0x44,</v>
      </c>
      <c r="P122" s="36" t="str">
        <f>"0x"&amp;MID(DEC2HEX(INDEX('Tables SQR'!$L$4:'Tables SQR'!$L$259,COLUMN(P122)-2+16*(ROW(P106)-ROW($C$103))),4),3,2)&amp;IF(COLUMN(P122)-2&lt;16,",","")</f>
        <v>0x41,</v>
      </c>
      <c r="Q122" s="36" t="str">
        <f>"0x"&amp;MID(DEC2HEX(INDEX('Tables SQR'!$L$4:'Tables SQR'!$L$259,COLUMN(Q122)-2+16*(ROW(Q106)-ROW($C$103))),4),3,2)&amp;IF(COLUMN(Q122)-2&lt;16,",","")</f>
        <v>0x3E,</v>
      </c>
      <c r="R122" s="36" t="str">
        <f>"0x"&amp;MID(DEC2HEX(INDEX('Tables SQR'!$L$4:'Tables SQR'!$L$259,COLUMN(R122)-2+16*(ROW(R106)-ROW($C$103))),4),3,2)&amp;IF(COLUMN(R122)-2&lt;16,",","")</f>
        <v>0x3C</v>
      </c>
    </row>
    <row r="123" spans="2:18">
      <c r="B123" s="36" t="s">
        <v>107</v>
      </c>
      <c r="C123" s="36" t="str">
        <f>"0x"&amp;MID(DEC2HEX(INDEX('Tables SQR'!$L$4:'Tables SQR'!$L$259,COLUMN(C123)-2+16*(ROW(C107)-ROW($C$103))),4),3,2)&amp;IF(COLUMN(C123)-2&lt;16,",","")</f>
        <v>0x39,</v>
      </c>
      <c r="D123" s="36" t="str">
        <f>"0x"&amp;MID(DEC2HEX(INDEX('Tables SQR'!$L$4:'Tables SQR'!$L$259,COLUMN(D123)-2+16*(ROW(D107)-ROW($C$103))),4),3,2)&amp;IF(COLUMN(D123)-2&lt;16,",","")</f>
        <v>0x36,</v>
      </c>
      <c r="E123" s="36" t="str">
        <f>"0x"&amp;MID(DEC2HEX(INDEX('Tables SQR'!$L$4:'Tables SQR'!$L$259,COLUMN(E123)-2+16*(ROW(E107)-ROW($C$103))),4),3,2)&amp;IF(COLUMN(E123)-2&lt;16,",","")</f>
        <v>0x34,</v>
      </c>
      <c r="F123" s="36" t="str">
        <f>"0x"&amp;MID(DEC2HEX(INDEX('Tables SQR'!$L$4:'Tables SQR'!$L$259,COLUMN(F123)-2+16*(ROW(F107)-ROW($C$103))),4),3,2)&amp;IF(COLUMN(F123)-2&lt;16,",","")</f>
        <v>0x31,</v>
      </c>
      <c r="G123" s="36" t="str">
        <f>"0x"&amp;MID(DEC2HEX(INDEX('Tables SQR'!$L$4:'Tables SQR'!$L$259,COLUMN(G123)-2+16*(ROW(G107)-ROW($C$103))),4),3,2)&amp;IF(COLUMN(G123)-2&lt;16,",","")</f>
        <v>0x2F,</v>
      </c>
      <c r="H123" s="36" t="str">
        <f>"0x"&amp;MID(DEC2HEX(INDEX('Tables SQR'!$L$4:'Tables SQR'!$L$259,COLUMN(H123)-2+16*(ROW(H107)-ROW($C$103))),4),3,2)&amp;IF(COLUMN(H123)-2&lt;16,",","")</f>
        <v>0x2D,</v>
      </c>
      <c r="I123" s="36" t="str">
        <f>"0x"&amp;MID(DEC2HEX(INDEX('Tables SQR'!$L$4:'Tables SQR'!$L$259,COLUMN(I123)-2+16*(ROW(I107)-ROW($C$103))),4),3,2)&amp;IF(COLUMN(I123)-2&lt;16,",","")</f>
        <v>0x2A,</v>
      </c>
      <c r="J123" s="36" t="str">
        <f>"0x"&amp;MID(DEC2HEX(INDEX('Tables SQR'!$L$4:'Tables SQR'!$L$259,COLUMN(J123)-2+16*(ROW(J107)-ROW($C$103))),4),3,2)&amp;IF(COLUMN(J123)-2&lt;16,",","")</f>
        <v>0x28,</v>
      </c>
      <c r="K123" s="36" t="str">
        <f>"0x"&amp;MID(DEC2HEX(INDEX('Tables SQR'!$L$4:'Tables SQR'!$L$259,COLUMN(K123)-2+16*(ROW(K107)-ROW($C$103))),4),3,2)&amp;IF(COLUMN(K123)-2&lt;16,",","")</f>
        <v>0x26,</v>
      </c>
      <c r="L123" s="36" t="str">
        <f>"0x"&amp;MID(DEC2HEX(INDEX('Tables SQR'!$L$4:'Tables SQR'!$L$259,COLUMN(L123)-2+16*(ROW(L107)-ROW($C$103))),4),3,2)&amp;IF(COLUMN(L123)-2&lt;16,",","")</f>
        <v>0x24,</v>
      </c>
      <c r="M123" s="36" t="str">
        <f>"0x"&amp;MID(DEC2HEX(INDEX('Tables SQR'!$L$4:'Tables SQR'!$L$259,COLUMN(M123)-2+16*(ROW(M107)-ROW($C$103))),4),3,2)&amp;IF(COLUMN(M123)-2&lt;16,",","")</f>
        <v>0x21,</v>
      </c>
      <c r="N123" s="36" t="str">
        <f>"0x"&amp;MID(DEC2HEX(INDEX('Tables SQR'!$L$4:'Tables SQR'!$L$259,COLUMN(N123)-2+16*(ROW(N107)-ROW($C$103))),4),3,2)&amp;IF(COLUMN(N123)-2&lt;16,",","")</f>
        <v>0x1F,</v>
      </c>
      <c r="O123" s="36" t="str">
        <f>"0x"&amp;MID(DEC2HEX(INDEX('Tables SQR'!$L$4:'Tables SQR'!$L$259,COLUMN(O123)-2+16*(ROW(O107)-ROW($C$103))),4),3,2)&amp;IF(COLUMN(O123)-2&lt;16,",","")</f>
        <v>0x1D,</v>
      </c>
      <c r="P123" s="36" t="str">
        <f>"0x"&amp;MID(DEC2HEX(INDEX('Tables SQR'!$L$4:'Tables SQR'!$L$259,COLUMN(P123)-2+16*(ROW(P107)-ROW($C$103))),4),3,2)&amp;IF(COLUMN(P123)-2&lt;16,",","")</f>
        <v>0x1B,</v>
      </c>
      <c r="Q123" s="36" t="str">
        <f>"0x"&amp;MID(DEC2HEX(INDEX('Tables SQR'!$L$4:'Tables SQR'!$L$259,COLUMN(Q123)-2+16*(ROW(Q107)-ROW($C$103))),4),3,2)&amp;IF(COLUMN(Q123)-2&lt;16,",","")</f>
        <v>0x19,</v>
      </c>
      <c r="R123" s="36" t="str">
        <f>"0x"&amp;MID(DEC2HEX(INDEX('Tables SQR'!$L$4:'Tables SQR'!$L$259,COLUMN(R123)-2+16*(ROW(R107)-ROW($C$103))),4),3,2)&amp;IF(COLUMN(R123)-2&lt;16,",","")</f>
        <v>0x17</v>
      </c>
    </row>
    <row r="124" spans="2:18">
      <c r="B124" s="36" t="s">
        <v>107</v>
      </c>
      <c r="C124" s="36" t="str">
        <f>"0x"&amp;MID(DEC2HEX(INDEX('Tables SQR'!$L$4:'Tables SQR'!$L$259,COLUMN(C124)-2+16*(ROW(C108)-ROW($C$103))),4),3,2)&amp;IF(COLUMN(C124)-2&lt;16,",","")</f>
        <v>0x15,</v>
      </c>
      <c r="D124" s="36" t="str">
        <f>"0x"&amp;MID(DEC2HEX(INDEX('Tables SQR'!$L$4:'Tables SQR'!$L$259,COLUMN(D124)-2+16*(ROW(D108)-ROW($C$103))),4),3,2)&amp;IF(COLUMN(D124)-2&lt;16,",","")</f>
        <v>0x14,</v>
      </c>
      <c r="E124" s="36" t="str">
        <f>"0x"&amp;MID(DEC2HEX(INDEX('Tables SQR'!$L$4:'Tables SQR'!$L$259,COLUMN(E124)-2+16*(ROW(E108)-ROW($C$103))),4),3,2)&amp;IF(COLUMN(E124)-2&lt;16,",","")</f>
        <v>0x12,</v>
      </c>
      <c r="F124" s="36" t="str">
        <f>"0x"&amp;MID(DEC2HEX(INDEX('Tables SQR'!$L$4:'Tables SQR'!$L$259,COLUMN(F124)-2+16*(ROW(F108)-ROW($C$103))),4),3,2)&amp;IF(COLUMN(F124)-2&lt;16,",","")</f>
        <v>0x10,</v>
      </c>
      <c r="G124" s="36" t="str">
        <f>"0x"&amp;MID(DEC2HEX(INDEX('Tables SQR'!$L$4:'Tables SQR'!$L$259,COLUMN(G124)-2+16*(ROW(G108)-ROW($C$103))),4),3,2)&amp;IF(COLUMN(G124)-2&lt;16,",","")</f>
        <v>0x0E,</v>
      </c>
      <c r="H124" s="36" t="str">
        <f>"0x"&amp;MID(DEC2HEX(INDEX('Tables SQR'!$L$4:'Tables SQR'!$L$259,COLUMN(H124)-2+16*(ROW(H108)-ROW($C$103))),4),3,2)&amp;IF(COLUMN(H124)-2&lt;16,",","")</f>
        <v>0x0D,</v>
      </c>
      <c r="I124" s="36" t="str">
        <f>"0x"&amp;MID(DEC2HEX(INDEX('Tables SQR'!$L$4:'Tables SQR'!$L$259,COLUMN(I124)-2+16*(ROW(I108)-ROW($C$103))),4),3,2)&amp;IF(COLUMN(I124)-2&lt;16,",","")</f>
        <v>0x0B,</v>
      </c>
      <c r="J124" s="36" t="str">
        <f>"0x"&amp;MID(DEC2HEX(INDEX('Tables SQR'!$L$4:'Tables SQR'!$L$259,COLUMN(J124)-2+16*(ROW(J108)-ROW($C$103))),4),3,2)&amp;IF(COLUMN(J124)-2&lt;16,",","")</f>
        <v>0x09,</v>
      </c>
      <c r="K124" s="36" t="str">
        <f>"0x"&amp;MID(DEC2HEX(INDEX('Tables SQR'!$L$4:'Tables SQR'!$L$259,COLUMN(K124)-2+16*(ROW(K108)-ROW($C$103))),4),3,2)&amp;IF(COLUMN(K124)-2&lt;16,",","")</f>
        <v>0x08,</v>
      </c>
      <c r="L124" s="36" t="str">
        <f>"0x"&amp;MID(DEC2HEX(INDEX('Tables SQR'!$L$4:'Tables SQR'!$L$259,COLUMN(L124)-2+16*(ROW(L108)-ROW($C$103))),4),3,2)&amp;IF(COLUMN(L124)-2&lt;16,",","")</f>
        <v>0x06,</v>
      </c>
      <c r="M124" s="36" t="str">
        <f>"0x"&amp;MID(DEC2HEX(INDEX('Tables SQR'!$L$4:'Tables SQR'!$L$259,COLUMN(M124)-2+16*(ROW(M108)-ROW($C$103))),4),3,2)&amp;IF(COLUMN(M124)-2&lt;16,",","")</f>
        <v>0x04,</v>
      </c>
      <c r="N124" s="36" t="str">
        <f>"0x"&amp;MID(DEC2HEX(INDEX('Tables SQR'!$L$4:'Tables SQR'!$L$259,COLUMN(N124)-2+16*(ROW(N108)-ROW($C$103))),4),3,2)&amp;IF(COLUMN(N124)-2&lt;16,",","")</f>
        <v>0x03,</v>
      </c>
      <c r="O124" s="36" t="str">
        <f>"0x"&amp;MID(DEC2HEX(INDEX('Tables SQR'!$L$4:'Tables SQR'!$L$259,COLUMN(O124)-2+16*(ROW(O108)-ROW($C$103))),4),3,2)&amp;IF(COLUMN(O124)-2&lt;16,",","")</f>
        <v>0x01,</v>
      </c>
      <c r="P124" s="36" t="str">
        <f>"0x"&amp;MID(DEC2HEX(INDEX('Tables SQR'!$L$4:'Tables SQR'!$L$259,COLUMN(P124)-2+16*(ROW(P108)-ROW($C$103))),4),3,2)&amp;IF(COLUMN(P124)-2&lt;16,",","")</f>
        <v>0x00,</v>
      </c>
      <c r="Q124" s="36" t="str">
        <f>"0x"&amp;MID(DEC2HEX(INDEX('Tables SQR'!$L$4:'Tables SQR'!$L$259,COLUMN(Q124)-2+16*(ROW(Q108)-ROW($C$103))),4),3,2)&amp;IF(COLUMN(Q124)-2&lt;16,",","")</f>
        <v>0xFE,</v>
      </c>
      <c r="R124" s="36" t="str">
        <f>"0x"&amp;MID(DEC2HEX(INDEX('Tables SQR'!$L$4:'Tables SQR'!$L$259,COLUMN(R124)-2+16*(ROW(R108)-ROW($C$103))),4),3,2)&amp;IF(COLUMN(R124)-2&lt;16,",","")</f>
        <v>0xFD</v>
      </c>
    </row>
    <row r="125" spans="2:18">
      <c r="B125" s="36" t="s">
        <v>107</v>
      </c>
      <c r="C125" s="36" t="str">
        <f>"0x"&amp;MID(DEC2HEX(INDEX('Tables SQR'!$L$4:'Tables SQR'!$L$259,COLUMN(C125)-2+16*(ROW(C109)-ROW($C$103))),4),3,2)&amp;IF(COLUMN(C125)-2&lt;16,",","")</f>
        <v>0xFC,</v>
      </c>
      <c r="D125" s="36" t="str">
        <f>"0x"&amp;MID(DEC2HEX(INDEX('Tables SQR'!$L$4:'Tables SQR'!$L$259,COLUMN(D125)-2+16*(ROW(D109)-ROW($C$103))),4),3,2)&amp;IF(COLUMN(D125)-2&lt;16,",","")</f>
        <v>0xFA,</v>
      </c>
      <c r="E125" s="36" t="str">
        <f>"0x"&amp;MID(DEC2HEX(INDEX('Tables SQR'!$L$4:'Tables SQR'!$L$259,COLUMN(E125)-2+16*(ROW(E109)-ROW($C$103))),4),3,2)&amp;IF(COLUMN(E125)-2&lt;16,",","")</f>
        <v>0xF9,</v>
      </c>
      <c r="F125" s="36" t="str">
        <f>"0x"&amp;MID(DEC2HEX(INDEX('Tables SQR'!$L$4:'Tables SQR'!$L$259,COLUMN(F125)-2+16*(ROW(F109)-ROW($C$103))),4),3,2)&amp;IF(COLUMN(F125)-2&lt;16,",","")</f>
        <v>0xF7,</v>
      </c>
      <c r="G125" s="36" t="str">
        <f>"0x"&amp;MID(DEC2HEX(INDEX('Tables SQR'!$L$4:'Tables SQR'!$L$259,COLUMN(G125)-2+16*(ROW(G109)-ROW($C$103))),4),3,2)&amp;IF(COLUMN(G125)-2&lt;16,",","")</f>
        <v>0xF6,</v>
      </c>
      <c r="H125" s="36" t="str">
        <f>"0x"&amp;MID(DEC2HEX(INDEX('Tables SQR'!$L$4:'Tables SQR'!$L$259,COLUMN(H125)-2+16*(ROW(H109)-ROW($C$103))),4),3,2)&amp;IF(COLUMN(H125)-2&lt;16,",","")</f>
        <v>0xF5,</v>
      </c>
      <c r="I125" s="36" t="str">
        <f>"0x"&amp;MID(DEC2HEX(INDEX('Tables SQR'!$L$4:'Tables SQR'!$L$259,COLUMN(I125)-2+16*(ROW(I109)-ROW($C$103))),4),3,2)&amp;IF(COLUMN(I125)-2&lt;16,",","")</f>
        <v>0xF4,</v>
      </c>
      <c r="J125" s="36" t="str">
        <f>"0x"&amp;MID(DEC2HEX(INDEX('Tables SQR'!$L$4:'Tables SQR'!$L$259,COLUMN(J125)-2+16*(ROW(J109)-ROW($C$103))),4),3,2)&amp;IF(COLUMN(J125)-2&lt;16,",","")</f>
        <v>0xF2,</v>
      </c>
      <c r="K125" s="36" t="str">
        <f>"0x"&amp;MID(DEC2HEX(INDEX('Tables SQR'!$L$4:'Tables SQR'!$L$259,COLUMN(K125)-2+16*(ROW(K109)-ROW($C$103))),4),3,2)&amp;IF(COLUMN(K125)-2&lt;16,",","")</f>
        <v>0xF1,</v>
      </c>
      <c r="L125" s="36" t="str">
        <f>"0x"&amp;MID(DEC2HEX(INDEX('Tables SQR'!$L$4:'Tables SQR'!$L$259,COLUMN(L125)-2+16*(ROW(L109)-ROW($C$103))),4),3,2)&amp;IF(COLUMN(L125)-2&lt;16,",","")</f>
        <v>0xF0,</v>
      </c>
      <c r="M125" s="36" t="str">
        <f>"0x"&amp;MID(DEC2HEX(INDEX('Tables SQR'!$L$4:'Tables SQR'!$L$259,COLUMN(M125)-2+16*(ROW(M109)-ROW($C$103))),4),3,2)&amp;IF(COLUMN(M125)-2&lt;16,",","")</f>
        <v>0xEF,</v>
      </c>
      <c r="N125" s="36" t="str">
        <f>"0x"&amp;MID(DEC2HEX(INDEX('Tables SQR'!$L$4:'Tables SQR'!$L$259,COLUMN(N125)-2+16*(ROW(N109)-ROW($C$103))),4),3,2)&amp;IF(COLUMN(N125)-2&lt;16,",","")</f>
        <v>0xED,</v>
      </c>
      <c r="O125" s="36" t="str">
        <f>"0x"&amp;MID(DEC2HEX(INDEX('Tables SQR'!$L$4:'Tables SQR'!$L$259,COLUMN(O125)-2+16*(ROW(O109)-ROW($C$103))),4),3,2)&amp;IF(COLUMN(O125)-2&lt;16,",","")</f>
        <v>0xEC,</v>
      </c>
      <c r="P125" s="36" t="str">
        <f>"0x"&amp;MID(DEC2HEX(INDEX('Tables SQR'!$L$4:'Tables SQR'!$L$259,COLUMN(P125)-2+16*(ROW(P109)-ROW($C$103))),4),3,2)&amp;IF(COLUMN(P125)-2&lt;16,",","")</f>
        <v>0xEB,</v>
      </c>
      <c r="Q125" s="36" t="str">
        <f>"0x"&amp;MID(DEC2HEX(INDEX('Tables SQR'!$L$4:'Tables SQR'!$L$259,COLUMN(Q125)-2+16*(ROW(Q109)-ROW($C$103))),4),3,2)&amp;IF(COLUMN(Q125)-2&lt;16,",","")</f>
        <v>0xEA,</v>
      </c>
      <c r="R125" s="36" t="str">
        <f>"0x"&amp;MID(DEC2HEX(INDEX('Tables SQR'!$L$4:'Tables SQR'!$L$259,COLUMN(R125)-2+16*(ROW(R109)-ROW($C$103))),4),3,2)&amp;IF(COLUMN(R125)-2&lt;16,",","")</f>
        <v>0xE9</v>
      </c>
    </row>
    <row r="126" spans="2:18">
      <c r="B126" s="36" t="s">
        <v>107</v>
      </c>
      <c r="C126" s="36" t="str">
        <f>"0x"&amp;MID(DEC2HEX(INDEX('Tables SQR'!$L$4:'Tables SQR'!$L$259,COLUMN(C126)-2+16*(ROW(C110)-ROW($C$103))),4),3,2)&amp;IF(COLUMN(C126)-2&lt;16,",","")</f>
        <v>0xE8,</v>
      </c>
      <c r="D126" s="36" t="str">
        <f>"0x"&amp;MID(DEC2HEX(INDEX('Tables SQR'!$L$4:'Tables SQR'!$L$259,COLUMN(D126)-2+16*(ROW(D110)-ROW($C$103))),4),3,2)&amp;IF(COLUMN(D126)-2&lt;16,",","")</f>
        <v>0xE7,</v>
      </c>
      <c r="E126" s="36" t="str">
        <f>"0x"&amp;MID(DEC2HEX(INDEX('Tables SQR'!$L$4:'Tables SQR'!$L$259,COLUMN(E126)-2+16*(ROW(E110)-ROW($C$103))),4),3,2)&amp;IF(COLUMN(E126)-2&lt;16,",","")</f>
        <v>0xE6,</v>
      </c>
      <c r="F126" s="36" t="str">
        <f>"0x"&amp;MID(DEC2HEX(INDEX('Tables SQR'!$L$4:'Tables SQR'!$L$259,COLUMN(F126)-2+16*(ROW(F110)-ROW($C$103))),4),3,2)&amp;IF(COLUMN(F126)-2&lt;16,",","")</f>
        <v>0xE4,</v>
      </c>
      <c r="G126" s="36" t="str">
        <f>"0x"&amp;MID(DEC2HEX(INDEX('Tables SQR'!$L$4:'Tables SQR'!$L$259,COLUMN(G126)-2+16*(ROW(G110)-ROW($C$103))),4),3,2)&amp;IF(COLUMN(G126)-2&lt;16,",","")</f>
        <v>0xE3,</v>
      </c>
      <c r="H126" s="36" t="str">
        <f>"0x"&amp;MID(DEC2HEX(INDEX('Tables SQR'!$L$4:'Tables SQR'!$L$259,COLUMN(H126)-2+16*(ROW(H110)-ROW($C$103))),4),3,2)&amp;IF(COLUMN(H126)-2&lt;16,",","")</f>
        <v>0xE2,</v>
      </c>
      <c r="I126" s="36" t="str">
        <f>"0x"&amp;MID(DEC2HEX(INDEX('Tables SQR'!$L$4:'Tables SQR'!$L$259,COLUMN(I126)-2+16*(ROW(I110)-ROW($C$103))),4),3,2)&amp;IF(COLUMN(I126)-2&lt;16,",","")</f>
        <v>0xE1,</v>
      </c>
      <c r="J126" s="36" t="str">
        <f>"0x"&amp;MID(DEC2HEX(INDEX('Tables SQR'!$L$4:'Tables SQR'!$L$259,COLUMN(J126)-2+16*(ROW(J110)-ROW($C$103))),4),3,2)&amp;IF(COLUMN(J126)-2&lt;16,",","")</f>
        <v>0xE0,</v>
      </c>
      <c r="K126" s="36" t="str">
        <f>"0x"&amp;MID(DEC2HEX(INDEX('Tables SQR'!$L$4:'Tables SQR'!$L$259,COLUMN(K126)-2+16*(ROW(K110)-ROW($C$103))),4),3,2)&amp;IF(COLUMN(K126)-2&lt;16,",","")</f>
        <v>0xDF,</v>
      </c>
      <c r="L126" s="36" t="str">
        <f>"0x"&amp;MID(DEC2HEX(INDEX('Tables SQR'!$L$4:'Tables SQR'!$L$259,COLUMN(L126)-2+16*(ROW(L110)-ROW($C$103))),4),3,2)&amp;IF(COLUMN(L126)-2&lt;16,",","")</f>
        <v>0xDE,</v>
      </c>
      <c r="M126" s="36" t="str">
        <f>"0x"&amp;MID(DEC2HEX(INDEX('Tables SQR'!$L$4:'Tables SQR'!$L$259,COLUMN(M126)-2+16*(ROW(M110)-ROW($C$103))),4),3,2)&amp;IF(COLUMN(M126)-2&lt;16,",","")</f>
        <v>0xDD,</v>
      </c>
      <c r="N126" s="36" t="str">
        <f>"0x"&amp;MID(DEC2HEX(INDEX('Tables SQR'!$L$4:'Tables SQR'!$L$259,COLUMN(N126)-2+16*(ROW(N110)-ROW($C$103))),4),3,2)&amp;IF(COLUMN(N126)-2&lt;16,",","")</f>
        <v>0xDC,</v>
      </c>
      <c r="O126" s="36" t="str">
        <f>"0x"&amp;MID(DEC2HEX(INDEX('Tables SQR'!$L$4:'Tables SQR'!$L$259,COLUMN(O126)-2+16*(ROW(O110)-ROW($C$103))),4),3,2)&amp;IF(COLUMN(O126)-2&lt;16,",","")</f>
        <v>0xDB,</v>
      </c>
      <c r="P126" s="36" t="str">
        <f>"0x"&amp;MID(DEC2HEX(INDEX('Tables SQR'!$L$4:'Tables SQR'!$L$259,COLUMN(P126)-2+16*(ROW(P110)-ROW($C$103))),4),3,2)&amp;IF(COLUMN(P126)-2&lt;16,",","")</f>
        <v>0xDB,</v>
      </c>
      <c r="Q126" s="36" t="str">
        <f>"0x"&amp;MID(DEC2HEX(INDEX('Tables SQR'!$L$4:'Tables SQR'!$L$259,COLUMN(Q126)-2+16*(ROW(Q110)-ROW($C$103))),4),3,2)&amp;IF(COLUMN(Q126)-2&lt;16,",","")</f>
        <v>0xDA,</v>
      </c>
      <c r="R126" s="36" t="str">
        <f>"0x"&amp;MID(DEC2HEX(INDEX('Tables SQR'!$L$4:'Tables SQR'!$L$259,COLUMN(R126)-2+16*(ROW(R110)-ROW($C$103))),4),3,2)&amp;IF(COLUMN(R126)-2&lt;16,",","")</f>
        <v>0xD9</v>
      </c>
    </row>
    <row r="127" spans="2:18">
      <c r="B127" s="36" t="s">
        <v>107</v>
      </c>
      <c r="C127" s="36" t="str">
        <f>"0x"&amp;MID(DEC2HEX(INDEX('Tables SQR'!$L$4:'Tables SQR'!$L$259,COLUMN(C127)-2+16*(ROW(C111)-ROW($C$103))),4),3,2)&amp;IF(COLUMN(C127)-2&lt;16,",","")</f>
        <v>0xD8,</v>
      </c>
      <c r="D127" s="36" t="str">
        <f>"0x"&amp;MID(DEC2HEX(INDEX('Tables SQR'!$L$4:'Tables SQR'!$L$259,COLUMN(D127)-2+16*(ROW(D111)-ROW($C$103))),4),3,2)&amp;IF(COLUMN(D127)-2&lt;16,",","")</f>
        <v>0xD7,</v>
      </c>
      <c r="E127" s="36" t="str">
        <f>"0x"&amp;MID(DEC2HEX(INDEX('Tables SQR'!$L$4:'Tables SQR'!$L$259,COLUMN(E127)-2+16*(ROW(E111)-ROW($C$103))),4),3,2)&amp;IF(COLUMN(E127)-2&lt;16,",","")</f>
        <v>0xD6,</v>
      </c>
      <c r="F127" s="36" t="str">
        <f>"0x"&amp;MID(DEC2HEX(INDEX('Tables SQR'!$L$4:'Tables SQR'!$L$259,COLUMN(F127)-2+16*(ROW(F111)-ROW($C$103))),4),3,2)&amp;IF(COLUMN(F127)-2&lt;16,",","")</f>
        <v>0xD5,</v>
      </c>
      <c r="G127" s="36" t="str">
        <f>"0x"&amp;MID(DEC2HEX(INDEX('Tables SQR'!$L$4:'Tables SQR'!$L$259,COLUMN(G127)-2+16*(ROW(G111)-ROW($C$103))),4),3,2)&amp;IF(COLUMN(G127)-2&lt;16,",","")</f>
        <v>0xD4,</v>
      </c>
      <c r="H127" s="36" t="str">
        <f>"0x"&amp;MID(DEC2HEX(INDEX('Tables SQR'!$L$4:'Tables SQR'!$L$259,COLUMN(H127)-2+16*(ROW(H111)-ROW($C$103))),4),3,2)&amp;IF(COLUMN(H127)-2&lt;16,",","")</f>
        <v>0xD3,</v>
      </c>
      <c r="I127" s="36" t="str">
        <f>"0x"&amp;MID(DEC2HEX(INDEX('Tables SQR'!$L$4:'Tables SQR'!$L$259,COLUMN(I127)-2+16*(ROW(I111)-ROW($C$103))),4),3,2)&amp;IF(COLUMN(I127)-2&lt;16,",","")</f>
        <v>0xD3,</v>
      </c>
      <c r="J127" s="36" t="str">
        <f>"0x"&amp;MID(DEC2HEX(INDEX('Tables SQR'!$L$4:'Tables SQR'!$L$259,COLUMN(J127)-2+16*(ROW(J111)-ROW($C$103))),4),3,2)&amp;IF(COLUMN(J127)-2&lt;16,",","")</f>
        <v>0xD2,</v>
      </c>
      <c r="K127" s="36" t="str">
        <f>"0x"&amp;MID(DEC2HEX(INDEX('Tables SQR'!$L$4:'Tables SQR'!$L$259,COLUMN(K127)-2+16*(ROW(K111)-ROW($C$103))),4),3,2)&amp;IF(COLUMN(K127)-2&lt;16,",","")</f>
        <v>0xD1,</v>
      </c>
      <c r="L127" s="36" t="str">
        <f>"0x"&amp;MID(DEC2HEX(INDEX('Tables SQR'!$L$4:'Tables SQR'!$L$259,COLUMN(L127)-2+16*(ROW(L111)-ROW($C$103))),4),3,2)&amp;IF(COLUMN(L127)-2&lt;16,",","")</f>
        <v>0xD0,</v>
      </c>
      <c r="M127" s="36" t="str">
        <f>"0x"&amp;MID(DEC2HEX(INDEX('Tables SQR'!$L$4:'Tables SQR'!$L$259,COLUMN(M127)-2+16*(ROW(M111)-ROW($C$103))),4),3,2)&amp;IF(COLUMN(M127)-2&lt;16,",","")</f>
        <v>0xCF,</v>
      </c>
      <c r="N127" s="36" t="str">
        <f>"0x"&amp;MID(DEC2HEX(INDEX('Tables SQR'!$L$4:'Tables SQR'!$L$259,COLUMN(N127)-2+16*(ROW(N111)-ROW($C$103))),4),3,2)&amp;IF(COLUMN(N127)-2&lt;16,",","")</f>
        <v>0xCF,</v>
      </c>
      <c r="O127" s="36" t="str">
        <f>"0x"&amp;MID(DEC2HEX(INDEX('Tables SQR'!$L$4:'Tables SQR'!$L$259,COLUMN(O127)-2+16*(ROW(O111)-ROW($C$103))),4),3,2)&amp;IF(COLUMN(O127)-2&lt;16,",","")</f>
        <v>0xCE,</v>
      </c>
      <c r="P127" s="36" t="str">
        <f>"0x"&amp;MID(DEC2HEX(INDEX('Tables SQR'!$L$4:'Tables SQR'!$L$259,COLUMN(P127)-2+16*(ROW(P111)-ROW($C$103))),4),3,2)&amp;IF(COLUMN(P127)-2&lt;16,",","")</f>
        <v>0xCD,</v>
      </c>
      <c r="Q127" s="36" t="str">
        <f>"0x"&amp;MID(DEC2HEX(INDEX('Tables SQR'!$L$4:'Tables SQR'!$L$259,COLUMN(Q127)-2+16*(ROW(Q111)-ROW($C$103))),4),3,2)&amp;IF(COLUMN(Q127)-2&lt;16,",","")</f>
        <v>0xCC,</v>
      </c>
      <c r="R127" s="36" t="str">
        <f>"0x"&amp;MID(DEC2HEX(INDEX('Tables SQR'!$L$4:'Tables SQR'!$L$259,COLUMN(R127)-2+16*(ROW(R111)-ROW($C$103))),4),3,2)&amp;IF(COLUMN(R127)-2&lt;16,",","")</f>
        <v>0xCC</v>
      </c>
    </row>
    <row r="128" spans="2:18">
      <c r="B128" s="36" t="s">
        <v>107</v>
      </c>
      <c r="C128" s="36" t="str">
        <f>"0x"&amp;MID(DEC2HEX(INDEX('Tables SQR'!$L$4:'Tables SQR'!$L$259,COLUMN(C128)-2+16*(ROW(C112)-ROW($C$103))),4),3,2)&amp;IF(COLUMN(C128)-2&lt;16,",","")</f>
        <v>0xCB,</v>
      </c>
      <c r="D128" s="36" t="str">
        <f>"0x"&amp;MID(DEC2HEX(INDEX('Tables SQR'!$L$4:'Tables SQR'!$L$259,COLUMN(D128)-2+16*(ROW(D112)-ROW($C$103))),4),3,2)&amp;IF(COLUMN(D128)-2&lt;16,",","")</f>
        <v>0xCA,</v>
      </c>
      <c r="E128" s="36" t="str">
        <f>"0x"&amp;MID(DEC2HEX(INDEX('Tables SQR'!$L$4:'Tables SQR'!$L$259,COLUMN(E128)-2+16*(ROW(E112)-ROW($C$103))),4),3,2)&amp;IF(COLUMN(E128)-2&lt;16,",","")</f>
        <v>0xC9,</v>
      </c>
      <c r="F128" s="36" t="str">
        <f>"0x"&amp;MID(DEC2HEX(INDEX('Tables SQR'!$L$4:'Tables SQR'!$L$259,COLUMN(F128)-2+16*(ROW(F112)-ROW($C$103))),4),3,2)&amp;IF(COLUMN(F128)-2&lt;16,",","")</f>
        <v>0xC9,</v>
      </c>
      <c r="G128" s="36" t="str">
        <f>"0x"&amp;MID(DEC2HEX(INDEX('Tables SQR'!$L$4:'Tables SQR'!$L$259,COLUMN(G128)-2+16*(ROW(G112)-ROW($C$103))),4),3,2)&amp;IF(COLUMN(G128)-2&lt;16,",","")</f>
        <v>0xC8,</v>
      </c>
      <c r="H128" s="36" t="str">
        <f>"0x"&amp;MID(DEC2HEX(INDEX('Tables SQR'!$L$4:'Tables SQR'!$L$259,COLUMN(H128)-2+16*(ROW(H112)-ROW($C$103))),4),3,2)&amp;IF(COLUMN(H128)-2&lt;16,",","")</f>
        <v>0xC7,</v>
      </c>
      <c r="I128" s="36" t="str">
        <f>"0x"&amp;MID(DEC2HEX(INDEX('Tables SQR'!$L$4:'Tables SQR'!$L$259,COLUMN(I128)-2+16*(ROW(I112)-ROW($C$103))),4),3,2)&amp;IF(COLUMN(I128)-2&lt;16,",","")</f>
        <v>0xC6,</v>
      </c>
      <c r="J128" s="36" t="str">
        <f>"0x"&amp;MID(DEC2HEX(INDEX('Tables SQR'!$L$4:'Tables SQR'!$L$259,COLUMN(J128)-2+16*(ROW(J112)-ROW($C$103))),4),3,2)&amp;IF(COLUMN(J128)-2&lt;16,",","")</f>
        <v>0xC6,</v>
      </c>
      <c r="K128" s="36" t="str">
        <f>"0x"&amp;MID(DEC2HEX(INDEX('Tables SQR'!$L$4:'Tables SQR'!$L$259,COLUMN(K128)-2+16*(ROW(K112)-ROW($C$103))),4),3,2)&amp;IF(COLUMN(K128)-2&lt;16,",","")</f>
        <v>0xC5,</v>
      </c>
      <c r="L128" s="36" t="str">
        <f>"0x"&amp;MID(DEC2HEX(INDEX('Tables SQR'!$L$4:'Tables SQR'!$L$259,COLUMN(L128)-2+16*(ROW(L112)-ROW($C$103))),4),3,2)&amp;IF(COLUMN(L128)-2&lt;16,",","")</f>
        <v>0xC4,</v>
      </c>
      <c r="M128" s="36" t="str">
        <f>"0x"&amp;MID(DEC2HEX(INDEX('Tables SQR'!$L$4:'Tables SQR'!$L$259,COLUMN(M128)-2+16*(ROW(M112)-ROW($C$103))),4),3,2)&amp;IF(COLUMN(M128)-2&lt;16,",","")</f>
        <v>0xC4,</v>
      </c>
      <c r="N128" s="36" t="str">
        <f>"0x"&amp;MID(DEC2HEX(INDEX('Tables SQR'!$L$4:'Tables SQR'!$L$259,COLUMN(N128)-2+16*(ROW(N112)-ROW($C$103))),4),3,2)&amp;IF(COLUMN(N128)-2&lt;16,",","")</f>
        <v>0xC3,</v>
      </c>
      <c r="O128" s="36" t="str">
        <f>"0x"&amp;MID(DEC2HEX(INDEX('Tables SQR'!$L$4:'Tables SQR'!$L$259,COLUMN(O128)-2+16*(ROW(O112)-ROW($C$103))),4),3,2)&amp;IF(COLUMN(O128)-2&lt;16,",","")</f>
        <v>0xC2,</v>
      </c>
      <c r="P128" s="36" t="str">
        <f>"0x"&amp;MID(DEC2HEX(INDEX('Tables SQR'!$L$4:'Tables SQR'!$L$259,COLUMN(P128)-2+16*(ROW(P112)-ROW($C$103))),4),3,2)&amp;IF(COLUMN(P128)-2&lt;16,",","")</f>
        <v>0xC2,</v>
      </c>
      <c r="Q128" s="36" t="str">
        <f>"0x"&amp;MID(DEC2HEX(INDEX('Tables SQR'!$L$4:'Tables SQR'!$L$259,COLUMN(Q128)-2+16*(ROW(Q112)-ROW($C$103))),4),3,2)&amp;IF(COLUMN(Q128)-2&lt;16,",","")</f>
        <v>0xC1,</v>
      </c>
      <c r="R128" s="36" t="str">
        <f>"0x"&amp;MID(DEC2HEX(INDEX('Tables SQR'!$L$4:'Tables SQR'!$L$259,COLUMN(R128)-2+16*(ROW(R112)-ROW($C$103))),4),3,2)&amp;IF(COLUMN(R128)-2&lt;16,",","")</f>
        <v>0xC0</v>
      </c>
    </row>
    <row r="129" spans="1:66">
      <c r="B129" s="36" t="s">
        <v>107</v>
      </c>
      <c r="C129" s="36" t="str">
        <f>"0x"&amp;MID(DEC2HEX(INDEX('Tables SQR'!$L$4:'Tables SQR'!$L$259,COLUMN(C129)-2+16*(ROW(C113)-ROW($C$103))),4),3,2)&amp;IF(COLUMN(C129)-2&lt;16,",","")</f>
        <v>0xC0,</v>
      </c>
      <c r="D129" s="36" t="str">
        <f>"0x"&amp;MID(DEC2HEX(INDEX('Tables SQR'!$L$4:'Tables SQR'!$L$259,COLUMN(D129)-2+16*(ROW(D113)-ROW($C$103))),4),3,2)&amp;IF(COLUMN(D129)-2&lt;16,",","")</f>
        <v>0xBF,</v>
      </c>
      <c r="E129" s="36" t="str">
        <f>"0x"&amp;MID(DEC2HEX(INDEX('Tables SQR'!$L$4:'Tables SQR'!$L$259,COLUMN(E129)-2+16*(ROW(E113)-ROW($C$103))),4),3,2)&amp;IF(COLUMN(E129)-2&lt;16,",","")</f>
        <v>0xBF,</v>
      </c>
      <c r="F129" s="36" t="str">
        <f>"0x"&amp;MID(DEC2HEX(INDEX('Tables SQR'!$L$4:'Tables SQR'!$L$259,COLUMN(F129)-2+16*(ROW(F113)-ROW($C$103))),4),3,2)&amp;IF(COLUMN(F129)-2&lt;16,",","")</f>
        <v>0xBE,</v>
      </c>
      <c r="G129" s="36" t="str">
        <f>"0x"&amp;MID(DEC2HEX(INDEX('Tables SQR'!$L$4:'Tables SQR'!$L$259,COLUMN(G129)-2+16*(ROW(G113)-ROW($C$103))),4),3,2)&amp;IF(COLUMN(G129)-2&lt;16,",","")</f>
        <v>0xBD,</v>
      </c>
      <c r="H129" s="36" t="str">
        <f>"0x"&amp;MID(DEC2HEX(INDEX('Tables SQR'!$L$4:'Tables SQR'!$L$259,COLUMN(H129)-2+16*(ROW(H113)-ROW($C$103))),4),3,2)&amp;IF(COLUMN(H129)-2&lt;16,",","")</f>
        <v>0xBD,</v>
      </c>
      <c r="I129" s="36" t="str">
        <f>"0x"&amp;MID(DEC2HEX(INDEX('Tables SQR'!$L$4:'Tables SQR'!$L$259,COLUMN(I129)-2+16*(ROW(I113)-ROW($C$103))),4),3,2)&amp;IF(COLUMN(I129)-2&lt;16,",","")</f>
        <v>0xBC,</v>
      </c>
      <c r="J129" s="36" t="str">
        <f>"0x"&amp;MID(DEC2HEX(INDEX('Tables SQR'!$L$4:'Tables SQR'!$L$259,COLUMN(J129)-2+16*(ROW(J113)-ROW($C$103))),4),3,2)&amp;IF(COLUMN(J129)-2&lt;16,",","")</f>
        <v>0xBC,</v>
      </c>
      <c r="K129" s="36" t="str">
        <f>"0x"&amp;MID(DEC2HEX(INDEX('Tables SQR'!$L$4:'Tables SQR'!$L$259,COLUMN(K129)-2+16*(ROW(K113)-ROW($C$103))),4),3,2)&amp;IF(COLUMN(K129)-2&lt;16,",","")</f>
        <v>0xBB,</v>
      </c>
      <c r="L129" s="36" t="str">
        <f>"0x"&amp;MID(DEC2HEX(INDEX('Tables SQR'!$L$4:'Tables SQR'!$L$259,COLUMN(L129)-2+16*(ROW(L113)-ROW($C$103))),4),3,2)&amp;IF(COLUMN(L129)-2&lt;16,",","")</f>
        <v>0xBA,</v>
      </c>
      <c r="M129" s="36" t="str">
        <f>"0x"&amp;MID(DEC2HEX(INDEX('Tables SQR'!$L$4:'Tables SQR'!$L$259,COLUMN(M129)-2+16*(ROW(M113)-ROW($C$103))),4),3,2)&amp;IF(COLUMN(M129)-2&lt;16,",","")</f>
        <v>0xBA,</v>
      </c>
      <c r="N129" s="36" t="str">
        <f>"0x"&amp;MID(DEC2HEX(INDEX('Tables SQR'!$L$4:'Tables SQR'!$L$259,COLUMN(N129)-2+16*(ROW(N113)-ROW($C$103))),4),3,2)&amp;IF(COLUMN(N129)-2&lt;16,",","")</f>
        <v>0xB9,</v>
      </c>
      <c r="O129" s="36" t="str">
        <f>"0x"&amp;MID(DEC2HEX(INDEX('Tables SQR'!$L$4:'Tables SQR'!$L$259,COLUMN(O129)-2+16*(ROW(O113)-ROW($C$103))),4),3,2)&amp;IF(COLUMN(O129)-2&lt;16,",","")</f>
        <v>0xB9,</v>
      </c>
      <c r="P129" s="36" t="str">
        <f>"0x"&amp;MID(DEC2HEX(INDEX('Tables SQR'!$L$4:'Tables SQR'!$L$259,COLUMN(P129)-2+16*(ROW(P113)-ROW($C$103))),4),3,2)&amp;IF(COLUMN(P129)-2&lt;16,",","")</f>
        <v>0xB8,</v>
      </c>
      <c r="Q129" s="36" t="str">
        <f>"0x"&amp;MID(DEC2HEX(INDEX('Tables SQR'!$L$4:'Tables SQR'!$L$259,COLUMN(Q129)-2+16*(ROW(Q113)-ROW($C$103))),4),3,2)&amp;IF(COLUMN(Q129)-2&lt;16,",","")</f>
        <v>0xB8,</v>
      </c>
      <c r="R129" s="36" t="str">
        <f>"0x"&amp;MID(DEC2HEX(INDEX('Tables SQR'!$L$4:'Tables SQR'!$L$259,COLUMN(R129)-2+16*(ROW(R113)-ROW($C$103))),4),3,2)&amp;IF(COLUMN(R129)-2&lt;16,",","")</f>
        <v>0xB7</v>
      </c>
    </row>
    <row r="130" spans="1:66">
      <c r="B130" s="36" t="s">
        <v>107</v>
      </c>
      <c r="C130" s="36" t="str">
        <f>"0x"&amp;MID(DEC2HEX(INDEX('Tables SQR'!$L$4:'Tables SQR'!$L$259,COLUMN(C130)-2+16*(ROW(C114)-ROW($C$103))),4),3,2)&amp;IF(COLUMN(C130)-2&lt;16,",","")</f>
        <v>0xB6,</v>
      </c>
      <c r="D130" s="36" t="str">
        <f>"0x"&amp;MID(DEC2HEX(INDEX('Tables SQR'!$L$4:'Tables SQR'!$L$259,COLUMN(D130)-2+16*(ROW(D114)-ROW($C$103))),4),3,2)&amp;IF(COLUMN(D130)-2&lt;16,",","")</f>
        <v>0xB6,</v>
      </c>
      <c r="E130" s="36" t="str">
        <f>"0x"&amp;MID(DEC2HEX(INDEX('Tables SQR'!$L$4:'Tables SQR'!$L$259,COLUMN(E130)-2+16*(ROW(E114)-ROW($C$103))),4),3,2)&amp;IF(COLUMN(E130)-2&lt;16,",","")</f>
        <v>0xB5,</v>
      </c>
      <c r="F130" s="36" t="str">
        <f>"0x"&amp;MID(DEC2HEX(INDEX('Tables SQR'!$L$4:'Tables SQR'!$L$259,COLUMN(F130)-2+16*(ROW(F114)-ROW($C$103))),4),3,2)&amp;IF(COLUMN(F130)-2&lt;16,",","")</f>
        <v>0xB5,</v>
      </c>
      <c r="G130" s="36" t="str">
        <f>"0x"&amp;MID(DEC2HEX(INDEX('Tables SQR'!$L$4:'Tables SQR'!$L$259,COLUMN(G130)-2+16*(ROW(G114)-ROW($C$103))),4),3,2)&amp;IF(COLUMN(G130)-2&lt;16,",","")</f>
        <v>0xB4,</v>
      </c>
      <c r="H130" s="36" t="str">
        <f>"0x"&amp;MID(DEC2HEX(INDEX('Tables SQR'!$L$4:'Tables SQR'!$L$259,COLUMN(H130)-2+16*(ROW(H114)-ROW($C$103))),4),3,2)&amp;IF(COLUMN(H130)-2&lt;16,",","")</f>
        <v>0xB4,</v>
      </c>
      <c r="I130" s="36" t="str">
        <f>"0x"&amp;MID(DEC2HEX(INDEX('Tables SQR'!$L$4:'Tables SQR'!$L$259,COLUMN(I130)-2+16*(ROW(I114)-ROW($C$103))),4),3,2)&amp;IF(COLUMN(I130)-2&lt;16,",","")</f>
        <v>0xB3,</v>
      </c>
      <c r="J130" s="36" t="str">
        <f>"0x"&amp;MID(DEC2HEX(INDEX('Tables SQR'!$L$4:'Tables SQR'!$L$259,COLUMN(J130)-2+16*(ROW(J114)-ROW($C$103))),4),3,2)&amp;IF(COLUMN(J130)-2&lt;16,",","")</f>
        <v>0xB3,</v>
      </c>
      <c r="K130" s="36" t="str">
        <f>"0x"&amp;MID(DEC2HEX(INDEX('Tables SQR'!$L$4:'Tables SQR'!$L$259,COLUMN(K130)-2+16*(ROW(K114)-ROW($C$103))),4),3,2)&amp;IF(COLUMN(K130)-2&lt;16,",","")</f>
        <v>0xB2,</v>
      </c>
      <c r="L130" s="36" t="str">
        <f>"0x"&amp;MID(DEC2HEX(INDEX('Tables SQR'!$L$4:'Tables SQR'!$L$259,COLUMN(L130)-2+16*(ROW(L114)-ROW($C$103))),4),3,2)&amp;IF(COLUMN(L130)-2&lt;16,",","")</f>
        <v>0xB2,</v>
      </c>
      <c r="M130" s="36" t="str">
        <f>"0x"&amp;MID(DEC2HEX(INDEX('Tables SQR'!$L$4:'Tables SQR'!$L$259,COLUMN(M130)-2+16*(ROW(M114)-ROW($C$103))),4),3,2)&amp;IF(COLUMN(M130)-2&lt;16,",","")</f>
        <v>0xB1,</v>
      </c>
      <c r="N130" s="36" t="str">
        <f>"0x"&amp;MID(DEC2HEX(INDEX('Tables SQR'!$L$4:'Tables SQR'!$L$259,COLUMN(N130)-2+16*(ROW(N114)-ROW($C$103))),4),3,2)&amp;IF(COLUMN(N130)-2&lt;16,",","")</f>
        <v>0xB1,</v>
      </c>
      <c r="O130" s="36" t="str">
        <f>"0x"&amp;MID(DEC2HEX(INDEX('Tables SQR'!$L$4:'Tables SQR'!$L$259,COLUMN(O130)-2+16*(ROW(O114)-ROW($C$103))),4),3,2)&amp;IF(COLUMN(O130)-2&lt;16,",","")</f>
        <v>0xB0,</v>
      </c>
      <c r="P130" s="36" t="str">
        <f>"0x"&amp;MID(DEC2HEX(INDEX('Tables SQR'!$L$4:'Tables SQR'!$L$259,COLUMN(P130)-2+16*(ROW(P114)-ROW($C$103))),4),3,2)&amp;IF(COLUMN(P130)-2&lt;16,",","")</f>
        <v>0xB0,</v>
      </c>
      <c r="Q130" s="36" t="str">
        <f>"0x"&amp;MID(DEC2HEX(INDEX('Tables SQR'!$L$4:'Tables SQR'!$L$259,COLUMN(Q130)-2+16*(ROW(Q114)-ROW($C$103))),4),3,2)&amp;IF(COLUMN(Q130)-2&lt;16,",","")</f>
        <v>0xAF,</v>
      </c>
      <c r="R130" s="36" t="str">
        <f>"0x"&amp;MID(DEC2HEX(INDEX('Tables SQR'!$L$4:'Tables SQR'!$L$259,COLUMN(R130)-2+16*(ROW(R114)-ROW($C$103))),4),3,2)&amp;IF(COLUMN(R130)-2&lt;16,",","")</f>
        <v>0xAF</v>
      </c>
    </row>
    <row r="131" spans="1:66">
      <c r="B131" s="36" t="s">
        <v>107</v>
      </c>
      <c r="C131" s="36" t="str">
        <f>"0x"&amp;MID(DEC2HEX(INDEX('Tables SQR'!$L$4:'Tables SQR'!$L$259,COLUMN(C131)-2+16*(ROW(C115)-ROW($C$103))),4),3,2)&amp;IF(COLUMN(C131)-2&lt;16,",","")</f>
        <v>0xAE,</v>
      </c>
      <c r="D131" s="36" t="str">
        <f>"0x"&amp;MID(DEC2HEX(INDEX('Tables SQR'!$L$4:'Tables SQR'!$L$259,COLUMN(D131)-2+16*(ROW(D115)-ROW($C$103))),4),3,2)&amp;IF(COLUMN(D131)-2&lt;16,",","")</f>
        <v>0xAE,</v>
      </c>
      <c r="E131" s="36" t="str">
        <f>"0x"&amp;MID(DEC2HEX(INDEX('Tables SQR'!$L$4:'Tables SQR'!$L$259,COLUMN(E131)-2+16*(ROW(E115)-ROW($C$103))),4),3,2)&amp;IF(COLUMN(E131)-2&lt;16,",","")</f>
        <v>0xAD,</v>
      </c>
      <c r="F131" s="36" t="str">
        <f>"0x"&amp;MID(DEC2HEX(INDEX('Tables SQR'!$L$4:'Tables SQR'!$L$259,COLUMN(F131)-2+16*(ROW(F115)-ROW($C$103))),4),3,2)&amp;IF(COLUMN(F131)-2&lt;16,",","")</f>
        <v>0xAD,</v>
      </c>
      <c r="G131" s="36" t="str">
        <f>"0x"&amp;MID(DEC2HEX(INDEX('Tables SQR'!$L$4:'Tables SQR'!$L$259,COLUMN(G131)-2+16*(ROW(G115)-ROW($C$103))),4),3,2)&amp;IF(COLUMN(G131)-2&lt;16,",","")</f>
        <v>0xAC,</v>
      </c>
      <c r="H131" s="36" t="str">
        <f>"0x"&amp;MID(DEC2HEX(INDEX('Tables SQR'!$L$4:'Tables SQR'!$L$259,COLUMN(H131)-2+16*(ROW(H115)-ROW($C$103))),4),3,2)&amp;IF(COLUMN(H131)-2&lt;16,",","")</f>
        <v>0xAC,</v>
      </c>
      <c r="I131" s="36" t="str">
        <f>"0x"&amp;MID(DEC2HEX(INDEX('Tables SQR'!$L$4:'Tables SQR'!$L$259,COLUMN(I131)-2+16*(ROW(I115)-ROW($C$103))),4),3,2)&amp;IF(COLUMN(I131)-2&lt;16,",","")</f>
        <v>0xAB,</v>
      </c>
      <c r="J131" s="36" t="str">
        <f>"0x"&amp;MID(DEC2HEX(INDEX('Tables SQR'!$L$4:'Tables SQR'!$L$259,COLUMN(J131)-2+16*(ROW(J115)-ROW($C$103))),4),3,2)&amp;IF(COLUMN(J131)-2&lt;16,",","")</f>
        <v>0xAB,</v>
      </c>
      <c r="K131" s="36" t="str">
        <f>"0x"&amp;MID(DEC2HEX(INDEX('Tables SQR'!$L$4:'Tables SQR'!$L$259,COLUMN(K131)-2+16*(ROW(K115)-ROW($C$103))),4),3,2)&amp;IF(COLUMN(K131)-2&lt;16,",","")</f>
        <v>0xAB,</v>
      </c>
      <c r="L131" s="36" t="str">
        <f>"0x"&amp;MID(DEC2HEX(INDEX('Tables SQR'!$L$4:'Tables SQR'!$L$259,COLUMN(L131)-2+16*(ROW(L115)-ROW($C$103))),4),3,2)&amp;IF(COLUMN(L131)-2&lt;16,",","")</f>
        <v>0xAA,</v>
      </c>
      <c r="M131" s="36" t="str">
        <f>"0x"&amp;MID(DEC2HEX(INDEX('Tables SQR'!$L$4:'Tables SQR'!$L$259,COLUMN(M131)-2+16*(ROW(M115)-ROW($C$103))),4),3,2)&amp;IF(COLUMN(M131)-2&lt;16,",","")</f>
        <v>0xAA,</v>
      </c>
      <c r="N131" s="36" t="str">
        <f>"0x"&amp;MID(DEC2HEX(INDEX('Tables SQR'!$L$4:'Tables SQR'!$L$259,COLUMN(N131)-2+16*(ROW(N115)-ROW($C$103))),4),3,2)&amp;IF(COLUMN(N131)-2&lt;16,",","")</f>
        <v>0xA9,</v>
      </c>
      <c r="O131" s="36" t="str">
        <f>"0x"&amp;MID(DEC2HEX(INDEX('Tables SQR'!$L$4:'Tables SQR'!$L$259,COLUMN(O131)-2+16*(ROW(O115)-ROW($C$103))),4),3,2)&amp;IF(COLUMN(O131)-2&lt;16,",","")</f>
        <v>0xA9,</v>
      </c>
      <c r="P131" s="36" t="str">
        <f>"0x"&amp;MID(DEC2HEX(INDEX('Tables SQR'!$L$4:'Tables SQR'!$L$259,COLUMN(P131)-2+16*(ROW(P115)-ROW($C$103))),4),3,2)&amp;IF(COLUMN(P131)-2&lt;16,",","")</f>
        <v>0xA8,</v>
      </c>
      <c r="Q131" s="36" t="str">
        <f>"0x"&amp;MID(DEC2HEX(INDEX('Tables SQR'!$L$4:'Tables SQR'!$L$259,COLUMN(Q131)-2+16*(ROW(Q115)-ROW($C$103))),4),3,2)&amp;IF(COLUMN(Q131)-2&lt;16,",","")</f>
        <v>0xA8,</v>
      </c>
      <c r="R131" s="36" t="str">
        <f>"0x"&amp;MID(DEC2HEX(INDEX('Tables SQR'!$L$4:'Tables SQR'!$L$259,COLUMN(R131)-2+16*(ROW(R115)-ROW($C$103))),4),3,2)&amp;IF(COLUMN(R131)-2&lt;16,",","")</f>
        <v>0xA8</v>
      </c>
    </row>
    <row r="132" spans="1:66">
      <c r="B132" s="36" t="s">
        <v>107</v>
      </c>
      <c r="C132" s="36" t="str">
        <f>"0x"&amp;MID(DEC2HEX(INDEX('Tables SQR'!$L$4:'Tables SQR'!$L$259,COLUMN(C132)-2+16*(ROW(C116)-ROW($C$103))),4),3,2)&amp;IF(COLUMN(C132)-2&lt;16,",","")</f>
        <v>0xA7,</v>
      </c>
      <c r="D132" s="36" t="str">
        <f>"0x"&amp;MID(DEC2HEX(INDEX('Tables SQR'!$L$4:'Tables SQR'!$L$259,COLUMN(D132)-2+16*(ROW(D116)-ROW($C$103))),4),3,2)&amp;IF(COLUMN(D132)-2&lt;16,",","")</f>
        <v>0xA7,</v>
      </c>
      <c r="E132" s="36" t="str">
        <f>"0x"&amp;MID(DEC2HEX(INDEX('Tables SQR'!$L$4:'Tables SQR'!$L$259,COLUMN(E132)-2+16*(ROW(E116)-ROW($C$103))),4),3,2)&amp;IF(COLUMN(E132)-2&lt;16,",","")</f>
        <v>0xA6,</v>
      </c>
      <c r="F132" s="36" t="str">
        <f>"0x"&amp;MID(DEC2HEX(INDEX('Tables SQR'!$L$4:'Tables SQR'!$L$259,COLUMN(F132)-2+16*(ROW(F116)-ROW($C$103))),4),3,2)&amp;IF(COLUMN(F132)-2&lt;16,",","")</f>
        <v>0xA6,</v>
      </c>
      <c r="G132" s="36" t="str">
        <f>"0x"&amp;MID(DEC2HEX(INDEX('Tables SQR'!$L$4:'Tables SQR'!$L$259,COLUMN(G132)-2+16*(ROW(G116)-ROW($C$103))),4),3,2)&amp;IF(COLUMN(G132)-2&lt;16,",","")</f>
        <v>0xA5,</v>
      </c>
      <c r="H132" s="36" t="str">
        <f>"0x"&amp;MID(DEC2HEX(INDEX('Tables SQR'!$L$4:'Tables SQR'!$L$259,COLUMN(H132)-2+16*(ROW(H116)-ROW($C$103))),4),3,2)&amp;IF(COLUMN(H132)-2&lt;16,",","")</f>
        <v>0xA5,</v>
      </c>
      <c r="I132" s="36" t="str">
        <f>"0x"&amp;MID(DEC2HEX(INDEX('Tables SQR'!$L$4:'Tables SQR'!$L$259,COLUMN(I132)-2+16*(ROW(I116)-ROW($C$103))),4),3,2)&amp;IF(COLUMN(I132)-2&lt;16,",","")</f>
        <v>0xA5,</v>
      </c>
      <c r="J132" s="36" t="str">
        <f>"0x"&amp;MID(DEC2HEX(INDEX('Tables SQR'!$L$4:'Tables SQR'!$L$259,COLUMN(J132)-2+16*(ROW(J116)-ROW($C$103))),4),3,2)&amp;IF(COLUMN(J132)-2&lt;16,",","")</f>
        <v>0xA4,</v>
      </c>
      <c r="K132" s="36" t="str">
        <f>"0x"&amp;MID(DEC2HEX(INDEX('Tables SQR'!$L$4:'Tables SQR'!$L$259,COLUMN(K132)-2+16*(ROW(K116)-ROW($C$103))),4),3,2)&amp;IF(COLUMN(K132)-2&lt;16,",","")</f>
        <v>0xA4,</v>
      </c>
      <c r="L132" s="36" t="str">
        <f>"0x"&amp;MID(DEC2HEX(INDEX('Tables SQR'!$L$4:'Tables SQR'!$L$259,COLUMN(L132)-2+16*(ROW(L116)-ROW($C$103))),4),3,2)&amp;IF(COLUMN(L132)-2&lt;16,",","")</f>
        <v>0xA3,</v>
      </c>
      <c r="M132" s="36" t="str">
        <f>"0x"&amp;MID(DEC2HEX(INDEX('Tables SQR'!$L$4:'Tables SQR'!$L$259,COLUMN(M132)-2+16*(ROW(M116)-ROW($C$103))),4),3,2)&amp;IF(COLUMN(M132)-2&lt;16,",","")</f>
        <v>0xA3,</v>
      </c>
      <c r="N132" s="36" t="str">
        <f>"0x"&amp;MID(DEC2HEX(INDEX('Tables SQR'!$L$4:'Tables SQR'!$L$259,COLUMN(N132)-2+16*(ROW(N116)-ROW($C$103))),4),3,2)&amp;IF(COLUMN(N132)-2&lt;16,",","")</f>
        <v>0xA3,</v>
      </c>
      <c r="O132" s="36" t="str">
        <f>"0x"&amp;MID(DEC2HEX(INDEX('Tables SQR'!$L$4:'Tables SQR'!$L$259,COLUMN(O132)-2+16*(ROW(O116)-ROW($C$103))),4),3,2)&amp;IF(COLUMN(O132)-2&lt;16,",","")</f>
        <v>0xA2,</v>
      </c>
      <c r="P132" s="36" t="str">
        <f>"0x"&amp;MID(DEC2HEX(INDEX('Tables SQR'!$L$4:'Tables SQR'!$L$259,COLUMN(P132)-2+16*(ROW(P116)-ROW($C$103))),4),3,2)&amp;IF(COLUMN(P132)-2&lt;16,",","")</f>
        <v>0xA2,</v>
      </c>
      <c r="Q132" s="36" t="str">
        <f>"0x"&amp;MID(DEC2HEX(INDEX('Tables SQR'!$L$4:'Tables SQR'!$L$259,COLUMN(Q132)-2+16*(ROW(Q116)-ROW($C$103))),4),3,2)&amp;IF(COLUMN(Q132)-2&lt;16,",","")</f>
        <v>0xA1,</v>
      </c>
      <c r="R132" s="36" t="str">
        <f>"0x"&amp;MID(DEC2HEX(INDEX('Tables SQR'!$L$4:'Tables SQR'!$L$259,COLUMN(R132)-2+16*(ROW(R116)-ROW($C$103))),4),3,2)&amp;IF(COLUMN(R132)-2&lt;16,",","")</f>
        <v>0xA1</v>
      </c>
    </row>
    <row r="133" spans="1:66">
      <c r="B133" s="36" t="s">
        <v>107</v>
      </c>
      <c r="C133" s="36" t="str">
        <f>"0x"&amp;MID(DEC2HEX(INDEX('Tables SQR'!$L$4:'Tables SQR'!$L$259,COLUMN(C133)-2+16*(ROW(C117)-ROW($C$103))),4),3,2)&amp;IF(COLUMN(C133)-2&lt;16,",","")</f>
        <v>0xA1,</v>
      </c>
      <c r="D133" s="36" t="str">
        <f>"0x"&amp;MID(DEC2HEX(INDEX('Tables SQR'!$L$4:'Tables SQR'!$L$259,COLUMN(D133)-2+16*(ROW(D117)-ROW($C$103))),4),3,2)&amp;IF(COLUMN(D133)-2&lt;16,",","")</f>
        <v>0xA0,</v>
      </c>
      <c r="E133" s="36" t="str">
        <f>"0x"&amp;MID(DEC2HEX(INDEX('Tables SQR'!$L$4:'Tables SQR'!$L$259,COLUMN(E133)-2+16*(ROW(E117)-ROW($C$103))),4),3,2)&amp;IF(COLUMN(E133)-2&lt;16,",","")</f>
        <v>0xA0,</v>
      </c>
      <c r="F133" s="36" t="str">
        <f>"0x"&amp;MID(DEC2HEX(INDEX('Tables SQR'!$L$4:'Tables SQR'!$L$259,COLUMN(F133)-2+16*(ROW(F117)-ROW($C$103))),4),3,2)&amp;IF(COLUMN(F133)-2&lt;16,",","")</f>
        <v>0xA0,</v>
      </c>
      <c r="G133" s="36" t="str">
        <f>"0x"&amp;MID(DEC2HEX(INDEX('Tables SQR'!$L$4:'Tables SQR'!$L$259,COLUMN(G133)-2+16*(ROW(G117)-ROW($C$103))),4),3,2)&amp;IF(COLUMN(G133)-2&lt;16,",","")</f>
        <v>0x9F,</v>
      </c>
      <c r="H133" s="36" t="str">
        <f>"0x"&amp;MID(DEC2HEX(INDEX('Tables SQR'!$L$4:'Tables SQR'!$L$259,COLUMN(H133)-2+16*(ROW(H117)-ROW($C$103))),4),3,2)&amp;IF(COLUMN(H133)-2&lt;16,",","")</f>
        <v>0x9F,</v>
      </c>
      <c r="I133" s="36" t="str">
        <f>"0x"&amp;MID(DEC2HEX(INDEX('Tables SQR'!$L$4:'Tables SQR'!$L$259,COLUMN(I133)-2+16*(ROW(I117)-ROW($C$103))),4),3,2)&amp;IF(COLUMN(I133)-2&lt;16,",","")</f>
        <v>0x9F,</v>
      </c>
      <c r="J133" s="36" t="str">
        <f>"0x"&amp;MID(DEC2HEX(INDEX('Tables SQR'!$L$4:'Tables SQR'!$L$259,COLUMN(J133)-2+16*(ROW(J117)-ROW($C$103))),4),3,2)&amp;IF(COLUMN(J133)-2&lt;16,",","")</f>
        <v>0x9E,</v>
      </c>
      <c r="K133" s="36" t="str">
        <f>"0x"&amp;MID(DEC2HEX(INDEX('Tables SQR'!$L$4:'Tables SQR'!$L$259,COLUMN(K133)-2+16*(ROW(K117)-ROW($C$103))),4),3,2)&amp;IF(COLUMN(K133)-2&lt;16,",","")</f>
        <v>0x9E,</v>
      </c>
      <c r="L133" s="36" t="str">
        <f>"0x"&amp;MID(DEC2HEX(INDEX('Tables SQR'!$L$4:'Tables SQR'!$L$259,COLUMN(L133)-2+16*(ROW(L117)-ROW($C$103))),4),3,2)&amp;IF(COLUMN(L133)-2&lt;16,",","")</f>
        <v>0x9D,</v>
      </c>
      <c r="M133" s="36" t="str">
        <f>"0x"&amp;MID(DEC2HEX(INDEX('Tables SQR'!$L$4:'Tables SQR'!$L$259,COLUMN(M133)-2+16*(ROW(M117)-ROW($C$103))),4),3,2)&amp;IF(COLUMN(M133)-2&lt;16,",","")</f>
        <v>0x9D,</v>
      </c>
      <c r="N133" s="36" t="str">
        <f>"0x"&amp;MID(DEC2HEX(INDEX('Tables SQR'!$L$4:'Tables SQR'!$L$259,COLUMN(N133)-2+16*(ROW(N117)-ROW($C$103))),4),3,2)&amp;IF(COLUMN(N133)-2&lt;16,",","")</f>
        <v>0x9D,</v>
      </c>
      <c r="O133" s="36" t="str">
        <f>"0x"&amp;MID(DEC2HEX(INDEX('Tables SQR'!$L$4:'Tables SQR'!$L$259,COLUMN(O133)-2+16*(ROW(O117)-ROW($C$103))),4),3,2)&amp;IF(COLUMN(O133)-2&lt;16,",","")</f>
        <v>0x9C,</v>
      </c>
      <c r="P133" s="36" t="str">
        <f>"0x"&amp;MID(DEC2HEX(INDEX('Tables SQR'!$L$4:'Tables SQR'!$L$259,COLUMN(P133)-2+16*(ROW(P117)-ROW($C$103))),4),3,2)&amp;IF(COLUMN(P133)-2&lt;16,",","")</f>
        <v>0x9C,</v>
      </c>
      <c r="Q133" s="36" t="str">
        <f>"0x"&amp;MID(DEC2HEX(INDEX('Tables SQR'!$L$4:'Tables SQR'!$L$259,COLUMN(Q133)-2+16*(ROW(Q117)-ROW($C$103))),4),3,2)&amp;IF(COLUMN(Q133)-2&lt;16,",","")</f>
        <v>0x9C,</v>
      </c>
      <c r="R133" s="36" t="str">
        <f>"0x"&amp;MID(DEC2HEX(INDEX('Tables SQR'!$L$4:'Tables SQR'!$L$259,COLUMN(R133)-2+16*(ROW(R117)-ROW($C$103))),4),3,2)&amp;IF(COLUMN(R133)-2&lt;16,",","")</f>
        <v>0x9B</v>
      </c>
    </row>
    <row r="134" spans="1:66">
      <c r="B134" s="36" t="s">
        <v>107</v>
      </c>
      <c r="C134" s="36" t="str">
        <f>"0x"&amp;MID(DEC2HEX(INDEX('Tables SQR'!$L$4:'Tables SQR'!$L$259,COLUMN(C134)-2+16*(ROW(C118)-ROW($C$103))),4),3,2)&amp;IF(COLUMN(C134)-2&lt;16,",","")</f>
        <v>0x9B,</v>
      </c>
      <c r="D134" s="36" t="str">
        <f>"0x"&amp;MID(DEC2HEX(INDEX('Tables SQR'!$L$4:'Tables SQR'!$L$259,COLUMN(D134)-2+16*(ROW(D118)-ROW($C$103))),4),3,2)&amp;IF(COLUMN(D134)-2&lt;16,",","")</f>
        <v>0x9B,</v>
      </c>
      <c r="E134" s="36" t="str">
        <f>"0x"&amp;MID(DEC2HEX(INDEX('Tables SQR'!$L$4:'Tables SQR'!$L$259,COLUMN(E134)-2+16*(ROW(E118)-ROW($C$103))),4),3,2)&amp;IF(COLUMN(E134)-2&lt;16,",","")</f>
        <v>0x9A,</v>
      </c>
      <c r="F134" s="36" t="str">
        <f>"0x"&amp;MID(DEC2HEX(INDEX('Tables SQR'!$L$4:'Tables SQR'!$L$259,COLUMN(F134)-2+16*(ROW(F118)-ROW($C$103))),4),3,2)&amp;IF(COLUMN(F134)-2&lt;16,",","")</f>
        <v>0x9A,</v>
      </c>
      <c r="G134" s="36" t="str">
        <f>"0x"&amp;MID(DEC2HEX(INDEX('Tables SQR'!$L$4:'Tables SQR'!$L$259,COLUMN(G134)-2+16*(ROW(G118)-ROW($C$103))),4),3,2)&amp;IF(COLUMN(G134)-2&lt;16,",","")</f>
        <v>0x9A,</v>
      </c>
      <c r="H134" s="36" t="str">
        <f>"0x"&amp;MID(DEC2HEX(INDEX('Tables SQR'!$L$4:'Tables SQR'!$L$259,COLUMN(H134)-2+16*(ROW(H118)-ROW($C$103))),4),3,2)&amp;IF(COLUMN(H134)-2&lt;16,",","")</f>
        <v>0x99,</v>
      </c>
      <c r="I134" s="36" t="str">
        <f>"0x"&amp;MID(DEC2HEX(INDEX('Tables SQR'!$L$4:'Tables SQR'!$L$259,COLUMN(I134)-2+16*(ROW(I118)-ROW($C$103))),4),3,2)&amp;IF(COLUMN(I134)-2&lt;16,",","")</f>
        <v>0x99,</v>
      </c>
      <c r="J134" s="36" t="str">
        <f>"0x"&amp;MID(DEC2HEX(INDEX('Tables SQR'!$L$4:'Tables SQR'!$L$259,COLUMN(J134)-2+16*(ROW(J118)-ROW($C$103))),4),3,2)&amp;IF(COLUMN(J134)-2&lt;16,",","")</f>
        <v>0x99,</v>
      </c>
      <c r="K134" s="36" t="str">
        <f>"0x"&amp;MID(DEC2HEX(INDEX('Tables SQR'!$L$4:'Tables SQR'!$L$259,COLUMN(K134)-2+16*(ROW(K118)-ROW($C$103))),4),3,2)&amp;IF(COLUMN(K134)-2&lt;16,",","")</f>
        <v>0x98,</v>
      </c>
      <c r="L134" s="36" t="str">
        <f>"0x"&amp;MID(DEC2HEX(INDEX('Tables SQR'!$L$4:'Tables SQR'!$L$259,COLUMN(L134)-2+16*(ROW(L118)-ROW($C$103))),4),3,2)&amp;IF(COLUMN(L134)-2&lt;16,",","")</f>
        <v>0x98,</v>
      </c>
      <c r="M134" s="36" t="str">
        <f>"0x"&amp;MID(DEC2HEX(INDEX('Tables SQR'!$L$4:'Tables SQR'!$L$259,COLUMN(M134)-2+16*(ROW(M118)-ROW($C$103))),4),3,2)&amp;IF(COLUMN(M134)-2&lt;16,",","")</f>
        <v>0x98,</v>
      </c>
      <c r="N134" s="36" t="str">
        <f>"0x"&amp;MID(DEC2HEX(INDEX('Tables SQR'!$L$4:'Tables SQR'!$L$259,COLUMN(N134)-2+16*(ROW(N118)-ROW($C$103))),4),3,2)&amp;IF(COLUMN(N134)-2&lt;16,",","")</f>
        <v>0x97,</v>
      </c>
      <c r="O134" s="36" t="str">
        <f>"0x"&amp;MID(DEC2HEX(INDEX('Tables SQR'!$L$4:'Tables SQR'!$L$259,COLUMN(O134)-2+16*(ROW(O118)-ROW($C$103))),4),3,2)&amp;IF(COLUMN(O134)-2&lt;16,",","")</f>
        <v>0x97,</v>
      </c>
      <c r="P134" s="36" t="str">
        <f>"0x"&amp;MID(DEC2HEX(INDEX('Tables SQR'!$L$4:'Tables SQR'!$L$259,COLUMN(P134)-2+16*(ROW(P118)-ROW($C$103))),4),3,2)&amp;IF(COLUMN(P134)-2&lt;16,",","")</f>
        <v>0x97,</v>
      </c>
      <c r="Q134" s="36" t="str">
        <f>"0x"&amp;MID(DEC2HEX(INDEX('Tables SQR'!$L$4:'Tables SQR'!$L$259,COLUMN(Q134)-2+16*(ROW(Q118)-ROW($C$103))),4),3,2)&amp;IF(COLUMN(Q134)-2&lt;16,",","")</f>
        <v>0x97,</v>
      </c>
      <c r="R134" s="36" t="str">
        <f>"0x"&amp;MID(DEC2HEX(INDEX('Tables SQR'!$L$4:'Tables SQR'!$L$259,COLUMN(R134)-2+16*(ROW(R118)-ROW($C$103))),4),3,2)&amp;IF(COLUMN(R134)-2&lt;16,",","")</f>
        <v>0x96</v>
      </c>
    </row>
    <row r="135" spans="1:66">
      <c r="A135" s="126" t="str">
        <f>"TBL_FREQ_5  ; Freq="&amp;'Tables SQR'!N$2</f>
        <v>TBL_FREQ_5  ; Freq=50000</v>
      </c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</row>
    <row r="136" spans="1:66">
      <c r="B136" s="36" t="s">
        <v>107</v>
      </c>
      <c r="C136" s="36" t="str">
        <f>"0x"&amp;MID(DEC2HEX(INDEX('Tables SQR'!$O$4:'Tables SQR'!$O$259,COLUMN(C136)-2+16*(ROW(C136)-ROW($C$136))),4),1,2)&amp;IF(COLUMN(C136)-2&lt;16,",","")</f>
        <v>0xFF,</v>
      </c>
      <c r="D136" s="36" t="str">
        <f>"0x"&amp;MID(DEC2HEX(INDEX('Tables SQR'!$O$4:'Tables SQR'!$O$259,COLUMN(D136)-2+16*(ROW(D136)-ROW($C$136))),4),1,2)&amp;IF(COLUMN(D136)-2&lt;16,",","")</f>
        <v>0x0D,</v>
      </c>
      <c r="E136" s="36" t="str">
        <f>"0x"&amp;MID(DEC2HEX(INDEX('Tables SQR'!$O$4:'Tables SQR'!$O$259,COLUMN(E136)-2+16*(ROW(E136)-ROW($C$136))),4),1,2)&amp;IF(COLUMN(E136)-2&lt;16,",","")</f>
        <v>0x08,</v>
      </c>
      <c r="F136" s="36" t="str">
        <f>"0x"&amp;MID(DEC2HEX(INDEX('Tables SQR'!$O$4:'Tables SQR'!$O$259,COLUMN(F136)-2+16*(ROW(F136)-ROW($C$136))),4),1,2)&amp;IF(COLUMN(F136)-2&lt;16,",","")</f>
        <v>0x06,</v>
      </c>
      <c r="G136" s="36" t="str">
        <f>"0x"&amp;MID(DEC2HEX(INDEX('Tables SQR'!$O$4:'Tables SQR'!$O$259,COLUMN(G136)-2+16*(ROW(G136)-ROW($C$136))),4),1,2)&amp;IF(COLUMN(G136)-2&lt;16,",","")</f>
        <v>0x05,</v>
      </c>
      <c r="H136" s="36" t="str">
        <f>"0x"&amp;MID(DEC2HEX(INDEX('Tables SQR'!$O$4:'Tables SQR'!$O$259,COLUMN(H136)-2+16*(ROW(H136)-ROW($C$136))),4),1,2)&amp;IF(COLUMN(H136)-2&lt;16,",","")</f>
        <v>0x04,</v>
      </c>
      <c r="I136" s="36" t="str">
        <f>"0x"&amp;MID(DEC2HEX(INDEX('Tables SQR'!$O$4:'Tables SQR'!$O$259,COLUMN(I136)-2+16*(ROW(I136)-ROW($C$136))),4),1,2)&amp;IF(COLUMN(I136)-2&lt;16,",","")</f>
        <v>0x03,</v>
      </c>
      <c r="J136" s="36" t="str">
        <f>"0x"&amp;MID(DEC2HEX(INDEX('Tables SQR'!$O$4:'Tables SQR'!$O$259,COLUMN(J136)-2+16*(ROW(J136)-ROW($C$136))),4),1,2)&amp;IF(COLUMN(J136)-2&lt;16,",","")</f>
        <v>0x03,</v>
      </c>
      <c r="K136" s="36" t="str">
        <f>"0x"&amp;MID(DEC2HEX(INDEX('Tables SQR'!$O$4:'Tables SQR'!$O$259,COLUMN(K136)-2+16*(ROW(K136)-ROW($C$136))),4),1,2)&amp;IF(COLUMN(K136)-2&lt;16,",","")</f>
        <v>0x03,</v>
      </c>
      <c r="L136" s="36" t="str">
        <f>"0x"&amp;MID(DEC2HEX(INDEX('Tables SQR'!$O$4:'Tables SQR'!$O$259,COLUMN(L136)-2+16*(ROW(L136)-ROW($C$136))),4),1,2)&amp;IF(COLUMN(L136)-2&lt;16,",","")</f>
        <v>0x03,</v>
      </c>
      <c r="M136" s="36" t="str">
        <f>"0x"&amp;MID(DEC2HEX(INDEX('Tables SQR'!$O$4:'Tables SQR'!$O$259,COLUMN(M136)-2+16*(ROW(M136)-ROW($C$136))),4),1,2)&amp;IF(COLUMN(M136)-2&lt;16,",","")</f>
        <v>0x02,</v>
      </c>
      <c r="N136" s="36" t="str">
        <f>"0x"&amp;MID(DEC2HEX(INDEX('Tables SQR'!$O$4:'Tables SQR'!$O$259,COLUMN(N136)-2+16*(ROW(N136)-ROW($C$136))),4),1,2)&amp;IF(COLUMN(N136)-2&lt;16,",","")</f>
        <v>0x02,</v>
      </c>
      <c r="O136" s="36" t="str">
        <f>"0x"&amp;MID(DEC2HEX(INDEX('Tables SQR'!$O$4:'Tables SQR'!$O$259,COLUMN(O136)-2+16*(ROW(O136)-ROW($C$136))),4),1,2)&amp;IF(COLUMN(O136)-2&lt;16,",","")</f>
        <v>0x02,</v>
      </c>
      <c r="P136" s="36" t="str">
        <f>"0x"&amp;MID(DEC2HEX(INDEX('Tables SQR'!$O$4:'Tables SQR'!$O$259,COLUMN(P136)-2+16*(ROW(P136)-ROW($C$136))),4),1,2)&amp;IF(COLUMN(P136)-2&lt;16,",","")</f>
        <v>0x02,</v>
      </c>
      <c r="Q136" s="36" t="str">
        <f>"0x"&amp;MID(DEC2HEX(INDEX('Tables SQR'!$O$4:'Tables SQR'!$O$259,COLUMN(Q136)-2+16*(ROW(Q136)-ROW($C$136))),4),1,2)&amp;IF(COLUMN(Q136)-2&lt;16,",","")</f>
        <v>0x02,</v>
      </c>
      <c r="R136" s="36" t="str">
        <f>"0x"&amp;MID(DEC2HEX(INDEX('Tables SQR'!$O$4:'Tables SQR'!$O$259,COLUMN(R136)-2+16*(ROW(R136)-ROW($C$136))),4),1,2)&amp;IF(COLUMN(R136)-2&lt;16,",","")</f>
        <v>0x02</v>
      </c>
    </row>
    <row r="137" spans="1:66">
      <c r="B137" s="36" t="s">
        <v>107</v>
      </c>
      <c r="C137" s="36" t="str">
        <f>"0x"&amp;MID(DEC2HEX(INDEX('Tables SQR'!$O$4:'Tables SQR'!$O$259,COLUMN(C137)-2+16*(ROW(C137)-ROW($C$136))),4),1,2)&amp;IF(COLUMN(C137)-2&lt;16,",","")</f>
        <v>0x02,</v>
      </c>
      <c r="D137" s="36" t="str">
        <f>"0x"&amp;MID(DEC2HEX(INDEX('Tables SQR'!$O$4:'Tables SQR'!$O$259,COLUMN(D137)-2+16*(ROW(D137)-ROW($C$136))),4),1,2)&amp;IF(COLUMN(D137)-2&lt;16,",","")</f>
        <v>0x02,</v>
      </c>
      <c r="E137" s="36" t="str">
        <f>"0x"&amp;MID(DEC2HEX(INDEX('Tables SQR'!$O$4:'Tables SQR'!$O$259,COLUMN(E137)-2+16*(ROW(E137)-ROW($C$136))),4),1,2)&amp;IF(COLUMN(E137)-2&lt;16,",","")</f>
        <v>0x01,</v>
      </c>
      <c r="F137" s="36" t="str">
        <f>"0x"&amp;MID(DEC2HEX(INDEX('Tables SQR'!$O$4:'Tables SQR'!$O$259,COLUMN(F137)-2+16*(ROW(F137)-ROW($C$136))),4),1,2)&amp;IF(COLUMN(F137)-2&lt;16,",","")</f>
        <v>0x01,</v>
      </c>
      <c r="G137" s="36" t="str">
        <f>"0x"&amp;MID(DEC2HEX(INDEX('Tables SQR'!$O$4:'Tables SQR'!$O$259,COLUMN(G137)-2+16*(ROW(G137)-ROW($C$136))),4),1,2)&amp;IF(COLUMN(G137)-2&lt;16,",","")</f>
        <v>0x01,</v>
      </c>
      <c r="H137" s="36" t="str">
        <f>"0x"&amp;MID(DEC2HEX(INDEX('Tables SQR'!$O$4:'Tables SQR'!$O$259,COLUMN(H137)-2+16*(ROW(H137)-ROW($C$136))),4),1,2)&amp;IF(COLUMN(H137)-2&lt;16,",","")</f>
        <v>0x01,</v>
      </c>
      <c r="I137" s="36" t="str">
        <f>"0x"&amp;MID(DEC2HEX(INDEX('Tables SQR'!$O$4:'Tables SQR'!$O$259,COLUMN(I137)-2+16*(ROW(I137)-ROW($C$136))),4),1,2)&amp;IF(COLUMN(I137)-2&lt;16,",","")</f>
        <v>0x01,</v>
      </c>
      <c r="J137" s="36" t="str">
        <f>"0x"&amp;MID(DEC2HEX(INDEX('Tables SQR'!$O$4:'Tables SQR'!$O$259,COLUMN(J137)-2+16*(ROW(J137)-ROW($C$136))),4),1,2)&amp;IF(COLUMN(J137)-2&lt;16,",","")</f>
        <v>0x01,</v>
      </c>
      <c r="K137" s="36" t="str">
        <f>"0x"&amp;MID(DEC2HEX(INDEX('Tables SQR'!$O$4:'Tables SQR'!$O$259,COLUMN(K137)-2+16*(ROW(K137)-ROW($C$136))),4),1,2)&amp;IF(COLUMN(K137)-2&lt;16,",","")</f>
        <v>0x01,</v>
      </c>
      <c r="L137" s="36" t="str">
        <f>"0x"&amp;MID(DEC2HEX(INDEX('Tables SQR'!$O$4:'Tables SQR'!$O$259,COLUMN(L137)-2+16*(ROW(L137)-ROW($C$136))),4),1,2)&amp;IF(COLUMN(L137)-2&lt;16,",","")</f>
        <v>0x01,</v>
      </c>
      <c r="M137" s="36" t="str">
        <f>"0x"&amp;MID(DEC2HEX(INDEX('Tables SQR'!$O$4:'Tables SQR'!$O$259,COLUMN(M137)-2+16*(ROW(M137)-ROW($C$136))),4),1,2)&amp;IF(COLUMN(M137)-2&lt;16,",","")</f>
        <v>0x01,</v>
      </c>
      <c r="N137" s="36" t="str">
        <f>"0x"&amp;MID(DEC2HEX(INDEX('Tables SQR'!$O$4:'Tables SQR'!$O$259,COLUMN(N137)-2+16*(ROW(N137)-ROW($C$136))),4),1,2)&amp;IF(COLUMN(N137)-2&lt;16,",","")</f>
        <v>0x01,</v>
      </c>
      <c r="O137" s="36" t="str">
        <f>"0x"&amp;MID(DEC2HEX(INDEX('Tables SQR'!$O$4:'Tables SQR'!$O$259,COLUMN(O137)-2+16*(ROW(O137)-ROW($C$136))),4),1,2)&amp;IF(COLUMN(O137)-2&lt;16,",","")</f>
        <v>0x01,</v>
      </c>
      <c r="P137" s="36" t="str">
        <f>"0x"&amp;MID(DEC2HEX(INDEX('Tables SQR'!$O$4:'Tables SQR'!$O$259,COLUMN(P137)-2+16*(ROW(P137)-ROW($C$136))),4),1,2)&amp;IF(COLUMN(P137)-2&lt;16,",","")</f>
        <v>0x01,</v>
      </c>
      <c r="Q137" s="36" t="str">
        <f>"0x"&amp;MID(DEC2HEX(INDEX('Tables SQR'!$O$4:'Tables SQR'!$O$259,COLUMN(Q137)-2+16*(ROW(Q137)-ROW($C$136))),4),1,2)&amp;IF(COLUMN(Q137)-2&lt;16,",","")</f>
        <v>0x01,</v>
      </c>
      <c r="R137" s="36" t="str">
        <f>"0x"&amp;MID(DEC2HEX(INDEX('Tables SQR'!$O$4:'Tables SQR'!$O$259,COLUMN(R137)-2+16*(ROW(R137)-ROW($C$136))),4),1,2)&amp;IF(COLUMN(R137)-2&lt;16,",","")</f>
        <v>0x01</v>
      </c>
    </row>
    <row r="138" spans="1:66">
      <c r="B138" s="36" t="s">
        <v>107</v>
      </c>
      <c r="C138" s="36" t="str">
        <f>"0x"&amp;MID(DEC2HEX(INDEX('Tables SQR'!$O$4:'Tables SQR'!$O$259,COLUMN(C138)-2+16*(ROW(C138)-ROW($C$136))),4),1,2)&amp;IF(COLUMN(C138)-2&lt;16,",","")</f>
        <v>0x01,</v>
      </c>
      <c r="D138" s="36" t="str">
        <f>"0x"&amp;MID(DEC2HEX(INDEX('Tables SQR'!$O$4:'Tables SQR'!$O$259,COLUMN(D138)-2+16*(ROW(D138)-ROW($C$136))),4),1,2)&amp;IF(COLUMN(D138)-2&lt;16,",","")</f>
        <v>0x01,</v>
      </c>
      <c r="E138" s="36" t="str">
        <f>"0x"&amp;MID(DEC2HEX(INDEX('Tables SQR'!$O$4:'Tables SQR'!$O$259,COLUMN(E138)-2+16*(ROW(E138)-ROW($C$136))),4),1,2)&amp;IF(COLUMN(E138)-2&lt;16,",","")</f>
        <v>0x01,</v>
      </c>
      <c r="F138" s="36" t="str">
        <f>"0x"&amp;MID(DEC2HEX(INDEX('Tables SQR'!$O$4:'Tables SQR'!$O$259,COLUMN(F138)-2+16*(ROW(F138)-ROW($C$136))),4),1,2)&amp;IF(COLUMN(F138)-2&lt;16,",","")</f>
        <v>0x01,</v>
      </c>
      <c r="G138" s="36" t="str">
        <f>"0x"&amp;MID(DEC2HEX(INDEX('Tables SQR'!$O$4:'Tables SQR'!$O$259,COLUMN(G138)-2+16*(ROW(G138)-ROW($C$136))),4),1,2)&amp;IF(COLUMN(G138)-2&lt;16,",","")</f>
        <v>0x01,</v>
      </c>
      <c r="H138" s="36" t="str">
        <f>"0x"&amp;MID(DEC2HEX(INDEX('Tables SQR'!$O$4:'Tables SQR'!$O$259,COLUMN(H138)-2+16*(ROW(H138)-ROW($C$136))),4),1,2)&amp;IF(COLUMN(H138)-2&lt;16,",","")</f>
        <v>0x01,</v>
      </c>
      <c r="I138" s="36" t="str">
        <f>"0x"&amp;MID(DEC2HEX(INDEX('Tables SQR'!$O$4:'Tables SQR'!$O$259,COLUMN(I138)-2+16*(ROW(I138)-ROW($C$136))),4),1,2)&amp;IF(COLUMN(I138)-2&lt;16,",","")</f>
        <v>0x01,</v>
      </c>
      <c r="J138" s="36" t="str">
        <f>"0x"&amp;MID(DEC2HEX(INDEX('Tables SQR'!$O$4:'Tables SQR'!$O$259,COLUMN(J138)-2+16*(ROW(J138)-ROW($C$136))),4),1,2)&amp;IF(COLUMN(J138)-2&lt;16,",","")</f>
        <v>0x01,</v>
      </c>
      <c r="K138" s="36" t="str">
        <f>"0x"&amp;MID(DEC2HEX(INDEX('Tables SQR'!$O$4:'Tables SQR'!$O$259,COLUMN(K138)-2+16*(ROW(K138)-ROW($C$136))),4),1,2)&amp;IF(COLUMN(K138)-2&lt;16,",","")</f>
        <v>0x01,</v>
      </c>
      <c r="L138" s="36" t="str">
        <f>"0x"&amp;MID(DEC2HEX(INDEX('Tables SQR'!$O$4:'Tables SQR'!$O$259,COLUMN(L138)-2+16*(ROW(L138)-ROW($C$136))),4),1,2)&amp;IF(COLUMN(L138)-2&lt;16,",","")</f>
        <v>0x01,</v>
      </c>
      <c r="M138" s="36" t="str">
        <f>"0x"&amp;MID(DEC2HEX(INDEX('Tables SQR'!$O$4:'Tables SQR'!$O$259,COLUMN(M138)-2+16*(ROW(M138)-ROW($C$136))),4),1,2)&amp;IF(COLUMN(M138)-2&lt;16,",","")</f>
        <v>0x01,</v>
      </c>
      <c r="N138" s="36" t="str">
        <f>"0x"&amp;MID(DEC2HEX(INDEX('Tables SQR'!$O$4:'Tables SQR'!$O$259,COLUMN(N138)-2+16*(ROW(N138)-ROW($C$136))),4),1,2)&amp;IF(COLUMN(N138)-2&lt;16,",","")</f>
        <v>0x01,</v>
      </c>
      <c r="O138" s="36" t="str">
        <f>"0x"&amp;MID(DEC2HEX(INDEX('Tables SQR'!$O$4:'Tables SQR'!$O$259,COLUMN(O138)-2+16*(ROW(O138)-ROW($C$136))),4),1,2)&amp;IF(COLUMN(O138)-2&lt;16,",","")</f>
        <v>0x01,</v>
      </c>
      <c r="P138" s="36" t="str">
        <f>"0x"&amp;MID(DEC2HEX(INDEX('Tables SQR'!$O$4:'Tables SQR'!$O$259,COLUMN(P138)-2+16*(ROW(P138)-ROW($C$136))),4),1,2)&amp;IF(COLUMN(P138)-2&lt;16,",","")</f>
        <v>0x01,</v>
      </c>
      <c r="Q138" s="36" t="str">
        <f>"0x"&amp;MID(DEC2HEX(INDEX('Tables SQR'!$O$4:'Tables SQR'!$O$259,COLUMN(Q138)-2+16*(ROW(Q138)-ROW($C$136))),4),1,2)&amp;IF(COLUMN(Q138)-2&lt;16,",","")</f>
        <v>0x01,</v>
      </c>
      <c r="R138" s="36" t="str">
        <f>"0x"&amp;MID(DEC2HEX(INDEX('Tables SQR'!$O$4:'Tables SQR'!$O$259,COLUMN(R138)-2+16*(ROW(R138)-ROW($C$136))),4),1,2)&amp;IF(COLUMN(R138)-2&lt;16,",","")</f>
        <v>0x01</v>
      </c>
    </row>
    <row r="139" spans="1:66">
      <c r="B139" s="36" t="s">
        <v>107</v>
      </c>
      <c r="C139" s="36" t="str">
        <f>"0x"&amp;MID(DEC2HEX(INDEX('Tables SQR'!$O$4:'Tables SQR'!$O$259,COLUMN(C139)-2+16*(ROW(C139)-ROW($C$136))),4),1,2)&amp;IF(COLUMN(C139)-2&lt;16,",","")</f>
        <v>0x01,</v>
      </c>
      <c r="D139" s="36" t="str">
        <f>"0x"&amp;MID(DEC2HEX(INDEX('Tables SQR'!$O$4:'Tables SQR'!$O$259,COLUMN(D139)-2+16*(ROW(D139)-ROW($C$136))),4),1,2)&amp;IF(COLUMN(D139)-2&lt;16,",","")</f>
        <v>0x01,</v>
      </c>
      <c r="E139" s="36" t="str">
        <f>"0x"&amp;MID(DEC2HEX(INDEX('Tables SQR'!$O$4:'Tables SQR'!$O$259,COLUMN(E139)-2+16*(ROW(E139)-ROW($C$136))),4),1,2)&amp;IF(COLUMN(E139)-2&lt;16,",","")</f>
        <v>0x01,</v>
      </c>
      <c r="F139" s="36" t="str">
        <f>"0x"&amp;MID(DEC2HEX(INDEX('Tables SQR'!$O$4:'Tables SQR'!$O$259,COLUMN(F139)-2+16*(ROW(F139)-ROW($C$136))),4),1,2)&amp;IF(COLUMN(F139)-2&lt;16,",","")</f>
        <v>0x01,</v>
      </c>
      <c r="G139" s="36" t="str">
        <f>"0x"&amp;MID(DEC2HEX(INDEX('Tables SQR'!$O$4:'Tables SQR'!$O$259,COLUMN(G139)-2+16*(ROW(G139)-ROW($C$136))),4),1,2)&amp;IF(COLUMN(G139)-2&lt;16,",","")</f>
        <v>0x01,</v>
      </c>
      <c r="H139" s="36" t="str">
        <f>"0x"&amp;MID(DEC2HEX(INDEX('Tables SQR'!$O$4:'Tables SQR'!$O$259,COLUMN(H139)-2+16*(ROW(H139)-ROW($C$136))),4),1,2)&amp;IF(COLUMN(H139)-2&lt;16,",","")</f>
        <v>0x01,</v>
      </c>
      <c r="I139" s="36" t="str">
        <f>"0x"&amp;MID(DEC2HEX(INDEX('Tables SQR'!$O$4:'Tables SQR'!$O$259,COLUMN(I139)-2+16*(ROW(I139)-ROW($C$136))),4),1,2)&amp;IF(COLUMN(I139)-2&lt;16,",","")</f>
        <v>0x01,</v>
      </c>
      <c r="J139" s="36" t="str">
        <f>"0x"&amp;MID(DEC2HEX(INDEX('Tables SQR'!$O$4:'Tables SQR'!$O$259,COLUMN(J139)-2+16*(ROW(J139)-ROW($C$136))),4),1,2)&amp;IF(COLUMN(J139)-2&lt;16,",","")</f>
        <v>0x01,</v>
      </c>
      <c r="K139" s="36" t="str">
        <f>"0x"&amp;MID(DEC2HEX(INDEX('Tables SQR'!$O$4:'Tables SQR'!$O$259,COLUMN(K139)-2+16*(ROW(K139)-ROW($C$136))),4),1,2)&amp;IF(COLUMN(K139)-2&lt;16,",","")</f>
        <v>0x01,</v>
      </c>
      <c r="L139" s="36" t="str">
        <f>"0x"&amp;MID(DEC2HEX(INDEX('Tables SQR'!$O$4:'Tables SQR'!$O$259,COLUMN(L139)-2+16*(ROW(L139)-ROW($C$136))),4),1,2)&amp;IF(COLUMN(L139)-2&lt;16,",","")</f>
        <v>0x01,</v>
      </c>
      <c r="M139" s="36" t="str">
        <f>"0x"&amp;MID(DEC2HEX(INDEX('Tables SQR'!$O$4:'Tables SQR'!$O$259,COLUMN(M139)-2+16*(ROW(M139)-ROW($C$136))),4),1,2)&amp;IF(COLUMN(M139)-2&lt;16,",","")</f>
        <v>0x01,</v>
      </c>
      <c r="N139" s="36" t="str">
        <f>"0x"&amp;MID(DEC2HEX(INDEX('Tables SQR'!$O$4:'Tables SQR'!$O$259,COLUMN(N139)-2+16*(ROW(N139)-ROW($C$136))),4),1,2)&amp;IF(COLUMN(N139)-2&lt;16,",","")</f>
        <v>0x01,</v>
      </c>
      <c r="O139" s="36" t="str">
        <f>"0x"&amp;MID(DEC2HEX(INDEX('Tables SQR'!$O$4:'Tables SQR'!$O$259,COLUMN(O139)-2+16*(ROW(O139)-ROW($C$136))),4),1,2)&amp;IF(COLUMN(O139)-2&lt;16,",","")</f>
        <v>0x01,</v>
      </c>
      <c r="P139" s="36" t="str">
        <f>"0x"&amp;MID(DEC2HEX(INDEX('Tables SQR'!$O$4:'Tables SQR'!$O$259,COLUMN(P139)-2+16*(ROW(P139)-ROW($C$136))),4),1,2)&amp;IF(COLUMN(P139)-2&lt;16,",","")</f>
        <v>0x01,</v>
      </c>
      <c r="Q139" s="36" t="str">
        <f>"0x"&amp;MID(DEC2HEX(INDEX('Tables SQR'!$O$4:'Tables SQR'!$O$259,COLUMN(Q139)-2+16*(ROW(Q139)-ROW($C$136))),4),1,2)&amp;IF(COLUMN(Q139)-2&lt;16,",","")</f>
        <v>0x00,</v>
      </c>
      <c r="R139" s="36" t="str">
        <f>"0x"&amp;MID(DEC2HEX(INDEX('Tables SQR'!$O$4:'Tables SQR'!$O$259,COLUMN(R139)-2+16*(ROW(R139)-ROW($C$136))),4),1,2)&amp;IF(COLUMN(R139)-2&lt;16,",","")</f>
        <v>0x00</v>
      </c>
    </row>
    <row r="140" spans="1:66">
      <c r="B140" s="36" t="s">
        <v>107</v>
      </c>
      <c r="C140" s="36" t="str">
        <f>"0x"&amp;MID(DEC2HEX(INDEX('Tables SQR'!$O$4:'Tables SQR'!$O$259,COLUMN(C140)-2+16*(ROW(C140)-ROW($C$136))),4),1,2)&amp;IF(COLUMN(C140)-2&lt;16,",","")</f>
        <v>0x00,</v>
      </c>
      <c r="D140" s="36" t="str">
        <f>"0x"&amp;MID(DEC2HEX(INDEX('Tables SQR'!$O$4:'Tables SQR'!$O$259,COLUMN(D140)-2+16*(ROW(D140)-ROW($C$136))),4),1,2)&amp;IF(COLUMN(D140)-2&lt;16,",","")</f>
        <v>0x00,</v>
      </c>
      <c r="E140" s="36" t="str">
        <f>"0x"&amp;MID(DEC2HEX(INDEX('Tables SQR'!$O$4:'Tables SQR'!$O$259,COLUMN(E140)-2+16*(ROW(E140)-ROW($C$136))),4),1,2)&amp;IF(COLUMN(E140)-2&lt;16,",","")</f>
        <v>0x00,</v>
      </c>
      <c r="F140" s="36" t="str">
        <f>"0x"&amp;MID(DEC2HEX(INDEX('Tables SQR'!$O$4:'Tables SQR'!$O$259,COLUMN(F140)-2+16*(ROW(F140)-ROW($C$136))),4),1,2)&amp;IF(COLUMN(F140)-2&lt;16,",","")</f>
        <v>0x00,</v>
      </c>
      <c r="G140" s="36" t="str">
        <f>"0x"&amp;MID(DEC2HEX(INDEX('Tables SQR'!$O$4:'Tables SQR'!$O$259,COLUMN(G140)-2+16*(ROW(G140)-ROW($C$136))),4),1,2)&amp;IF(COLUMN(G140)-2&lt;16,",","")</f>
        <v>0x00,</v>
      </c>
      <c r="H140" s="36" t="str">
        <f>"0x"&amp;MID(DEC2HEX(INDEX('Tables SQR'!$O$4:'Tables SQR'!$O$259,COLUMN(H140)-2+16*(ROW(H140)-ROW($C$136))),4),1,2)&amp;IF(COLUMN(H140)-2&lt;16,",","")</f>
        <v>0x00,</v>
      </c>
      <c r="I140" s="36" t="str">
        <f>"0x"&amp;MID(DEC2HEX(INDEX('Tables SQR'!$O$4:'Tables SQR'!$O$259,COLUMN(I140)-2+16*(ROW(I140)-ROW($C$136))),4),1,2)&amp;IF(COLUMN(I140)-2&lt;16,",","")</f>
        <v>0x00,</v>
      </c>
      <c r="J140" s="36" t="str">
        <f>"0x"&amp;MID(DEC2HEX(INDEX('Tables SQR'!$O$4:'Tables SQR'!$O$259,COLUMN(J140)-2+16*(ROW(J140)-ROW($C$136))),4),1,2)&amp;IF(COLUMN(J140)-2&lt;16,",","")</f>
        <v>0x00,</v>
      </c>
      <c r="K140" s="36" t="str">
        <f>"0x"&amp;MID(DEC2HEX(INDEX('Tables SQR'!$O$4:'Tables SQR'!$O$259,COLUMN(K140)-2+16*(ROW(K140)-ROW($C$136))),4),1,2)&amp;IF(COLUMN(K140)-2&lt;16,",","")</f>
        <v>0x00,</v>
      </c>
      <c r="L140" s="36" t="str">
        <f>"0x"&amp;MID(DEC2HEX(INDEX('Tables SQR'!$O$4:'Tables SQR'!$O$259,COLUMN(L140)-2+16*(ROW(L140)-ROW($C$136))),4),1,2)&amp;IF(COLUMN(L140)-2&lt;16,",","")</f>
        <v>0x00,</v>
      </c>
      <c r="M140" s="36" t="str">
        <f>"0x"&amp;MID(DEC2HEX(INDEX('Tables SQR'!$O$4:'Tables SQR'!$O$259,COLUMN(M140)-2+16*(ROW(M140)-ROW($C$136))),4),1,2)&amp;IF(COLUMN(M140)-2&lt;16,",","")</f>
        <v>0x00,</v>
      </c>
      <c r="N140" s="36" t="str">
        <f>"0x"&amp;MID(DEC2HEX(INDEX('Tables SQR'!$O$4:'Tables SQR'!$O$259,COLUMN(N140)-2+16*(ROW(N140)-ROW($C$136))),4),1,2)&amp;IF(COLUMN(N140)-2&lt;16,",","")</f>
        <v>0x00,</v>
      </c>
      <c r="O140" s="36" t="str">
        <f>"0x"&amp;MID(DEC2HEX(INDEX('Tables SQR'!$O$4:'Tables SQR'!$O$259,COLUMN(O140)-2+16*(ROW(O140)-ROW($C$136))),4),1,2)&amp;IF(COLUMN(O140)-2&lt;16,",","")</f>
        <v>0x00,</v>
      </c>
      <c r="P140" s="36" t="str">
        <f>"0x"&amp;MID(DEC2HEX(INDEX('Tables SQR'!$O$4:'Tables SQR'!$O$259,COLUMN(P140)-2+16*(ROW(P140)-ROW($C$136))),4),1,2)&amp;IF(COLUMN(P140)-2&lt;16,",","")</f>
        <v>0x00,</v>
      </c>
      <c r="Q140" s="36" t="str">
        <f>"0x"&amp;MID(DEC2HEX(INDEX('Tables SQR'!$O$4:'Tables SQR'!$O$259,COLUMN(Q140)-2+16*(ROW(Q140)-ROW($C$136))),4),1,2)&amp;IF(COLUMN(Q140)-2&lt;16,",","")</f>
        <v>0x00,</v>
      </c>
      <c r="R140" s="36" t="str">
        <f>"0x"&amp;MID(DEC2HEX(INDEX('Tables SQR'!$O$4:'Tables SQR'!$O$259,COLUMN(R140)-2+16*(ROW(R140)-ROW($C$136))),4),1,2)&amp;IF(COLUMN(R140)-2&lt;16,",","")</f>
        <v>0x00</v>
      </c>
    </row>
    <row r="141" spans="1:66">
      <c r="B141" s="36" t="s">
        <v>107</v>
      </c>
      <c r="C141" s="36" t="str">
        <f>"0x"&amp;MID(DEC2HEX(INDEX('Tables SQR'!$O$4:'Tables SQR'!$O$259,COLUMN(C141)-2+16*(ROW(C141)-ROW($C$136))),4),1,2)&amp;IF(COLUMN(C141)-2&lt;16,",","")</f>
        <v>0x00,</v>
      </c>
      <c r="D141" s="36" t="str">
        <f>"0x"&amp;MID(DEC2HEX(INDEX('Tables SQR'!$O$4:'Tables SQR'!$O$259,COLUMN(D141)-2+16*(ROW(D141)-ROW($C$136))),4),1,2)&amp;IF(COLUMN(D141)-2&lt;16,",","")</f>
        <v>0x00,</v>
      </c>
      <c r="E141" s="36" t="str">
        <f>"0x"&amp;MID(DEC2HEX(INDEX('Tables SQR'!$O$4:'Tables SQR'!$O$259,COLUMN(E141)-2+16*(ROW(E141)-ROW($C$136))),4),1,2)&amp;IF(COLUMN(E141)-2&lt;16,",","")</f>
        <v>0x00,</v>
      </c>
      <c r="F141" s="36" t="str">
        <f>"0x"&amp;MID(DEC2HEX(INDEX('Tables SQR'!$O$4:'Tables SQR'!$O$259,COLUMN(F141)-2+16*(ROW(F141)-ROW($C$136))),4),1,2)&amp;IF(COLUMN(F141)-2&lt;16,",","")</f>
        <v>0x00,</v>
      </c>
      <c r="G141" s="36" t="str">
        <f>"0x"&amp;MID(DEC2HEX(INDEX('Tables SQR'!$O$4:'Tables SQR'!$O$259,COLUMN(G141)-2+16*(ROW(G141)-ROW($C$136))),4),1,2)&amp;IF(COLUMN(G141)-2&lt;16,",","")</f>
        <v>0x00,</v>
      </c>
      <c r="H141" s="36" t="str">
        <f>"0x"&amp;MID(DEC2HEX(INDEX('Tables SQR'!$O$4:'Tables SQR'!$O$259,COLUMN(H141)-2+16*(ROW(H141)-ROW($C$136))),4),1,2)&amp;IF(COLUMN(H141)-2&lt;16,",","")</f>
        <v>0x00,</v>
      </c>
      <c r="I141" s="36" t="str">
        <f>"0x"&amp;MID(DEC2HEX(INDEX('Tables SQR'!$O$4:'Tables SQR'!$O$259,COLUMN(I141)-2+16*(ROW(I141)-ROW($C$136))),4),1,2)&amp;IF(COLUMN(I141)-2&lt;16,",","")</f>
        <v>0x00,</v>
      </c>
      <c r="J141" s="36" t="str">
        <f>"0x"&amp;MID(DEC2HEX(INDEX('Tables SQR'!$O$4:'Tables SQR'!$O$259,COLUMN(J141)-2+16*(ROW(J141)-ROW($C$136))),4),1,2)&amp;IF(COLUMN(J141)-2&lt;16,",","")</f>
        <v>0x00,</v>
      </c>
      <c r="K141" s="36" t="str">
        <f>"0x"&amp;MID(DEC2HEX(INDEX('Tables SQR'!$O$4:'Tables SQR'!$O$259,COLUMN(K141)-2+16*(ROW(K141)-ROW($C$136))),4),1,2)&amp;IF(COLUMN(K141)-2&lt;16,",","")</f>
        <v>0x00,</v>
      </c>
      <c r="L141" s="36" t="str">
        <f>"0x"&amp;MID(DEC2HEX(INDEX('Tables SQR'!$O$4:'Tables SQR'!$O$259,COLUMN(L141)-2+16*(ROW(L141)-ROW($C$136))),4),1,2)&amp;IF(COLUMN(L141)-2&lt;16,",","")</f>
        <v>0x00,</v>
      </c>
      <c r="M141" s="36" t="str">
        <f>"0x"&amp;MID(DEC2HEX(INDEX('Tables SQR'!$O$4:'Tables SQR'!$O$259,COLUMN(M141)-2+16*(ROW(M141)-ROW($C$136))),4),1,2)&amp;IF(COLUMN(M141)-2&lt;16,",","")</f>
        <v>0x00,</v>
      </c>
      <c r="N141" s="36" t="str">
        <f>"0x"&amp;MID(DEC2HEX(INDEX('Tables SQR'!$O$4:'Tables SQR'!$O$259,COLUMN(N141)-2+16*(ROW(N141)-ROW($C$136))),4),1,2)&amp;IF(COLUMN(N141)-2&lt;16,",","")</f>
        <v>0x00,</v>
      </c>
      <c r="O141" s="36" t="str">
        <f>"0x"&amp;MID(DEC2HEX(INDEX('Tables SQR'!$O$4:'Tables SQR'!$O$259,COLUMN(O141)-2+16*(ROW(O141)-ROW($C$136))),4),1,2)&amp;IF(COLUMN(O141)-2&lt;16,",","")</f>
        <v>0x00,</v>
      </c>
      <c r="P141" s="36" t="str">
        <f>"0x"&amp;MID(DEC2HEX(INDEX('Tables SQR'!$O$4:'Tables SQR'!$O$259,COLUMN(P141)-2+16*(ROW(P141)-ROW($C$136))),4),1,2)&amp;IF(COLUMN(P141)-2&lt;16,",","")</f>
        <v>0x00,</v>
      </c>
      <c r="Q141" s="36" t="str">
        <f>"0x"&amp;MID(DEC2HEX(INDEX('Tables SQR'!$O$4:'Tables SQR'!$O$259,COLUMN(Q141)-2+16*(ROW(Q141)-ROW($C$136))),4),1,2)&amp;IF(COLUMN(Q141)-2&lt;16,",","")</f>
        <v>0x00,</v>
      </c>
      <c r="R141" s="36" t="str">
        <f>"0x"&amp;MID(DEC2HEX(INDEX('Tables SQR'!$O$4:'Tables SQR'!$O$259,COLUMN(R141)-2+16*(ROW(R141)-ROW($C$136))),4),1,2)&amp;IF(COLUMN(R141)-2&lt;16,",","")</f>
        <v>0x00</v>
      </c>
    </row>
    <row r="142" spans="1:66">
      <c r="B142" s="36" t="s">
        <v>107</v>
      </c>
      <c r="C142" s="36" t="str">
        <f>"0x"&amp;MID(DEC2HEX(INDEX('Tables SQR'!$O$4:'Tables SQR'!$O$259,COLUMN(C142)-2+16*(ROW(C142)-ROW($C$136))),4),1,2)&amp;IF(COLUMN(C142)-2&lt;16,",","")</f>
        <v>0x00,</v>
      </c>
      <c r="D142" s="36" t="str">
        <f>"0x"&amp;MID(DEC2HEX(INDEX('Tables SQR'!$O$4:'Tables SQR'!$O$259,COLUMN(D142)-2+16*(ROW(D142)-ROW($C$136))),4),1,2)&amp;IF(COLUMN(D142)-2&lt;16,",","")</f>
        <v>0x00,</v>
      </c>
      <c r="E142" s="36" t="str">
        <f>"0x"&amp;MID(DEC2HEX(INDEX('Tables SQR'!$O$4:'Tables SQR'!$O$259,COLUMN(E142)-2+16*(ROW(E142)-ROW($C$136))),4),1,2)&amp;IF(COLUMN(E142)-2&lt;16,",","")</f>
        <v>0x00,</v>
      </c>
      <c r="F142" s="36" t="str">
        <f>"0x"&amp;MID(DEC2HEX(INDEX('Tables SQR'!$O$4:'Tables SQR'!$O$259,COLUMN(F142)-2+16*(ROW(F142)-ROW($C$136))),4),1,2)&amp;IF(COLUMN(F142)-2&lt;16,",","")</f>
        <v>0x00,</v>
      </c>
      <c r="G142" s="36" t="str">
        <f>"0x"&amp;MID(DEC2HEX(INDEX('Tables SQR'!$O$4:'Tables SQR'!$O$259,COLUMN(G142)-2+16*(ROW(G142)-ROW($C$136))),4),1,2)&amp;IF(COLUMN(G142)-2&lt;16,",","")</f>
        <v>0x00,</v>
      </c>
      <c r="H142" s="36" t="str">
        <f>"0x"&amp;MID(DEC2HEX(INDEX('Tables SQR'!$O$4:'Tables SQR'!$O$259,COLUMN(H142)-2+16*(ROW(H142)-ROW($C$136))),4),1,2)&amp;IF(COLUMN(H142)-2&lt;16,",","")</f>
        <v>0x00,</v>
      </c>
      <c r="I142" s="36" t="str">
        <f>"0x"&amp;MID(DEC2HEX(INDEX('Tables SQR'!$O$4:'Tables SQR'!$O$259,COLUMN(I142)-2+16*(ROW(I142)-ROW($C$136))),4),1,2)&amp;IF(COLUMN(I142)-2&lt;16,",","")</f>
        <v>0x00,</v>
      </c>
      <c r="J142" s="36" t="str">
        <f>"0x"&amp;MID(DEC2HEX(INDEX('Tables SQR'!$O$4:'Tables SQR'!$O$259,COLUMN(J142)-2+16*(ROW(J142)-ROW($C$136))),4),1,2)&amp;IF(COLUMN(J142)-2&lt;16,",","")</f>
        <v>0x00,</v>
      </c>
      <c r="K142" s="36" t="str">
        <f>"0x"&amp;MID(DEC2HEX(INDEX('Tables SQR'!$O$4:'Tables SQR'!$O$259,COLUMN(K142)-2+16*(ROW(K142)-ROW($C$136))),4),1,2)&amp;IF(COLUMN(K142)-2&lt;16,",","")</f>
        <v>0x00,</v>
      </c>
      <c r="L142" s="36" t="str">
        <f>"0x"&amp;MID(DEC2HEX(INDEX('Tables SQR'!$O$4:'Tables SQR'!$O$259,COLUMN(L142)-2+16*(ROW(L142)-ROW($C$136))),4),1,2)&amp;IF(COLUMN(L142)-2&lt;16,",","")</f>
        <v>0x00,</v>
      </c>
      <c r="M142" s="36" t="str">
        <f>"0x"&amp;MID(DEC2HEX(INDEX('Tables SQR'!$O$4:'Tables SQR'!$O$259,COLUMN(M142)-2+16*(ROW(M142)-ROW($C$136))),4),1,2)&amp;IF(COLUMN(M142)-2&lt;16,",","")</f>
        <v>0x00,</v>
      </c>
      <c r="N142" s="36" t="str">
        <f>"0x"&amp;MID(DEC2HEX(INDEX('Tables SQR'!$O$4:'Tables SQR'!$O$259,COLUMN(N142)-2+16*(ROW(N142)-ROW($C$136))),4),1,2)&amp;IF(COLUMN(N142)-2&lt;16,",","")</f>
        <v>0x00,</v>
      </c>
      <c r="O142" s="36" t="str">
        <f>"0x"&amp;MID(DEC2HEX(INDEX('Tables SQR'!$O$4:'Tables SQR'!$O$259,COLUMN(O142)-2+16*(ROW(O142)-ROW($C$136))),4),1,2)&amp;IF(COLUMN(O142)-2&lt;16,",","")</f>
        <v>0x00,</v>
      </c>
      <c r="P142" s="36" t="str">
        <f>"0x"&amp;MID(DEC2HEX(INDEX('Tables SQR'!$O$4:'Tables SQR'!$O$259,COLUMN(P142)-2+16*(ROW(P142)-ROW($C$136))),4),1,2)&amp;IF(COLUMN(P142)-2&lt;16,",","")</f>
        <v>0x00,</v>
      </c>
      <c r="Q142" s="36" t="str">
        <f>"0x"&amp;MID(DEC2HEX(INDEX('Tables SQR'!$O$4:'Tables SQR'!$O$259,COLUMN(Q142)-2+16*(ROW(Q142)-ROW($C$136))),4),1,2)&amp;IF(COLUMN(Q142)-2&lt;16,",","")</f>
        <v>0x00,</v>
      </c>
      <c r="R142" s="36" t="str">
        <f>"0x"&amp;MID(DEC2HEX(INDEX('Tables SQR'!$O$4:'Tables SQR'!$O$259,COLUMN(R142)-2+16*(ROW(R142)-ROW($C$136))),4),1,2)&amp;IF(COLUMN(R142)-2&lt;16,",","")</f>
        <v>0x00</v>
      </c>
    </row>
    <row r="143" spans="1:66">
      <c r="B143" s="36" t="s">
        <v>107</v>
      </c>
      <c r="C143" s="36" t="str">
        <f>"0x"&amp;MID(DEC2HEX(INDEX('Tables SQR'!$O$4:'Tables SQR'!$O$259,COLUMN(C143)-2+16*(ROW(C143)-ROW($C$136))),4),1,2)&amp;IF(COLUMN(C143)-2&lt;16,",","")</f>
        <v>0x00,</v>
      </c>
      <c r="D143" s="36" t="str">
        <f>"0x"&amp;MID(DEC2HEX(INDEX('Tables SQR'!$O$4:'Tables SQR'!$O$259,COLUMN(D143)-2+16*(ROW(D143)-ROW($C$136))),4),1,2)&amp;IF(COLUMN(D143)-2&lt;16,",","")</f>
        <v>0x00,</v>
      </c>
      <c r="E143" s="36" t="str">
        <f>"0x"&amp;MID(DEC2HEX(INDEX('Tables SQR'!$O$4:'Tables SQR'!$O$259,COLUMN(E143)-2+16*(ROW(E143)-ROW($C$136))),4),1,2)&amp;IF(COLUMN(E143)-2&lt;16,",","")</f>
        <v>0x00,</v>
      </c>
      <c r="F143" s="36" t="str">
        <f>"0x"&amp;MID(DEC2HEX(INDEX('Tables SQR'!$O$4:'Tables SQR'!$O$259,COLUMN(F143)-2+16*(ROW(F143)-ROW($C$136))),4),1,2)&amp;IF(COLUMN(F143)-2&lt;16,",","")</f>
        <v>0x00,</v>
      </c>
      <c r="G143" s="36" t="str">
        <f>"0x"&amp;MID(DEC2HEX(INDEX('Tables SQR'!$O$4:'Tables SQR'!$O$259,COLUMN(G143)-2+16*(ROW(G143)-ROW($C$136))),4),1,2)&amp;IF(COLUMN(G143)-2&lt;16,",","")</f>
        <v>0x00,</v>
      </c>
      <c r="H143" s="36" t="str">
        <f>"0x"&amp;MID(DEC2HEX(INDEX('Tables SQR'!$O$4:'Tables SQR'!$O$259,COLUMN(H143)-2+16*(ROW(H143)-ROW($C$136))),4),1,2)&amp;IF(COLUMN(H143)-2&lt;16,",","")</f>
        <v>0x00,</v>
      </c>
      <c r="I143" s="36" t="str">
        <f>"0x"&amp;MID(DEC2HEX(INDEX('Tables SQR'!$O$4:'Tables SQR'!$O$259,COLUMN(I143)-2+16*(ROW(I143)-ROW($C$136))),4),1,2)&amp;IF(COLUMN(I143)-2&lt;16,",","")</f>
        <v>0x00,</v>
      </c>
      <c r="J143" s="36" t="str">
        <f>"0x"&amp;MID(DEC2HEX(INDEX('Tables SQR'!$O$4:'Tables SQR'!$O$259,COLUMN(J143)-2+16*(ROW(J143)-ROW($C$136))),4),1,2)&amp;IF(COLUMN(J143)-2&lt;16,",","")</f>
        <v>0x00,</v>
      </c>
      <c r="K143" s="36" t="str">
        <f>"0x"&amp;MID(DEC2HEX(INDEX('Tables SQR'!$O$4:'Tables SQR'!$O$259,COLUMN(K143)-2+16*(ROW(K143)-ROW($C$136))),4),1,2)&amp;IF(COLUMN(K143)-2&lt;16,",","")</f>
        <v>0x00,</v>
      </c>
      <c r="L143" s="36" t="str">
        <f>"0x"&amp;MID(DEC2HEX(INDEX('Tables SQR'!$O$4:'Tables SQR'!$O$259,COLUMN(L143)-2+16*(ROW(L143)-ROW($C$136))),4),1,2)&amp;IF(COLUMN(L143)-2&lt;16,",","")</f>
        <v>0x00,</v>
      </c>
      <c r="M143" s="36" t="str">
        <f>"0x"&amp;MID(DEC2HEX(INDEX('Tables SQR'!$O$4:'Tables SQR'!$O$259,COLUMN(M143)-2+16*(ROW(M143)-ROW($C$136))),4),1,2)&amp;IF(COLUMN(M143)-2&lt;16,",","")</f>
        <v>0x00,</v>
      </c>
      <c r="N143" s="36" t="str">
        <f>"0x"&amp;MID(DEC2HEX(INDEX('Tables SQR'!$O$4:'Tables SQR'!$O$259,COLUMN(N143)-2+16*(ROW(N143)-ROW($C$136))),4),1,2)&amp;IF(COLUMN(N143)-2&lt;16,",","")</f>
        <v>0x00,</v>
      </c>
      <c r="O143" s="36" t="str">
        <f>"0x"&amp;MID(DEC2HEX(INDEX('Tables SQR'!$O$4:'Tables SQR'!$O$259,COLUMN(O143)-2+16*(ROW(O143)-ROW($C$136))),4),1,2)&amp;IF(COLUMN(O143)-2&lt;16,",","")</f>
        <v>0x00,</v>
      </c>
      <c r="P143" s="36" t="str">
        <f>"0x"&amp;MID(DEC2HEX(INDEX('Tables SQR'!$O$4:'Tables SQR'!$O$259,COLUMN(P143)-2+16*(ROW(P143)-ROW($C$136))),4),1,2)&amp;IF(COLUMN(P143)-2&lt;16,",","")</f>
        <v>0x00,</v>
      </c>
      <c r="Q143" s="36" t="str">
        <f>"0x"&amp;MID(DEC2HEX(INDEX('Tables SQR'!$O$4:'Tables SQR'!$O$259,COLUMN(Q143)-2+16*(ROW(Q143)-ROW($C$136))),4),1,2)&amp;IF(COLUMN(Q143)-2&lt;16,",","")</f>
        <v>0x00,</v>
      </c>
      <c r="R143" s="36" t="str">
        <f>"0x"&amp;MID(DEC2HEX(INDEX('Tables SQR'!$O$4:'Tables SQR'!$O$259,COLUMN(R143)-2+16*(ROW(R143)-ROW($C$136))),4),1,2)&amp;IF(COLUMN(R143)-2&lt;16,",","")</f>
        <v>0x00</v>
      </c>
    </row>
    <row r="144" spans="1:66">
      <c r="B144" s="36" t="s">
        <v>107</v>
      </c>
      <c r="C144" s="36" t="str">
        <f>"0x"&amp;MID(DEC2HEX(INDEX('Tables SQR'!$O$4:'Tables SQR'!$O$259,COLUMN(C144)-2+16*(ROW(C144)-ROW($C$136))),4),1,2)&amp;IF(COLUMN(C144)-2&lt;16,",","")</f>
        <v>0x00,</v>
      </c>
      <c r="D144" s="36" t="str">
        <f>"0x"&amp;MID(DEC2HEX(INDEX('Tables SQR'!$O$4:'Tables SQR'!$O$259,COLUMN(D144)-2+16*(ROW(D144)-ROW($C$136))),4),1,2)&amp;IF(COLUMN(D144)-2&lt;16,",","")</f>
        <v>0x00,</v>
      </c>
      <c r="E144" s="36" t="str">
        <f>"0x"&amp;MID(DEC2HEX(INDEX('Tables SQR'!$O$4:'Tables SQR'!$O$259,COLUMN(E144)-2+16*(ROW(E144)-ROW($C$136))),4),1,2)&amp;IF(COLUMN(E144)-2&lt;16,",","")</f>
        <v>0x00,</v>
      </c>
      <c r="F144" s="36" t="str">
        <f>"0x"&amp;MID(DEC2HEX(INDEX('Tables SQR'!$O$4:'Tables SQR'!$O$259,COLUMN(F144)-2+16*(ROW(F144)-ROW($C$136))),4),1,2)&amp;IF(COLUMN(F144)-2&lt;16,",","")</f>
        <v>0x00,</v>
      </c>
      <c r="G144" s="36" t="str">
        <f>"0x"&amp;MID(DEC2HEX(INDEX('Tables SQR'!$O$4:'Tables SQR'!$O$259,COLUMN(G144)-2+16*(ROW(G144)-ROW($C$136))),4),1,2)&amp;IF(COLUMN(G144)-2&lt;16,",","")</f>
        <v>0x00,</v>
      </c>
      <c r="H144" s="36" t="str">
        <f>"0x"&amp;MID(DEC2HEX(INDEX('Tables SQR'!$O$4:'Tables SQR'!$O$259,COLUMN(H144)-2+16*(ROW(H144)-ROW($C$136))),4),1,2)&amp;IF(COLUMN(H144)-2&lt;16,",","")</f>
        <v>0x00,</v>
      </c>
      <c r="I144" s="36" t="str">
        <f>"0x"&amp;MID(DEC2HEX(INDEX('Tables SQR'!$O$4:'Tables SQR'!$O$259,COLUMN(I144)-2+16*(ROW(I144)-ROW($C$136))),4),1,2)&amp;IF(COLUMN(I144)-2&lt;16,",","")</f>
        <v>0x00,</v>
      </c>
      <c r="J144" s="36" t="str">
        <f>"0x"&amp;MID(DEC2HEX(INDEX('Tables SQR'!$O$4:'Tables SQR'!$O$259,COLUMN(J144)-2+16*(ROW(J144)-ROW($C$136))),4),1,2)&amp;IF(COLUMN(J144)-2&lt;16,",","")</f>
        <v>0x00,</v>
      </c>
      <c r="K144" s="36" t="str">
        <f>"0x"&amp;MID(DEC2HEX(INDEX('Tables SQR'!$O$4:'Tables SQR'!$O$259,COLUMN(K144)-2+16*(ROW(K144)-ROW($C$136))),4),1,2)&amp;IF(COLUMN(K144)-2&lt;16,",","")</f>
        <v>0x00,</v>
      </c>
      <c r="L144" s="36" t="str">
        <f>"0x"&amp;MID(DEC2HEX(INDEX('Tables SQR'!$O$4:'Tables SQR'!$O$259,COLUMN(L144)-2+16*(ROW(L144)-ROW($C$136))),4),1,2)&amp;IF(COLUMN(L144)-2&lt;16,",","")</f>
        <v>0x00,</v>
      </c>
      <c r="M144" s="36" t="str">
        <f>"0x"&amp;MID(DEC2HEX(INDEX('Tables SQR'!$O$4:'Tables SQR'!$O$259,COLUMN(M144)-2+16*(ROW(M144)-ROW($C$136))),4),1,2)&amp;IF(COLUMN(M144)-2&lt;16,",","")</f>
        <v>0x00,</v>
      </c>
      <c r="N144" s="36" t="str">
        <f>"0x"&amp;MID(DEC2HEX(INDEX('Tables SQR'!$O$4:'Tables SQR'!$O$259,COLUMN(N144)-2+16*(ROW(N144)-ROW($C$136))),4),1,2)&amp;IF(COLUMN(N144)-2&lt;16,",","")</f>
        <v>0x00,</v>
      </c>
      <c r="O144" s="36" t="str">
        <f>"0x"&amp;MID(DEC2HEX(INDEX('Tables SQR'!$O$4:'Tables SQR'!$O$259,COLUMN(O144)-2+16*(ROW(O144)-ROW($C$136))),4),1,2)&amp;IF(COLUMN(O144)-2&lt;16,",","")</f>
        <v>0x00,</v>
      </c>
      <c r="P144" s="36" t="str">
        <f>"0x"&amp;MID(DEC2HEX(INDEX('Tables SQR'!$O$4:'Tables SQR'!$O$259,COLUMN(P144)-2+16*(ROW(P144)-ROW($C$136))),4),1,2)&amp;IF(COLUMN(P144)-2&lt;16,",","")</f>
        <v>0x00,</v>
      </c>
      <c r="Q144" s="36" t="str">
        <f>"0x"&amp;MID(DEC2HEX(INDEX('Tables SQR'!$O$4:'Tables SQR'!$O$259,COLUMN(Q144)-2+16*(ROW(Q144)-ROW($C$136))),4),1,2)&amp;IF(COLUMN(Q144)-2&lt;16,",","")</f>
        <v>0x00,</v>
      </c>
      <c r="R144" s="36" t="str">
        <f>"0x"&amp;MID(DEC2HEX(INDEX('Tables SQR'!$O$4:'Tables SQR'!$O$259,COLUMN(R144)-2+16*(ROW(R144)-ROW($C$136))),4),1,2)&amp;IF(COLUMN(R144)-2&lt;16,",","")</f>
        <v>0x00</v>
      </c>
    </row>
    <row r="145" spans="2:18">
      <c r="B145" s="36" t="s">
        <v>107</v>
      </c>
      <c r="C145" s="36" t="str">
        <f>"0x"&amp;MID(DEC2HEX(INDEX('Tables SQR'!$O$4:'Tables SQR'!$O$259,COLUMN(C145)-2+16*(ROW(C145)-ROW($C$136))),4),1,2)&amp;IF(COLUMN(C145)-2&lt;16,",","")</f>
        <v>0x00,</v>
      </c>
      <c r="D145" s="36" t="str">
        <f>"0x"&amp;MID(DEC2HEX(INDEX('Tables SQR'!$O$4:'Tables SQR'!$O$259,COLUMN(D145)-2+16*(ROW(D145)-ROW($C$136))),4),1,2)&amp;IF(COLUMN(D145)-2&lt;16,",","")</f>
        <v>0x00,</v>
      </c>
      <c r="E145" s="36" t="str">
        <f>"0x"&amp;MID(DEC2HEX(INDEX('Tables SQR'!$O$4:'Tables SQR'!$O$259,COLUMN(E145)-2+16*(ROW(E145)-ROW($C$136))),4),1,2)&amp;IF(COLUMN(E145)-2&lt;16,",","")</f>
        <v>0x00,</v>
      </c>
      <c r="F145" s="36" t="str">
        <f>"0x"&amp;MID(DEC2HEX(INDEX('Tables SQR'!$O$4:'Tables SQR'!$O$259,COLUMN(F145)-2+16*(ROW(F145)-ROW($C$136))),4),1,2)&amp;IF(COLUMN(F145)-2&lt;16,",","")</f>
        <v>0x00,</v>
      </c>
      <c r="G145" s="36" t="str">
        <f>"0x"&amp;MID(DEC2HEX(INDEX('Tables SQR'!$O$4:'Tables SQR'!$O$259,COLUMN(G145)-2+16*(ROW(G145)-ROW($C$136))),4),1,2)&amp;IF(COLUMN(G145)-2&lt;16,",","")</f>
        <v>0x00,</v>
      </c>
      <c r="H145" s="36" t="str">
        <f>"0x"&amp;MID(DEC2HEX(INDEX('Tables SQR'!$O$4:'Tables SQR'!$O$259,COLUMN(H145)-2+16*(ROW(H145)-ROW($C$136))),4),1,2)&amp;IF(COLUMN(H145)-2&lt;16,",","")</f>
        <v>0x00,</v>
      </c>
      <c r="I145" s="36" t="str">
        <f>"0x"&amp;MID(DEC2HEX(INDEX('Tables SQR'!$O$4:'Tables SQR'!$O$259,COLUMN(I145)-2+16*(ROW(I145)-ROW($C$136))),4),1,2)&amp;IF(COLUMN(I145)-2&lt;16,",","")</f>
        <v>0x00,</v>
      </c>
      <c r="J145" s="36" t="str">
        <f>"0x"&amp;MID(DEC2HEX(INDEX('Tables SQR'!$O$4:'Tables SQR'!$O$259,COLUMN(J145)-2+16*(ROW(J145)-ROW($C$136))),4),1,2)&amp;IF(COLUMN(J145)-2&lt;16,",","")</f>
        <v>0x00,</v>
      </c>
      <c r="K145" s="36" t="str">
        <f>"0x"&amp;MID(DEC2HEX(INDEX('Tables SQR'!$O$4:'Tables SQR'!$O$259,COLUMN(K145)-2+16*(ROW(K145)-ROW($C$136))),4),1,2)&amp;IF(COLUMN(K145)-2&lt;16,",","")</f>
        <v>0x00,</v>
      </c>
      <c r="L145" s="36" t="str">
        <f>"0x"&amp;MID(DEC2HEX(INDEX('Tables SQR'!$O$4:'Tables SQR'!$O$259,COLUMN(L145)-2+16*(ROW(L145)-ROW($C$136))),4),1,2)&amp;IF(COLUMN(L145)-2&lt;16,",","")</f>
        <v>0x00,</v>
      </c>
      <c r="M145" s="36" t="str">
        <f>"0x"&amp;MID(DEC2HEX(INDEX('Tables SQR'!$O$4:'Tables SQR'!$O$259,COLUMN(M145)-2+16*(ROW(M145)-ROW($C$136))),4),1,2)&amp;IF(COLUMN(M145)-2&lt;16,",","")</f>
        <v>0x00,</v>
      </c>
      <c r="N145" s="36" t="str">
        <f>"0x"&amp;MID(DEC2HEX(INDEX('Tables SQR'!$O$4:'Tables SQR'!$O$259,COLUMN(N145)-2+16*(ROW(N145)-ROW($C$136))),4),1,2)&amp;IF(COLUMN(N145)-2&lt;16,",","")</f>
        <v>0x00,</v>
      </c>
      <c r="O145" s="36" t="str">
        <f>"0x"&amp;MID(DEC2HEX(INDEX('Tables SQR'!$O$4:'Tables SQR'!$O$259,COLUMN(O145)-2+16*(ROW(O145)-ROW($C$136))),4),1,2)&amp;IF(COLUMN(O145)-2&lt;16,",","")</f>
        <v>0x00,</v>
      </c>
      <c r="P145" s="36" t="str">
        <f>"0x"&amp;MID(DEC2HEX(INDEX('Tables SQR'!$O$4:'Tables SQR'!$O$259,COLUMN(P145)-2+16*(ROW(P145)-ROW($C$136))),4),1,2)&amp;IF(COLUMN(P145)-2&lt;16,",","")</f>
        <v>0x00,</v>
      </c>
      <c r="Q145" s="36" t="str">
        <f>"0x"&amp;MID(DEC2HEX(INDEX('Tables SQR'!$O$4:'Tables SQR'!$O$259,COLUMN(Q145)-2+16*(ROW(Q145)-ROW($C$136))),4),1,2)&amp;IF(COLUMN(Q145)-2&lt;16,",","")</f>
        <v>0x00,</v>
      </c>
      <c r="R145" s="36" t="str">
        <f>"0x"&amp;MID(DEC2HEX(INDEX('Tables SQR'!$O$4:'Tables SQR'!$O$259,COLUMN(R145)-2+16*(ROW(R145)-ROW($C$136))),4),1,2)&amp;IF(COLUMN(R145)-2&lt;16,",","")</f>
        <v>0x00</v>
      </c>
    </row>
    <row r="146" spans="2:18">
      <c r="B146" s="36" t="s">
        <v>107</v>
      </c>
      <c r="C146" s="36" t="str">
        <f>"0x"&amp;MID(DEC2HEX(INDEX('Tables SQR'!$O$4:'Tables SQR'!$O$259,COLUMN(C146)-2+16*(ROW(C146)-ROW($C$136))),4),1,2)&amp;IF(COLUMN(C146)-2&lt;16,",","")</f>
        <v>0x00,</v>
      </c>
      <c r="D146" s="36" t="str">
        <f>"0x"&amp;MID(DEC2HEX(INDEX('Tables SQR'!$O$4:'Tables SQR'!$O$259,COLUMN(D146)-2+16*(ROW(D146)-ROW($C$136))),4),1,2)&amp;IF(COLUMN(D146)-2&lt;16,",","")</f>
        <v>0x00,</v>
      </c>
      <c r="E146" s="36" t="str">
        <f>"0x"&amp;MID(DEC2HEX(INDEX('Tables SQR'!$O$4:'Tables SQR'!$O$259,COLUMN(E146)-2+16*(ROW(E146)-ROW($C$136))),4),1,2)&amp;IF(COLUMN(E146)-2&lt;16,",","")</f>
        <v>0x00,</v>
      </c>
      <c r="F146" s="36" t="str">
        <f>"0x"&amp;MID(DEC2HEX(INDEX('Tables SQR'!$O$4:'Tables SQR'!$O$259,COLUMN(F146)-2+16*(ROW(F146)-ROW($C$136))),4),1,2)&amp;IF(COLUMN(F146)-2&lt;16,",","")</f>
        <v>0x00,</v>
      </c>
      <c r="G146" s="36" t="str">
        <f>"0x"&amp;MID(DEC2HEX(INDEX('Tables SQR'!$O$4:'Tables SQR'!$O$259,COLUMN(G146)-2+16*(ROW(G146)-ROW($C$136))),4),1,2)&amp;IF(COLUMN(G146)-2&lt;16,",","")</f>
        <v>0x00,</v>
      </c>
      <c r="H146" s="36" t="str">
        <f>"0x"&amp;MID(DEC2HEX(INDEX('Tables SQR'!$O$4:'Tables SQR'!$O$259,COLUMN(H146)-2+16*(ROW(H146)-ROW($C$136))),4),1,2)&amp;IF(COLUMN(H146)-2&lt;16,",","")</f>
        <v>0x00,</v>
      </c>
      <c r="I146" s="36" t="str">
        <f>"0x"&amp;MID(DEC2HEX(INDEX('Tables SQR'!$O$4:'Tables SQR'!$O$259,COLUMN(I146)-2+16*(ROW(I146)-ROW($C$136))),4),1,2)&amp;IF(COLUMN(I146)-2&lt;16,",","")</f>
        <v>0x00,</v>
      </c>
      <c r="J146" s="36" t="str">
        <f>"0x"&amp;MID(DEC2HEX(INDEX('Tables SQR'!$O$4:'Tables SQR'!$O$259,COLUMN(J146)-2+16*(ROW(J146)-ROW($C$136))),4),1,2)&amp;IF(COLUMN(J146)-2&lt;16,",","")</f>
        <v>0x00,</v>
      </c>
      <c r="K146" s="36" t="str">
        <f>"0x"&amp;MID(DEC2HEX(INDEX('Tables SQR'!$O$4:'Tables SQR'!$O$259,COLUMN(K146)-2+16*(ROW(K146)-ROW($C$136))),4),1,2)&amp;IF(COLUMN(K146)-2&lt;16,",","")</f>
        <v>0x00,</v>
      </c>
      <c r="L146" s="36" t="str">
        <f>"0x"&amp;MID(DEC2HEX(INDEX('Tables SQR'!$O$4:'Tables SQR'!$O$259,COLUMN(L146)-2+16*(ROW(L146)-ROW($C$136))),4),1,2)&amp;IF(COLUMN(L146)-2&lt;16,",","")</f>
        <v>0x00,</v>
      </c>
      <c r="M146" s="36" t="str">
        <f>"0x"&amp;MID(DEC2HEX(INDEX('Tables SQR'!$O$4:'Tables SQR'!$O$259,COLUMN(M146)-2+16*(ROW(M146)-ROW($C$136))),4),1,2)&amp;IF(COLUMN(M146)-2&lt;16,",","")</f>
        <v>0x00,</v>
      </c>
      <c r="N146" s="36" t="str">
        <f>"0x"&amp;MID(DEC2HEX(INDEX('Tables SQR'!$O$4:'Tables SQR'!$O$259,COLUMN(N146)-2+16*(ROW(N146)-ROW($C$136))),4),1,2)&amp;IF(COLUMN(N146)-2&lt;16,",","")</f>
        <v>0x00,</v>
      </c>
      <c r="O146" s="36" t="str">
        <f>"0x"&amp;MID(DEC2HEX(INDEX('Tables SQR'!$O$4:'Tables SQR'!$O$259,COLUMN(O146)-2+16*(ROW(O146)-ROW($C$136))),4),1,2)&amp;IF(COLUMN(O146)-2&lt;16,",","")</f>
        <v>0x00,</v>
      </c>
      <c r="P146" s="36" t="str">
        <f>"0x"&amp;MID(DEC2HEX(INDEX('Tables SQR'!$O$4:'Tables SQR'!$O$259,COLUMN(P146)-2+16*(ROW(P146)-ROW($C$136))),4),1,2)&amp;IF(COLUMN(P146)-2&lt;16,",","")</f>
        <v>0x00,</v>
      </c>
      <c r="Q146" s="36" t="str">
        <f>"0x"&amp;MID(DEC2HEX(INDEX('Tables SQR'!$O$4:'Tables SQR'!$O$259,COLUMN(Q146)-2+16*(ROW(Q146)-ROW($C$136))),4),1,2)&amp;IF(COLUMN(Q146)-2&lt;16,",","")</f>
        <v>0x00,</v>
      </c>
      <c r="R146" s="36" t="str">
        <f>"0x"&amp;MID(DEC2HEX(INDEX('Tables SQR'!$O$4:'Tables SQR'!$O$259,COLUMN(R146)-2+16*(ROW(R146)-ROW($C$136))),4),1,2)&amp;IF(COLUMN(R146)-2&lt;16,",","")</f>
        <v>0x00</v>
      </c>
    </row>
    <row r="147" spans="2:18">
      <c r="B147" s="36" t="s">
        <v>107</v>
      </c>
      <c r="C147" s="36" t="str">
        <f>"0x"&amp;MID(DEC2HEX(INDEX('Tables SQR'!$O$4:'Tables SQR'!$O$259,COLUMN(C147)-2+16*(ROW(C147)-ROW($C$136))),4),1,2)&amp;IF(COLUMN(C147)-2&lt;16,",","")</f>
        <v>0x00,</v>
      </c>
      <c r="D147" s="36" t="str">
        <f>"0x"&amp;MID(DEC2HEX(INDEX('Tables SQR'!$O$4:'Tables SQR'!$O$259,COLUMN(D147)-2+16*(ROW(D147)-ROW($C$136))),4),1,2)&amp;IF(COLUMN(D147)-2&lt;16,",","")</f>
        <v>0x00,</v>
      </c>
      <c r="E147" s="36" t="str">
        <f>"0x"&amp;MID(DEC2HEX(INDEX('Tables SQR'!$O$4:'Tables SQR'!$O$259,COLUMN(E147)-2+16*(ROW(E147)-ROW($C$136))),4),1,2)&amp;IF(COLUMN(E147)-2&lt;16,",","")</f>
        <v>0x00,</v>
      </c>
      <c r="F147" s="36" t="str">
        <f>"0x"&amp;MID(DEC2HEX(INDEX('Tables SQR'!$O$4:'Tables SQR'!$O$259,COLUMN(F147)-2+16*(ROW(F147)-ROW($C$136))),4),1,2)&amp;IF(COLUMN(F147)-2&lt;16,",","")</f>
        <v>0x00,</v>
      </c>
      <c r="G147" s="36" t="str">
        <f>"0x"&amp;MID(DEC2HEX(INDEX('Tables SQR'!$O$4:'Tables SQR'!$O$259,COLUMN(G147)-2+16*(ROW(G147)-ROW($C$136))),4),1,2)&amp;IF(COLUMN(G147)-2&lt;16,",","")</f>
        <v>0x00,</v>
      </c>
      <c r="H147" s="36" t="str">
        <f>"0x"&amp;MID(DEC2HEX(INDEX('Tables SQR'!$O$4:'Tables SQR'!$O$259,COLUMN(H147)-2+16*(ROW(H147)-ROW($C$136))),4),1,2)&amp;IF(COLUMN(H147)-2&lt;16,",","")</f>
        <v>0x00,</v>
      </c>
      <c r="I147" s="36" t="str">
        <f>"0x"&amp;MID(DEC2HEX(INDEX('Tables SQR'!$O$4:'Tables SQR'!$O$259,COLUMN(I147)-2+16*(ROW(I147)-ROW($C$136))),4),1,2)&amp;IF(COLUMN(I147)-2&lt;16,",","")</f>
        <v>0x00,</v>
      </c>
      <c r="J147" s="36" t="str">
        <f>"0x"&amp;MID(DEC2HEX(INDEX('Tables SQR'!$O$4:'Tables SQR'!$O$259,COLUMN(J147)-2+16*(ROW(J147)-ROW($C$136))),4),1,2)&amp;IF(COLUMN(J147)-2&lt;16,",","")</f>
        <v>0x00,</v>
      </c>
      <c r="K147" s="36" t="str">
        <f>"0x"&amp;MID(DEC2HEX(INDEX('Tables SQR'!$O$4:'Tables SQR'!$O$259,COLUMN(K147)-2+16*(ROW(K147)-ROW($C$136))),4),1,2)&amp;IF(COLUMN(K147)-2&lt;16,",","")</f>
        <v>0x00,</v>
      </c>
      <c r="L147" s="36" t="str">
        <f>"0x"&amp;MID(DEC2HEX(INDEX('Tables SQR'!$O$4:'Tables SQR'!$O$259,COLUMN(L147)-2+16*(ROW(L147)-ROW($C$136))),4),1,2)&amp;IF(COLUMN(L147)-2&lt;16,",","")</f>
        <v>0x00,</v>
      </c>
      <c r="M147" s="36" t="str">
        <f>"0x"&amp;MID(DEC2HEX(INDEX('Tables SQR'!$O$4:'Tables SQR'!$O$259,COLUMN(M147)-2+16*(ROW(M147)-ROW($C$136))),4),1,2)&amp;IF(COLUMN(M147)-2&lt;16,",","")</f>
        <v>0x00,</v>
      </c>
      <c r="N147" s="36" t="str">
        <f>"0x"&amp;MID(DEC2HEX(INDEX('Tables SQR'!$O$4:'Tables SQR'!$O$259,COLUMN(N147)-2+16*(ROW(N147)-ROW($C$136))),4),1,2)&amp;IF(COLUMN(N147)-2&lt;16,",","")</f>
        <v>0x00,</v>
      </c>
      <c r="O147" s="36" t="str">
        <f>"0x"&amp;MID(DEC2HEX(INDEX('Tables SQR'!$O$4:'Tables SQR'!$O$259,COLUMN(O147)-2+16*(ROW(O147)-ROW($C$136))),4),1,2)&amp;IF(COLUMN(O147)-2&lt;16,",","")</f>
        <v>0x00,</v>
      </c>
      <c r="P147" s="36" t="str">
        <f>"0x"&amp;MID(DEC2HEX(INDEX('Tables SQR'!$O$4:'Tables SQR'!$O$259,COLUMN(P147)-2+16*(ROW(P147)-ROW($C$136))),4),1,2)&amp;IF(COLUMN(P147)-2&lt;16,",","")</f>
        <v>0x00,</v>
      </c>
      <c r="Q147" s="36" t="str">
        <f>"0x"&amp;MID(DEC2HEX(INDEX('Tables SQR'!$O$4:'Tables SQR'!$O$259,COLUMN(Q147)-2+16*(ROW(Q147)-ROW($C$136))),4),1,2)&amp;IF(COLUMN(Q147)-2&lt;16,",","")</f>
        <v>0x00,</v>
      </c>
      <c r="R147" s="36" t="str">
        <f>"0x"&amp;MID(DEC2HEX(INDEX('Tables SQR'!$O$4:'Tables SQR'!$O$259,COLUMN(R147)-2+16*(ROW(R147)-ROW($C$136))),4),1,2)&amp;IF(COLUMN(R147)-2&lt;16,",","")</f>
        <v>0x00</v>
      </c>
    </row>
    <row r="148" spans="2:18">
      <c r="B148" s="36" t="s">
        <v>107</v>
      </c>
      <c r="C148" s="36" t="str">
        <f>"0x"&amp;MID(DEC2HEX(INDEX('Tables SQR'!$O$4:'Tables SQR'!$O$259,COLUMN(C148)-2+16*(ROW(C148)-ROW($C$136))),4),1,2)&amp;IF(COLUMN(C148)-2&lt;16,",","")</f>
        <v>0x00,</v>
      </c>
      <c r="D148" s="36" t="str">
        <f>"0x"&amp;MID(DEC2HEX(INDEX('Tables SQR'!$O$4:'Tables SQR'!$O$259,COLUMN(D148)-2+16*(ROW(D148)-ROW($C$136))),4),1,2)&amp;IF(COLUMN(D148)-2&lt;16,",","")</f>
        <v>0x00,</v>
      </c>
      <c r="E148" s="36" t="str">
        <f>"0x"&amp;MID(DEC2HEX(INDEX('Tables SQR'!$O$4:'Tables SQR'!$O$259,COLUMN(E148)-2+16*(ROW(E148)-ROW($C$136))),4),1,2)&amp;IF(COLUMN(E148)-2&lt;16,",","")</f>
        <v>0x00,</v>
      </c>
      <c r="F148" s="36" t="str">
        <f>"0x"&amp;MID(DEC2HEX(INDEX('Tables SQR'!$O$4:'Tables SQR'!$O$259,COLUMN(F148)-2+16*(ROW(F148)-ROW($C$136))),4),1,2)&amp;IF(COLUMN(F148)-2&lt;16,",","")</f>
        <v>0x00,</v>
      </c>
      <c r="G148" s="36" t="str">
        <f>"0x"&amp;MID(DEC2HEX(INDEX('Tables SQR'!$O$4:'Tables SQR'!$O$259,COLUMN(G148)-2+16*(ROW(G148)-ROW($C$136))),4),1,2)&amp;IF(COLUMN(G148)-2&lt;16,",","")</f>
        <v>0x00,</v>
      </c>
      <c r="H148" s="36" t="str">
        <f>"0x"&amp;MID(DEC2HEX(INDEX('Tables SQR'!$O$4:'Tables SQR'!$O$259,COLUMN(H148)-2+16*(ROW(H148)-ROW($C$136))),4),1,2)&amp;IF(COLUMN(H148)-2&lt;16,",","")</f>
        <v>0x00,</v>
      </c>
      <c r="I148" s="36" t="str">
        <f>"0x"&amp;MID(DEC2HEX(INDEX('Tables SQR'!$O$4:'Tables SQR'!$O$259,COLUMN(I148)-2+16*(ROW(I148)-ROW($C$136))),4),1,2)&amp;IF(COLUMN(I148)-2&lt;16,",","")</f>
        <v>0x00,</v>
      </c>
      <c r="J148" s="36" t="str">
        <f>"0x"&amp;MID(DEC2HEX(INDEX('Tables SQR'!$O$4:'Tables SQR'!$O$259,COLUMN(J148)-2+16*(ROW(J148)-ROW($C$136))),4),1,2)&amp;IF(COLUMN(J148)-2&lt;16,",","")</f>
        <v>0x00,</v>
      </c>
      <c r="K148" s="36" t="str">
        <f>"0x"&amp;MID(DEC2HEX(INDEX('Tables SQR'!$O$4:'Tables SQR'!$O$259,COLUMN(K148)-2+16*(ROW(K148)-ROW($C$136))),4),1,2)&amp;IF(COLUMN(K148)-2&lt;16,",","")</f>
        <v>0x00,</v>
      </c>
      <c r="L148" s="36" t="str">
        <f>"0x"&amp;MID(DEC2HEX(INDEX('Tables SQR'!$O$4:'Tables SQR'!$O$259,COLUMN(L148)-2+16*(ROW(L148)-ROW($C$136))),4),1,2)&amp;IF(COLUMN(L148)-2&lt;16,",","")</f>
        <v>0x00,</v>
      </c>
      <c r="M148" s="36" t="str">
        <f>"0x"&amp;MID(DEC2HEX(INDEX('Tables SQR'!$O$4:'Tables SQR'!$O$259,COLUMN(M148)-2+16*(ROW(M148)-ROW($C$136))),4),1,2)&amp;IF(COLUMN(M148)-2&lt;16,",","")</f>
        <v>0x00,</v>
      </c>
      <c r="N148" s="36" t="str">
        <f>"0x"&amp;MID(DEC2HEX(INDEX('Tables SQR'!$O$4:'Tables SQR'!$O$259,COLUMN(N148)-2+16*(ROW(N148)-ROW($C$136))),4),1,2)&amp;IF(COLUMN(N148)-2&lt;16,",","")</f>
        <v>0x00,</v>
      </c>
      <c r="O148" s="36" t="str">
        <f>"0x"&amp;MID(DEC2HEX(INDEX('Tables SQR'!$O$4:'Tables SQR'!$O$259,COLUMN(O148)-2+16*(ROW(O148)-ROW($C$136))),4),1,2)&amp;IF(COLUMN(O148)-2&lt;16,",","")</f>
        <v>0x00,</v>
      </c>
      <c r="P148" s="36" t="str">
        <f>"0x"&amp;MID(DEC2HEX(INDEX('Tables SQR'!$O$4:'Tables SQR'!$O$259,COLUMN(P148)-2+16*(ROW(P148)-ROW($C$136))),4),1,2)&amp;IF(COLUMN(P148)-2&lt;16,",","")</f>
        <v>0x00,</v>
      </c>
      <c r="Q148" s="36" t="str">
        <f>"0x"&amp;MID(DEC2HEX(INDEX('Tables SQR'!$O$4:'Tables SQR'!$O$259,COLUMN(Q148)-2+16*(ROW(Q148)-ROW($C$136))),4),1,2)&amp;IF(COLUMN(Q148)-2&lt;16,",","")</f>
        <v>0x00,</v>
      </c>
      <c r="R148" s="36" t="str">
        <f>"0x"&amp;MID(DEC2HEX(INDEX('Tables SQR'!$O$4:'Tables SQR'!$O$259,COLUMN(R148)-2+16*(ROW(R148)-ROW($C$136))),4),1,2)&amp;IF(COLUMN(R148)-2&lt;16,",","")</f>
        <v>0x00</v>
      </c>
    </row>
    <row r="149" spans="2:18">
      <c r="B149" s="36" t="s">
        <v>107</v>
      </c>
      <c r="C149" s="36" t="str">
        <f>"0x"&amp;MID(DEC2HEX(INDEX('Tables SQR'!$O$4:'Tables SQR'!$O$259,COLUMN(C149)-2+16*(ROW(C149)-ROW($C$136))),4),1,2)&amp;IF(COLUMN(C149)-2&lt;16,",","")</f>
        <v>0x00,</v>
      </c>
      <c r="D149" s="36" t="str">
        <f>"0x"&amp;MID(DEC2HEX(INDEX('Tables SQR'!$O$4:'Tables SQR'!$O$259,COLUMN(D149)-2+16*(ROW(D149)-ROW($C$136))),4),1,2)&amp;IF(COLUMN(D149)-2&lt;16,",","")</f>
        <v>0x00,</v>
      </c>
      <c r="E149" s="36" t="str">
        <f>"0x"&amp;MID(DEC2HEX(INDEX('Tables SQR'!$O$4:'Tables SQR'!$O$259,COLUMN(E149)-2+16*(ROW(E149)-ROW($C$136))),4),1,2)&amp;IF(COLUMN(E149)-2&lt;16,",","")</f>
        <v>0x00,</v>
      </c>
      <c r="F149" s="36" t="str">
        <f>"0x"&amp;MID(DEC2HEX(INDEX('Tables SQR'!$O$4:'Tables SQR'!$O$259,COLUMN(F149)-2+16*(ROW(F149)-ROW($C$136))),4),1,2)&amp;IF(COLUMN(F149)-2&lt;16,",","")</f>
        <v>0x00,</v>
      </c>
      <c r="G149" s="36" t="str">
        <f>"0x"&amp;MID(DEC2HEX(INDEX('Tables SQR'!$O$4:'Tables SQR'!$O$259,COLUMN(G149)-2+16*(ROW(G149)-ROW($C$136))),4),1,2)&amp;IF(COLUMN(G149)-2&lt;16,",","")</f>
        <v>0x00,</v>
      </c>
      <c r="H149" s="36" t="str">
        <f>"0x"&amp;MID(DEC2HEX(INDEX('Tables SQR'!$O$4:'Tables SQR'!$O$259,COLUMN(H149)-2+16*(ROW(H149)-ROW($C$136))),4),1,2)&amp;IF(COLUMN(H149)-2&lt;16,",","")</f>
        <v>0x00,</v>
      </c>
      <c r="I149" s="36" t="str">
        <f>"0x"&amp;MID(DEC2HEX(INDEX('Tables SQR'!$O$4:'Tables SQR'!$O$259,COLUMN(I149)-2+16*(ROW(I149)-ROW($C$136))),4),1,2)&amp;IF(COLUMN(I149)-2&lt;16,",","")</f>
        <v>0x00,</v>
      </c>
      <c r="J149" s="36" t="str">
        <f>"0x"&amp;MID(DEC2HEX(INDEX('Tables SQR'!$O$4:'Tables SQR'!$O$259,COLUMN(J149)-2+16*(ROW(J149)-ROW($C$136))),4),1,2)&amp;IF(COLUMN(J149)-2&lt;16,",","")</f>
        <v>0x00,</v>
      </c>
      <c r="K149" s="36" t="str">
        <f>"0x"&amp;MID(DEC2HEX(INDEX('Tables SQR'!$O$4:'Tables SQR'!$O$259,COLUMN(K149)-2+16*(ROW(K149)-ROW($C$136))),4),1,2)&amp;IF(COLUMN(K149)-2&lt;16,",","")</f>
        <v>0x00,</v>
      </c>
      <c r="L149" s="36" t="str">
        <f>"0x"&amp;MID(DEC2HEX(INDEX('Tables SQR'!$O$4:'Tables SQR'!$O$259,COLUMN(L149)-2+16*(ROW(L149)-ROW($C$136))),4),1,2)&amp;IF(COLUMN(L149)-2&lt;16,",","")</f>
        <v>0x00,</v>
      </c>
      <c r="M149" s="36" t="str">
        <f>"0x"&amp;MID(DEC2HEX(INDEX('Tables SQR'!$O$4:'Tables SQR'!$O$259,COLUMN(M149)-2+16*(ROW(M149)-ROW($C$136))),4),1,2)&amp;IF(COLUMN(M149)-2&lt;16,",","")</f>
        <v>0x00,</v>
      </c>
      <c r="N149" s="36" t="str">
        <f>"0x"&amp;MID(DEC2HEX(INDEX('Tables SQR'!$O$4:'Tables SQR'!$O$259,COLUMN(N149)-2+16*(ROW(N149)-ROW($C$136))),4),1,2)&amp;IF(COLUMN(N149)-2&lt;16,",","")</f>
        <v>0x00,</v>
      </c>
      <c r="O149" s="36" t="str">
        <f>"0x"&amp;MID(DEC2HEX(INDEX('Tables SQR'!$O$4:'Tables SQR'!$O$259,COLUMN(O149)-2+16*(ROW(O149)-ROW($C$136))),4),1,2)&amp;IF(COLUMN(O149)-2&lt;16,",","")</f>
        <v>0x00,</v>
      </c>
      <c r="P149" s="36" t="str">
        <f>"0x"&amp;MID(DEC2HEX(INDEX('Tables SQR'!$O$4:'Tables SQR'!$O$259,COLUMN(P149)-2+16*(ROW(P149)-ROW($C$136))),4),1,2)&amp;IF(COLUMN(P149)-2&lt;16,",","")</f>
        <v>0x00,</v>
      </c>
      <c r="Q149" s="36" t="str">
        <f>"0x"&amp;MID(DEC2HEX(INDEX('Tables SQR'!$O$4:'Tables SQR'!$O$259,COLUMN(Q149)-2+16*(ROW(Q149)-ROW($C$136))),4),1,2)&amp;IF(COLUMN(Q149)-2&lt;16,",","")</f>
        <v>0x00,</v>
      </c>
      <c r="R149" s="36" t="str">
        <f>"0x"&amp;MID(DEC2HEX(INDEX('Tables SQR'!$O$4:'Tables SQR'!$O$259,COLUMN(R149)-2+16*(ROW(R149)-ROW($C$136))),4),1,2)&amp;IF(COLUMN(R149)-2&lt;16,",","")</f>
        <v>0x00</v>
      </c>
    </row>
    <row r="150" spans="2:18">
      <c r="B150" s="36" t="s">
        <v>107</v>
      </c>
      <c r="C150" s="36" t="str">
        <f>"0x"&amp;MID(DEC2HEX(INDEX('Tables SQR'!$O$4:'Tables SQR'!$O$259,COLUMN(C150)-2+16*(ROW(C150)-ROW($C$136))),4),1,2)&amp;IF(COLUMN(C150)-2&lt;16,",","")</f>
        <v>0x00,</v>
      </c>
      <c r="D150" s="36" t="str">
        <f>"0x"&amp;MID(DEC2HEX(INDEX('Tables SQR'!$O$4:'Tables SQR'!$O$259,COLUMN(D150)-2+16*(ROW(D150)-ROW($C$136))),4),1,2)&amp;IF(COLUMN(D150)-2&lt;16,",","")</f>
        <v>0x00,</v>
      </c>
      <c r="E150" s="36" t="str">
        <f>"0x"&amp;MID(DEC2HEX(INDEX('Tables SQR'!$O$4:'Tables SQR'!$O$259,COLUMN(E150)-2+16*(ROW(E150)-ROW($C$136))),4),1,2)&amp;IF(COLUMN(E150)-2&lt;16,",","")</f>
        <v>0x00,</v>
      </c>
      <c r="F150" s="36" t="str">
        <f>"0x"&amp;MID(DEC2HEX(INDEX('Tables SQR'!$O$4:'Tables SQR'!$O$259,COLUMN(F150)-2+16*(ROW(F150)-ROW($C$136))),4),1,2)&amp;IF(COLUMN(F150)-2&lt;16,",","")</f>
        <v>0x00,</v>
      </c>
      <c r="G150" s="36" t="str">
        <f>"0x"&amp;MID(DEC2HEX(INDEX('Tables SQR'!$O$4:'Tables SQR'!$O$259,COLUMN(G150)-2+16*(ROW(G150)-ROW($C$136))),4),1,2)&amp;IF(COLUMN(G150)-2&lt;16,",","")</f>
        <v>0x00,</v>
      </c>
      <c r="H150" s="36" t="str">
        <f>"0x"&amp;MID(DEC2HEX(INDEX('Tables SQR'!$O$4:'Tables SQR'!$O$259,COLUMN(H150)-2+16*(ROW(H150)-ROW($C$136))),4),1,2)&amp;IF(COLUMN(H150)-2&lt;16,",","")</f>
        <v>0x00,</v>
      </c>
      <c r="I150" s="36" t="str">
        <f>"0x"&amp;MID(DEC2HEX(INDEX('Tables SQR'!$O$4:'Tables SQR'!$O$259,COLUMN(I150)-2+16*(ROW(I150)-ROW($C$136))),4),1,2)&amp;IF(COLUMN(I150)-2&lt;16,",","")</f>
        <v>0x00,</v>
      </c>
      <c r="J150" s="36" t="str">
        <f>"0x"&amp;MID(DEC2HEX(INDEX('Tables SQR'!$O$4:'Tables SQR'!$O$259,COLUMN(J150)-2+16*(ROW(J150)-ROW($C$136))),4),1,2)&amp;IF(COLUMN(J150)-2&lt;16,",","")</f>
        <v>0x00,</v>
      </c>
      <c r="K150" s="36" t="str">
        <f>"0x"&amp;MID(DEC2HEX(INDEX('Tables SQR'!$O$4:'Tables SQR'!$O$259,COLUMN(K150)-2+16*(ROW(K150)-ROW($C$136))),4),1,2)&amp;IF(COLUMN(K150)-2&lt;16,",","")</f>
        <v>0x00,</v>
      </c>
      <c r="L150" s="36" t="str">
        <f>"0x"&amp;MID(DEC2HEX(INDEX('Tables SQR'!$O$4:'Tables SQR'!$O$259,COLUMN(L150)-2+16*(ROW(L150)-ROW($C$136))),4),1,2)&amp;IF(COLUMN(L150)-2&lt;16,",","")</f>
        <v>0x00,</v>
      </c>
      <c r="M150" s="36" t="str">
        <f>"0x"&amp;MID(DEC2HEX(INDEX('Tables SQR'!$O$4:'Tables SQR'!$O$259,COLUMN(M150)-2+16*(ROW(M150)-ROW($C$136))),4),1,2)&amp;IF(COLUMN(M150)-2&lt;16,",","")</f>
        <v>0x00,</v>
      </c>
      <c r="N150" s="36" t="str">
        <f>"0x"&amp;MID(DEC2HEX(INDEX('Tables SQR'!$O$4:'Tables SQR'!$O$259,COLUMN(N150)-2+16*(ROW(N150)-ROW($C$136))),4),1,2)&amp;IF(COLUMN(N150)-2&lt;16,",","")</f>
        <v>0x00,</v>
      </c>
      <c r="O150" s="36" t="str">
        <f>"0x"&amp;MID(DEC2HEX(INDEX('Tables SQR'!$O$4:'Tables SQR'!$O$259,COLUMN(O150)-2+16*(ROW(O150)-ROW($C$136))),4),1,2)&amp;IF(COLUMN(O150)-2&lt;16,",","")</f>
        <v>0x00,</v>
      </c>
      <c r="P150" s="36" t="str">
        <f>"0x"&amp;MID(DEC2HEX(INDEX('Tables SQR'!$O$4:'Tables SQR'!$O$259,COLUMN(P150)-2+16*(ROW(P150)-ROW($C$136))),4),1,2)&amp;IF(COLUMN(P150)-2&lt;16,",","")</f>
        <v>0x00,</v>
      </c>
      <c r="Q150" s="36" t="str">
        <f>"0x"&amp;MID(DEC2HEX(INDEX('Tables SQR'!$O$4:'Tables SQR'!$O$259,COLUMN(Q150)-2+16*(ROW(Q150)-ROW($C$136))),4),1,2)&amp;IF(COLUMN(Q150)-2&lt;16,",","")</f>
        <v>0x00,</v>
      </c>
      <c r="R150" s="36" t="str">
        <f>"0x"&amp;MID(DEC2HEX(INDEX('Tables SQR'!$O$4:'Tables SQR'!$O$259,COLUMN(R150)-2+16*(ROW(R150)-ROW($C$136))),4),1,2)&amp;IF(COLUMN(R150)-2&lt;16,",","")</f>
        <v>0x00</v>
      </c>
    </row>
    <row r="151" spans="2:18">
      <c r="B151" s="36" t="s">
        <v>107</v>
      </c>
      <c r="C151" s="36" t="str">
        <f>"0x"&amp;MID(DEC2HEX(INDEX('Tables SQR'!$O$4:'Tables SQR'!$O$259,COLUMN(C151)-2+16*(ROW(C151)-ROW($C$136))),4),1,2)&amp;IF(COLUMN(C151)-2&lt;16,",","")</f>
        <v>0x00,</v>
      </c>
      <c r="D151" s="36" t="str">
        <f>"0x"&amp;MID(DEC2HEX(INDEX('Tables SQR'!$O$4:'Tables SQR'!$O$259,COLUMN(D151)-2+16*(ROW(D151)-ROW($C$136))),4),1,2)&amp;IF(COLUMN(D151)-2&lt;16,",","")</f>
        <v>0x00,</v>
      </c>
      <c r="E151" s="36" t="str">
        <f>"0x"&amp;MID(DEC2HEX(INDEX('Tables SQR'!$O$4:'Tables SQR'!$O$259,COLUMN(E151)-2+16*(ROW(E151)-ROW($C$136))),4),1,2)&amp;IF(COLUMN(E151)-2&lt;16,",","")</f>
        <v>0x00,</v>
      </c>
      <c r="F151" s="36" t="str">
        <f>"0x"&amp;MID(DEC2HEX(INDEX('Tables SQR'!$O$4:'Tables SQR'!$O$259,COLUMN(F151)-2+16*(ROW(F151)-ROW($C$136))),4),1,2)&amp;IF(COLUMN(F151)-2&lt;16,",","")</f>
        <v>0x00,</v>
      </c>
      <c r="G151" s="36" t="str">
        <f>"0x"&amp;MID(DEC2HEX(INDEX('Tables SQR'!$O$4:'Tables SQR'!$O$259,COLUMN(G151)-2+16*(ROW(G151)-ROW($C$136))),4),1,2)&amp;IF(COLUMN(G151)-2&lt;16,",","")</f>
        <v>0x00,</v>
      </c>
      <c r="H151" s="36" t="str">
        <f>"0x"&amp;MID(DEC2HEX(INDEX('Tables SQR'!$O$4:'Tables SQR'!$O$259,COLUMN(H151)-2+16*(ROW(H151)-ROW($C$136))),4),1,2)&amp;IF(COLUMN(H151)-2&lt;16,",","")</f>
        <v>0x00,</v>
      </c>
      <c r="I151" s="36" t="str">
        <f>"0x"&amp;MID(DEC2HEX(INDEX('Tables SQR'!$O$4:'Tables SQR'!$O$259,COLUMN(I151)-2+16*(ROW(I151)-ROW($C$136))),4),1,2)&amp;IF(COLUMN(I151)-2&lt;16,",","")</f>
        <v>0x00,</v>
      </c>
      <c r="J151" s="36" t="str">
        <f>"0x"&amp;MID(DEC2HEX(INDEX('Tables SQR'!$O$4:'Tables SQR'!$O$259,COLUMN(J151)-2+16*(ROW(J151)-ROW($C$136))),4),1,2)&amp;IF(COLUMN(J151)-2&lt;16,",","")</f>
        <v>0x00,</v>
      </c>
      <c r="K151" s="36" t="str">
        <f>"0x"&amp;MID(DEC2HEX(INDEX('Tables SQR'!$O$4:'Tables SQR'!$O$259,COLUMN(K151)-2+16*(ROW(K151)-ROW($C$136))),4),1,2)&amp;IF(COLUMN(K151)-2&lt;16,",","")</f>
        <v>0x00,</v>
      </c>
      <c r="L151" s="36" t="str">
        <f>"0x"&amp;MID(DEC2HEX(INDEX('Tables SQR'!$O$4:'Tables SQR'!$O$259,COLUMN(L151)-2+16*(ROW(L151)-ROW($C$136))),4),1,2)&amp;IF(COLUMN(L151)-2&lt;16,",","")</f>
        <v>0x00,</v>
      </c>
      <c r="M151" s="36" t="str">
        <f>"0x"&amp;MID(DEC2HEX(INDEX('Tables SQR'!$O$4:'Tables SQR'!$O$259,COLUMN(M151)-2+16*(ROW(M151)-ROW($C$136))),4),1,2)&amp;IF(COLUMN(M151)-2&lt;16,",","")</f>
        <v>0x00,</v>
      </c>
      <c r="N151" s="36" t="str">
        <f>"0x"&amp;MID(DEC2HEX(INDEX('Tables SQR'!$O$4:'Tables SQR'!$O$259,COLUMN(N151)-2+16*(ROW(N151)-ROW($C$136))),4),1,2)&amp;IF(COLUMN(N151)-2&lt;16,",","")</f>
        <v>0x00,</v>
      </c>
      <c r="O151" s="36" t="str">
        <f>"0x"&amp;MID(DEC2HEX(INDEX('Tables SQR'!$O$4:'Tables SQR'!$O$259,COLUMN(O151)-2+16*(ROW(O151)-ROW($C$136))),4),1,2)&amp;IF(COLUMN(O151)-2&lt;16,",","")</f>
        <v>0x00,</v>
      </c>
      <c r="P151" s="36" t="str">
        <f>"0x"&amp;MID(DEC2HEX(INDEX('Tables SQR'!$O$4:'Tables SQR'!$O$259,COLUMN(P151)-2+16*(ROW(P151)-ROW($C$136))),4),1,2)&amp;IF(COLUMN(P151)-2&lt;16,",","")</f>
        <v>0x00,</v>
      </c>
      <c r="Q151" s="36" t="str">
        <f>"0x"&amp;MID(DEC2HEX(INDEX('Tables SQR'!$O$4:'Tables SQR'!$O$259,COLUMN(Q151)-2+16*(ROW(Q151)-ROW($C$136))),4),1,2)&amp;IF(COLUMN(Q151)-2&lt;16,",","")</f>
        <v>0x00,</v>
      </c>
      <c r="R151" s="36" t="str">
        <f>"0x"&amp;MID(DEC2HEX(INDEX('Tables SQR'!$O$4:'Tables SQR'!$O$259,COLUMN(R151)-2+16*(ROW(R151)-ROW($C$136))),4),1,2)&amp;IF(COLUMN(R151)-2&lt;16,",","")</f>
        <v>0x00</v>
      </c>
    </row>
    <row r="152" spans="2:18">
      <c r="B152" s="36" t="s">
        <v>107</v>
      </c>
      <c r="C152" s="36" t="str">
        <f>"0x"&amp;MID(DEC2HEX(INDEX('Tables SQR'!$O$4:'Tables SQR'!$O$259,COLUMN(C152)-2+16*(ROW(C136)-ROW($C$136))),4),3,2)&amp;IF(COLUMN(C152)-2&lt;16,",","")</f>
        <v>0xFF,</v>
      </c>
      <c r="D152" s="36" t="str">
        <f>"0x"&amp;MID(DEC2HEX(INDEX('Tables SQR'!$O$4:'Tables SQR'!$O$259,COLUMN(D152)-2+16*(ROW(D136)-ROW($C$136))),4),3,2)&amp;IF(COLUMN(D152)-2&lt;16,",","")</f>
        <v>0x9A,</v>
      </c>
      <c r="E152" s="36" t="str">
        <f>"0x"&amp;MID(DEC2HEX(INDEX('Tables SQR'!$O$4:'Tables SQR'!$O$259,COLUMN(E152)-2+16*(ROW(E136)-ROW($C$136))),4),3,2)&amp;IF(COLUMN(E152)-2&lt;16,",","")</f>
        <v>0x25,</v>
      </c>
      <c r="F152" s="36" t="str">
        <f>"0x"&amp;MID(DEC2HEX(INDEX('Tables SQR'!$O$4:'Tables SQR'!$O$259,COLUMN(F152)-2+16*(ROW(F136)-ROW($C$136))),4),3,2)&amp;IF(COLUMN(F152)-2&lt;16,",","")</f>
        <v>0x23,</v>
      </c>
      <c r="G152" s="36" t="str">
        <f>"0x"&amp;MID(DEC2HEX(INDEX('Tables SQR'!$O$4:'Tables SQR'!$O$259,COLUMN(G152)-2+16*(ROW(G136)-ROW($C$136))),4),3,2)&amp;IF(COLUMN(G152)-2&lt;16,",","")</f>
        <v>0x0E,</v>
      </c>
      <c r="H152" s="36" t="str">
        <f>"0x"&amp;MID(DEC2HEX(INDEX('Tables SQR'!$O$4:'Tables SQR'!$O$259,COLUMN(H152)-2+16*(ROW(H136)-ROW($C$136))),4),3,2)&amp;IF(COLUMN(H152)-2&lt;16,",","")</f>
        <v>0x5E,</v>
      </c>
      <c r="I152" s="36" t="str">
        <f>"0x"&amp;MID(DEC2HEX(INDEX('Tables SQR'!$O$4:'Tables SQR'!$O$259,COLUMN(I152)-2+16*(ROW(I136)-ROW($C$136))),4),3,2)&amp;IF(COLUMN(I152)-2&lt;16,",","")</f>
        <v>0xE3,</v>
      </c>
      <c r="J152" s="36" t="str">
        <f>"0x"&amp;MID(DEC2HEX(INDEX('Tables SQR'!$O$4:'Tables SQR'!$O$259,COLUMN(J152)-2+16*(ROW(J136)-ROW($C$136))),4),3,2)&amp;IF(COLUMN(J152)-2&lt;16,",","")</f>
        <v>0x87,</v>
      </c>
      <c r="K152" s="36" t="str">
        <f>"0x"&amp;MID(DEC2HEX(INDEX('Tables SQR'!$O$4:'Tables SQR'!$O$259,COLUMN(K152)-2+16*(ROW(K136)-ROW($C$136))),4),3,2)&amp;IF(COLUMN(K152)-2&lt;16,",","")</f>
        <v>0x3E,</v>
      </c>
      <c r="L152" s="36" t="str">
        <f>"0x"&amp;MID(DEC2HEX(INDEX('Tables SQR'!$O$4:'Tables SQR'!$O$259,COLUMN(L152)-2+16*(ROW(L136)-ROW($C$136))),4),3,2)&amp;IF(COLUMN(L152)-2&lt;16,",","")</f>
        <v>0x04,</v>
      </c>
      <c r="M152" s="36" t="str">
        <f>"0x"&amp;MID(DEC2HEX(INDEX('Tables SQR'!$O$4:'Tables SQR'!$O$259,COLUMN(M152)-2+16*(ROW(M136)-ROW($C$136))),4),3,2)&amp;IF(COLUMN(M152)-2&lt;16,",","")</f>
        <v>0xD4,</v>
      </c>
      <c r="N152" s="36" t="str">
        <f>"0x"&amp;MID(DEC2HEX(INDEX('Tables SQR'!$O$4:'Tables SQR'!$O$259,COLUMN(N152)-2+16*(ROW(N136)-ROW($C$136))),4),3,2)&amp;IF(COLUMN(N152)-2&lt;16,",","")</f>
        <v>0xAC,</v>
      </c>
      <c r="O152" s="36" t="str">
        <f>"0x"&amp;MID(DEC2HEX(INDEX('Tables SQR'!$O$4:'Tables SQR'!$O$259,COLUMN(O152)-2+16*(ROW(O136)-ROW($C$136))),4),3,2)&amp;IF(COLUMN(O152)-2&lt;16,",","")</f>
        <v>0x89,</v>
      </c>
      <c r="P152" s="36" t="str">
        <f>"0x"&amp;MID(DEC2HEX(INDEX('Tables SQR'!$O$4:'Tables SQR'!$O$259,COLUMN(P152)-2+16*(ROW(P136)-ROW($C$136))),4),3,2)&amp;IF(COLUMN(P152)-2&lt;16,",","")</f>
        <v>0x6B,</v>
      </c>
      <c r="Q152" s="36" t="str">
        <f>"0x"&amp;MID(DEC2HEX(INDEX('Tables SQR'!$O$4:'Tables SQR'!$O$259,COLUMN(Q152)-2+16*(ROW(Q136)-ROW($C$136))),4),3,2)&amp;IF(COLUMN(Q152)-2&lt;16,",","")</f>
        <v>0x50,</v>
      </c>
      <c r="R152" s="36" t="str">
        <f>"0x"&amp;MID(DEC2HEX(INDEX('Tables SQR'!$O$4:'Tables SQR'!$O$259,COLUMN(R152)-2+16*(ROW(R136)-ROW($C$136))),4),3,2)&amp;IF(COLUMN(R152)-2&lt;16,",","")</f>
        <v>0x38</v>
      </c>
    </row>
    <row r="153" spans="2:18">
      <c r="B153" s="36" t="s">
        <v>107</v>
      </c>
      <c r="C153" s="36" t="str">
        <f>"0x"&amp;MID(DEC2HEX(INDEX('Tables SQR'!$O$4:'Tables SQR'!$O$259,COLUMN(C153)-2+16*(ROW(C137)-ROW($C$136))),4),3,2)&amp;IF(COLUMN(C153)-2&lt;16,",","")</f>
        <v>0x23,</v>
      </c>
      <c r="D153" s="36" t="str">
        <f>"0x"&amp;MID(DEC2HEX(INDEX('Tables SQR'!$O$4:'Tables SQR'!$O$259,COLUMN(D153)-2+16*(ROW(D137)-ROW($C$136))),4),3,2)&amp;IF(COLUMN(D153)-2&lt;16,",","")</f>
        <v>0x10,</v>
      </c>
      <c r="E153" s="36" t="str">
        <f>"0x"&amp;MID(DEC2HEX(INDEX('Tables SQR'!$O$4:'Tables SQR'!$O$259,COLUMN(E153)-2+16*(ROW(E137)-ROW($C$136))),4),3,2)&amp;IF(COLUMN(E153)-2&lt;16,",","")</f>
        <v>0xFF,</v>
      </c>
      <c r="F153" s="36" t="str">
        <f>"0x"&amp;MID(DEC2HEX(INDEX('Tables SQR'!$O$4:'Tables SQR'!$O$259,COLUMN(F153)-2+16*(ROW(F137)-ROW($C$136))),4),3,2)&amp;IF(COLUMN(F153)-2&lt;16,",","")</f>
        <v>0xEF,</v>
      </c>
      <c r="G153" s="36" t="str">
        <f>"0x"&amp;MID(DEC2HEX(INDEX('Tables SQR'!$O$4:'Tables SQR'!$O$259,COLUMN(G153)-2+16*(ROW(G137)-ROW($C$136))),4),3,2)&amp;IF(COLUMN(G153)-2&lt;16,",","")</f>
        <v>0xE1,</v>
      </c>
      <c r="H153" s="36" t="str">
        <f>"0x"&amp;MID(DEC2HEX(INDEX('Tables SQR'!$O$4:'Tables SQR'!$O$259,COLUMN(H153)-2+16*(ROW(H137)-ROW($C$136))),4),3,2)&amp;IF(COLUMN(H153)-2&lt;16,",","")</f>
        <v>0xD3,</v>
      </c>
      <c r="I153" s="36" t="str">
        <f>"0x"&amp;MID(DEC2HEX(INDEX('Tables SQR'!$O$4:'Tables SQR'!$O$259,COLUMN(I153)-2+16*(ROW(I137)-ROW($C$136))),4),3,2)&amp;IF(COLUMN(I153)-2&lt;16,",","")</f>
        <v>0xC7,</v>
      </c>
      <c r="J153" s="36" t="str">
        <f>"0x"&amp;MID(DEC2HEX(INDEX('Tables SQR'!$O$4:'Tables SQR'!$O$259,COLUMN(J153)-2+16*(ROW(J137)-ROW($C$136))),4),3,2)&amp;IF(COLUMN(J153)-2&lt;16,",","")</f>
        <v>0xBB,</v>
      </c>
      <c r="K153" s="36" t="str">
        <f>"0x"&amp;MID(DEC2HEX(INDEX('Tables SQR'!$O$4:'Tables SQR'!$O$259,COLUMN(K153)-2+16*(ROW(K137)-ROW($C$136))),4),3,2)&amp;IF(COLUMN(K153)-2&lt;16,",","")</f>
        <v>0xB1,</v>
      </c>
      <c r="L153" s="36" t="str">
        <f>"0x"&amp;MID(DEC2HEX(INDEX('Tables SQR'!$O$4:'Tables SQR'!$O$259,COLUMN(L153)-2+16*(ROW(L137)-ROW($C$136))),4),3,2)&amp;IF(COLUMN(L153)-2&lt;16,",","")</f>
        <v>0xA7,</v>
      </c>
      <c r="M153" s="36" t="str">
        <f>"0x"&amp;MID(DEC2HEX(INDEX('Tables SQR'!$O$4:'Tables SQR'!$O$259,COLUMN(M153)-2+16*(ROW(M137)-ROW($C$136))),4),3,2)&amp;IF(COLUMN(M153)-2&lt;16,",","")</f>
        <v>0x9E,</v>
      </c>
      <c r="N153" s="36" t="str">
        <f>"0x"&amp;MID(DEC2HEX(INDEX('Tables SQR'!$O$4:'Tables SQR'!$O$259,COLUMN(N153)-2+16*(ROW(N137)-ROW($C$136))),4),3,2)&amp;IF(COLUMN(N153)-2&lt;16,",","")</f>
        <v>0x95,</v>
      </c>
      <c r="O153" s="36" t="str">
        <f>"0x"&amp;MID(DEC2HEX(INDEX('Tables SQR'!$O$4:'Tables SQR'!$O$259,COLUMN(O153)-2+16*(ROW(O137)-ROW($C$136))),4),3,2)&amp;IF(COLUMN(O153)-2&lt;16,",","")</f>
        <v>0x8D,</v>
      </c>
      <c r="P153" s="36" t="str">
        <f>"0x"&amp;MID(DEC2HEX(INDEX('Tables SQR'!$O$4:'Tables SQR'!$O$259,COLUMN(P153)-2+16*(ROW(P137)-ROW($C$136))),4),3,2)&amp;IF(COLUMN(P153)-2&lt;16,",","")</f>
        <v>0x85,</v>
      </c>
      <c r="Q153" s="36" t="str">
        <f>"0x"&amp;MID(DEC2HEX(INDEX('Tables SQR'!$O$4:'Tables SQR'!$O$259,COLUMN(Q153)-2+16*(ROW(Q137)-ROW($C$136))),4),3,2)&amp;IF(COLUMN(Q153)-2&lt;16,",","")</f>
        <v>0x7D,</v>
      </c>
      <c r="R153" s="36" t="str">
        <f>"0x"&amp;MID(DEC2HEX(INDEX('Tables SQR'!$O$4:'Tables SQR'!$O$259,COLUMN(R153)-2+16*(ROW(R137)-ROW($C$136))),4),3,2)&amp;IF(COLUMN(R153)-2&lt;16,",","")</f>
        <v>0x76</v>
      </c>
    </row>
    <row r="154" spans="2:18">
      <c r="B154" s="36" t="s">
        <v>107</v>
      </c>
      <c r="C154" s="36" t="str">
        <f>"0x"&amp;MID(DEC2HEX(INDEX('Tables SQR'!$O$4:'Tables SQR'!$O$259,COLUMN(C154)-2+16*(ROW(C138)-ROW($C$136))),4),3,2)&amp;IF(COLUMN(C154)-2&lt;16,",","")</f>
        <v>0x70,</v>
      </c>
      <c r="D154" s="36" t="str">
        <f>"0x"&amp;MID(DEC2HEX(INDEX('Tables SQR'!$O$4:'Tables SQR'!$O$259,COLUMN(D154)-2+16*(ROW(D138)-ROW($C$136))),4),3,2)&amp;IF(COLUMN(D154)-2&lt;16,",","")</f>
        <v>0x69,</v>
      </c>
      <c r="E154" s="36" t="str">
        <f>"0x"&amp;MID(DEC2HEX(INDEX('Tables SQR'!$O$4:'Tables SQR'!$O$259,COLUMN(E154)-2+16*(ROW(E138)-ROW($C$136))),4),3,2)&amp;IF(COLUMN(E154)-2&lt;16,",","")</f>
        <v>0x63,</v>
      </c>
      <c r="F154" s="36" t="str">
        <f>"0x"&amp;MID(DEC2HEX(INDEX('Tables SQR'!$O$4:'Tables SQR'!$O$259,COLUMN(F154)-2+16*(ROW(F138)-ROW($C$136))),4),3,2)&amp;IF(COLUMN(F154)-2&lt;16,",","")</f>
        <v>0x5E,</v>
      </c>
      <c r="G154" s="36" t="str">
        <f>"0x"&amp;MID(DEC2HEX(INDEX('Tables SQR'!$O$4:'Tables SQR'!$O$259,COLUMN(G154)-2+16*(ROW(G138)-ROW($C$136))),4),3,2)&amp;IF(COLUMN(G154)-2&lt;16,",","")</f>
        <v>0x58,</v>
      </c>
      <c r="H154" s="36" t="str">
        <f>"0x"&amp;MID(DEC2HEX(INDEX('Tables SQR'!$O$4:'Tables SQR'!$O$259,COLUMN(H154)-2+16*(ROW(H138)-ROW($C$136))),4),3,2)&amp;IF(COLUMN(H154)-2&lt;16,",","")</f>
        <v>0x53,</v>
      </c>
      <c r="I154" s="36" t="str">
        <f>"0x"&amp;MID(DEC2HEX(INDEX('Tables SQR'!$O$4:'Tables SQR'!$O$259,COLUMN(I154)-2+16*(ROW(I138)-ROW($C$136))),4),3,2)&amp;IF(COLUMN(I154)-2&lt;16,",","")</f>
        <v>0x4E,</v>
      </c>
      <c r="J154" s="36" t="str">
        <f>"0x"&amp;MID(DEC2HEX(INDEX('Tables SQR'!$O$4:'Tables SQR'!$O$259,COLUMN(J154)-2+16*(ROW(J138)-ROW($C$136))),4),3,2)&amp;IF(COLUMN(J154)-2&lt;16,",","")</f>
        <v>0x49,</v>
      </c>
      <c r="K154" s="36" t="str">
        <f>"0x"&amp;MID(DEC2HEX(INDEX('Tables SQR'!$O$4:'Tables SQR'!$O$259,COLUMN(K154)-2+16*(ROW(K138)-ROW($C$136))),4),3,2)&amp;IF(COLUMN(K154)-2&lt;16,",","")</f>
        <v>0x45,</v>
      </c>
      <c r="L154" s="36" t="str">
        <f>"0x"&amp;MID(DEC2HEX(INDEX('Tables SQR'!$O$4:'Tables SQR'!$O$259,COLUMN(L154)-2+16*(ROW(L138)-ROW($C$136))),4),3,2)&amp;IF(COLUMN(L154)-2&lt;16,",","")</f>
        <v>0x40,</v>
      </c>
      <c r="M154" s="36" t="str">
        <f>"0x"&amp;MID(DEC2HEX(INDEX('Tables SQR'!$O$4:'Tables SQR'!$O$259,COLUMN(M154)-2+16*(ROW(M138)-ROW($C$136))),4),3,2)&amp;IF(COLUMN(M154)-2&lt;16,",","")</f>
        <v>0x3C,</v>
      </c>
      <c r="N154" s="36" t="str">
        <f>"0x"&amp;MID(DEC2HEX(INDEX('Tables SQR'!$O$4:'Tables SQR'!$O$259,COLUMN(N154)-2+16*(ROW(N138)-ROW($C$136))),4),3,2)&amp;IF(COLUMN(N154)-2&lt;16,",","")</f>
        <v>0x38,</v>
      </c>
      <c r="O154" s="36" t="str">
        <f>"0x"&amp;MID(DEC2HEX(INDEX('Tables SQR'!$O$4:'Tables SQR'!$O$259,COLUMN(O154)-2+16*(ROW(O138)-ROW($C$136))),4),3,2)&amp;IF(COLUMN(O154)-2&lt;16,",","")</f>
        <v>0x34,</v>
      </c>
      <c r="P154" s="36" t="str">
        <f>"0x"&amp;MID(DEC2HEX(INDEX('Tables SQR'!$O$4:'Tables SQR'!$O$259,COLUMN(P154)-2+16*(ROW(P138)-ROW($C$136))),4),3,2)&amp;IF(COLUMN(P154)-2&lt;16,",","")</f>
        <v>0x30,</v>
      </c>
      <c r="Q154" s="36" t="str">
        <f>"0x"&amp;MID(DEC2HEX(INDEX('Tables SQR'!$O$4:'Tables SQR'!$O$259,COLUMN(Q154)-2+16*(ROW(Q138)-ROW($C$136))),4),3,2)&amp;IF(COLUMN(Q154)-2&lt;16,",","")</f>
        <v>0x2D,</v>
      </c>
      <c r="R154" s="36" t="str">
        <f>"0x"&amp;MID(DEC2HEX(INDEX('Tables SQR'!$O$4:'Tables SQR'!$O$259,COLUMN(R154)-2+16*(ROW(R138)-ROW($C$136))),4),3,2)&amp;IF(COLUMN(R154)-2&lt;16,",","")</f>
        <v>0x29</v>
      </c>
    </row>
    <row r="155" spans="2:18">
      <c r="B155" s="36" t="s">
        <v>107</v>
      </c>
      <c r="C155" s="36" t="str">
        <f>"0x"&amp;MID(DEC2HEX(INDEX('Tables SQR'!$O$4:'Tables SQR'!$O$259,COLUMN(C155)-2+16*(ROW(C139)-ROW($C$136))),4),3,2)&amp;IF(COLUMN(C155)-2&lt;16,",","")</f>
        <v>0x26,</v>
      </c>
      <c r="D155" s="36" t="str">
        <f>"0x"&amp;MID(DEC2HEX(INDEX('Tables SQR'!$O$4:'Tables SQR'!$O$259,COLUMN(D155)-2+16*(ROW(D139)-ROW($C$136))),4),3,2)&amp;IF(COLUMN(D155)-2&lt;16,",","")</f>
        <v>0x22,</v>
      </c>
      <c r="E155" s="36" t="str">
        <f>"0x"&amp;MID(DEC2HEX(INDEX('Tables SQR'!$O$4:'Tables SQR'!$O$259,COLUMN(E155)-2+16*(ROW(E139)-ROW($C$136))),4),3,2)&amp;IF(COLUMN(E155)-2&lt;16,",","")</f>
        <v>0x1F,</v>
      </c>
      <c r="F155" s="36" t="str">
        <f>"0x"&amp;MID(DEC2HEX(INDEX('Tables SQR'!$O$4:'Tables SQR'!$O$259,COLUMN(F155)-2+16*(ROW(F139)-ROW($C$136))),4),3,2)&amp;IF(COLUMN(F155)-2&lt;16,",","")</f>
        <v>0x1C,</v>
      </c>
      <c r="G155" s="36" t="str">
        <f>"0x"&amp;MID(DEC2HEX(INDEX('Tables SQR'!$O$4:'Tables SQR'!$O$259,COLUMN(G155)-2+16*(ROW(G139)-ROW($C$136))),4),3,2)&amp;IF(COLUMN(G155)-2&lt;16,",","")</f>
        <v>0x19,</v>
      </c>
      <c r="H155" s="36" t="str">
        <f>"0x"&amp;MID(DEC2HEX(INDEX('Tables SQR'!$O$4:'Tables SQR'!$O$259,COLUMN(H155)-2+16*(ROW(H139)-ROW($C$136))),4),3,2)&amp;IF(COLUMN(H155)-2&lt;16,",","")</f>
        <v>0x16,</v>
      </c>
      <c r="I155" s="36" t="str">
        <f>"0x"&amp;MID(DEC2HEX(INDEX('Tables SQR'!$O$4:'Tables SQR'!$O$259,COLUMN(I155)-2+16*(ROW(I139)-ROW($C$136))),4),3,2)&amp;IF(COLUMN(I155)-2&lt;16,",","")</f>
        <v>0x13,</v>
      </c>
      <c r="J155" s="36" t="str">
        <f>"0x"&amp;MID(DEC2HEX(INDEX('Tables SQR'!$O$4:'Tables SQR'!$O$259,COLUMN(J155)-2+16*(ROW(J139)-ROW($C$136))),4),3,2)&amp;IF(COLUMN(J155)-2&lt;16,",","")</f>
        <v>0x10,</v>
      </c>
      <c r="K155" s="36" t="str">
        <f>"0x"&amp;MID(DEC2HEX(INDEX('Tables SQR'!$O$4:'Tables SQR'!$O$259,COLUMN(K155)-2+16*(ROW(K139)-ROW($C$136))),4),3,2)&amp;IF(COLUMN(K155)-2&lt;16,",","")</f>
        <v>0x0E,</v>
      </c>
      <c r="L155" s="36" t="str">
        <f>"0x"&amp;MID(DEC2HEX(INDEX('Tables SQR'!$O$4:'Tables SQR'!$O$259,COLUMN(L155)-2+16*(ROW(L139)-ROW($C$136))),4),3,2)&amp;IF(COLUMN(L155)-2&lt;16,",","")</f>
        <v>0x0B,</v>
      </c>
      <c r="M155" s="36" t="str">
        <f>"0x"&amp;MID(DEC2HEX(INDEX('Tables SQR'!$O$4:'Tables SQR'!$O$259,COLUMN(M155)-2+16*(ROW(M139)-ROW($C$136))),4),3,2)&amp;IF(COLUMN(M155)-2&lt;16,",","")</f>
        <v>0x09,</v>
      </c>
      <c r="N155" s="36" t="str">
        <f>"0x"&amp;MID(DEC2HEX(INDEX('Tables SQR'!$O$4:'Tables SQR'!$O$259,COLUMN(N155)-2+16*(ROW(N139)-ROW($C$136))),4),3,2)&amp;IF(COLUMN(N155)-2&lt;16,",","")</f>
        <v>0x06,</v>
      </c>
      <c r="O155" s="36" t="str">
        <f>"0x"&amp;MID(DEC2HEX(INDEX('Tables SQR'!$O$4:'Tables SQR'!$O$259,COLUMN(O155)-2+16*(ROW(O139)-ROW($C$136))),4),3,2)&amp;IF(COLUMN(O155)-2&lt;16,",","")</f>
        <v>0x04,</v>
      </c>
      <c r="P155" s="36" t="str">
        <f>"0x"&amp;MID(DEC2HEX(INDEX('Tables SQR'!$O$4:'Tables SQR'!$O$259,COLUMN(P155)-2+16*(ROW(P139)-ROW($C$136))),4),3,2)&amp;IF(COLUMN(P155)-2&lt;16,",","")</f>
        <v>0x01,</v>
      </c>
      <c r="Q155" s="36" t="str">
        <f>"0x"&amp;MID(DEC2HEX(INDEX('Tables SQR'!$O$4:'Tables SQR'!$O$259,COLUMN(Q155)-2+16*(ROW(Q139)-ROW($C$136))),4),3,2)&amp;IF(COLUMN(Q155)-2&lt;16,",","")</f>
        <v>0xFF,</v>
      </c>
      <c r="R155" s="36" t="str">
        <f>"0x"&amp;MID(DEC2HEX(INDEX('Tables SQR'!$O$4:'Tables SQR'!$O$259,COLUMN(R155)-2+16*(ROW(R139)-ROW($C$136))),4),3,2)&amp;IF(COLUMN(R155)-2&lt;16,",","")</f>
        <v>0xFD</v>
      </c>
    </row>
    <row r="156" spans="2:18">
      <c r="B156" s="36" t="s">
        <v>107</v>
      </c>
      <c r="C156" s="36" t="str">
        <f>"0x"&amp;MID(DEC2HEX(INDEX('Tables SQR'!$O$4:'Tables SQR'!$O$259,COLUMN(C156)-2+16*(ROW(C140)-ROW($C$136))),4),3,2)&amp;IF(COLUMN(C156)-2&lt;16,",","")</f>
        <v>0xFB,</v>
      </c>
      <c r="D156" s="36" t="str">
        <f>"0x"&amp;MID(DEC2HEX(INDEX('Tables SQR'!$O$4:'Tables SQR'!$O$259,COLUMN(D156)-2+16*(ROW(D140)-ROW($C$136))),4),3,2)&amp;IF(COLUMN(D156)-2&lt;16,",","")</f>
        <v>0xF9,</v>
      </c>
      <c r="E156" s="36" t="str">
        <f>"0x"&amp;MID(DEC2HEX(INDEX('Tables SQR'!$O$4:'Tables SQR'!$O$259,COLUMN(E156)-2+16*(ROW(E140)-ROW($C$136))),4),3,2)&amp;IF(COLUMN(E156)-2&lt;16,",","")</f>
        <v>0xF7,</v>
      </c>
      <c r="F156" s="36" t="str">
        <f>"0x"&amp;MID(DEC2HEX(INDEX('Tables SQR'!$O$4:'Tables SQR'!$O$259,COLUMN(F156)-2+16*(ROW(F140)-ROW($C$136))),4),3,2)&amp;IF(COLUMN(F156)-2&lt;16,",","")</f>
        <v>0xF5,</v>
      </c>
      <c r="G156" s="36" t="str">
        <f>"0x"&amp;MID(DEC2HEX(INDEX('Tables SQR'!$O$4:'Tables SQR'!$O$259,COLUMN(G156)-2+16*(ROW(G140)-ROW($C$136))),4),3,2)&amp;IF(COLUMN(G156)-2&lt;16,",","")</f>
        <v>0xF3,</v>
      </c>
      <c r="H156" s="36" t="str">
        <f>"0x"&amp;MID(DEC2HEX(INDEX('Tables SQR'!$O$4:'Tables SQR'!$O$259,COLUMN(H156)-2+16*(ROW(H140)-ROW($C$136))),4),3,2)&amp;IF(COLUMN(H156)-2&lt;16,",","")</f>
        <v>0xF1,</v>
      </c>
      <c r="I156" s="36" t="str">
        <f>"0x"&amp;MID(DEC2HEX(INDEX('Tables SQR'!$O$4:'Tables SQR'!$O$259,COLUMN(I156)-2+16*(ROW(I140)-ROW($C$136))),4),3,2)&amp;IF(COLUMN(I156)-2&lt;16,",","")</f>
        <v>0xEF,</v>
      </c>
      <c r="J156" s="36" t="str">
        <f>"0x"&amp;MID(DEC2HEX(INDEX('Tables SQR'!$O$4:'Tables SQR'!$O$259,COLUMN(J156)-2+16*(ROW(J140)-ROW($C$136))),4),3,2)&amp;IF(COLUMN(J156)-2&lt;16,",","")</f>
        <v>0xED,</v>
      </c>
      <c r="K156" s="36" t="str">
        <f>"0x"&amp;MID(DEC2HEX(INDEX('Tables SQR'!$O$4:'Tables SQR'!$O$259,COLUMN(K156)-2+16*(ROW(K140)-ROW($C$136))),4),3,2)&amp;IF(COLUMN(K156)-2&lt;16,",","")</f>
        <v>0xEB,</v>
      </c>
      <c r="L156" s="36" t="str">
        <f>"0x"&amp;MID(DEC2HEX(INDEX('Tables SQR'!$O$4:'Tables SQR'!$O$259,COLUMN(L156)-2+16*(ROW(L140)-ROW($C$136))),4),3,2)&amp;IF(COLUMN(L156)-2&lt;16,",","")</f>
        <v>0xEA,</v>
      </c>
      <c r="M156" s="36" t="str">
        <f>"0x"&amp;MID(DEC2HEX(INDEX('Tables SQR'!$O$4:'Tables SQR'!$O$259,COLUMN(M156)-2+16*(ROW(M140)-ROW($C$136))),4),3,2)&amp;IF(COLUMN(M156)-2&lt;16,",","")</f>
        <v>0xE8,</v>
      </c>
      <c r="N156" s="36" t="str">
        <f>"0x"&amp;MID(DEC2HEX(INDEX('Tables SQR'!$O$4:'Tables SQR'!$O$259,COLUMN(N156)-2+16*(ROW(N140)-ROW($C$136))),4),3,2)&amp;IF(COLUMN(N156)-2&lt;16,",","")</f>
        <v>0xE6,</v>
      </c>
      <c r="O156" s="36" t="str">
        <f>"0x"&amp;MID(DEC2HEX(INDEX('Tables SQR'!$O$4:'Tables SQR'!$O$259,COLUMN(O156)-2+16*(ROW(O140)-ROW($C$136))),4),3,2)&amp;IF(COLUMN(O156)-2&lt;16,",","")</f>
        <v>0xE5,</v>
      </c>
      <c r="P156" s="36" t="str">
        <f>"0x"&amp;MID(DEC2HEX(INDEX('Tables SQR'!$O$4:'Tables SQR'!$O$259,COLUMN(P156)-2+16*(ROW(P140)-ROW($C$136))),4),3,2)&amp;IF(COLUMN(P156)-2&lt;16,",","")</f>
        <v>0xE3,</v>
      </c>
      <c r="Q156" s="36" t="str">
        <f>"0x"&amp;MID(DEC2HEX(INDEX('Tables SQR'!$O$4:'Tables SQR'!$O$259,COLUMN(Q156)-2+16*(ROW(Q140)-ROW($C$136))),4),3,2)&amp;IF(COLUMN(Q156)-2&lt;16,",","")</f>
        <v>0xE1,</v>
      </c>
      <c r="R156" s="36" t="str">
        <f>"0x"&amp;MID(DEC2HEX(INDEX('Tables SQR'!$O$4:'Tables SQR'!$O$259,COLUMN(R156)-2+16*(ROW(R140)-ROW($C$136))),4),3,2)&amp;IF(COLUMN(R156)-2&lt;16,",","")</f>
        <v>0xE0</v>
      </c>
    </row>
    <row r="157" spans="2:18">
      <c r="B157" s="36" t="s">
        <v>107</v>
      </c>
      <c r="C157" s="36" t="str">
        <f>"0x"&amp;MID(DEC2HEX(INDEX('Tables SQR'!$O$4:'Tables SQR'!$O$259,COLUMN(C157)-2+16*(ROW(C141)-ROW($C$136))),4),3,2)&amp;IF(COLUMN(C157)-2&lt;16,",","")</f>
        <v>0xDE,</v>
      </c>
      <c r="D157" s="36" t="str">
        <f>"0x"&amp;MID(DEC2HEX(INDEX('Tables SQR'!$O$4:'Tables SQR'!$O$259,COLUMN(D157)-2+16*(ROW(D141)-ROW($C$136))),4),3,2)&amp;IF(COLUMN(D157)-2&lt;16,",","")</f>
        <v>0xDD,</v>
      </c>
      <c r="E157" s="36" t="str">
        <f>"0x"&amp;MID(DEC2HEX(INDEX('Tables SQR'!$O$4:'Tables SQR'!$O$259,COLUMN(E157)-2+16*(ROW(E141)-ROW($C$136))),4),3,2)&amp;IF(COLUMN(E157)-2&lt;16,",","")</f>
        <v>0xDB,</v>
      </c>
      <c r="F157" s="36" t="str">
        <f>"0x"&amp;MID(DEC2HEX(INDEX('Tables SQR'!$O$4:'Tables SQR'!$O$259,COLUMN(F157)-2+16*(ROW(F141)-ROW($C$136))),4),3,2)&amp;IF(COLUMN(F157)-2&lt;16,",","")</f>
        <v>0xDA,</v>
      </c>
      <c r="G157" s="36" t="str">
        <f>"0x"&amp;MID(DEC2HEX(INDEX('Tables SQR'!$O$4:'Tables SQR'!$O$259,COLUMN(G157)-2+16*(ROW(G141)-ROW($C$136))),4),3,2)&amp;IF(COLUMN(G157)-2&lt;16,",","")</f>
        <v>0xD9,</v>
      </c>
      <c r="H157" s="36" t="str">
        <f>"0x"&amp;MID(DEC2HEX(INDEX('Tables SQR'!$O$4:'Tables SQR'!$O$259,COLUMN(H157)-2+16*(ROW(H141)-ROW($C$136))),4),3,2)&amp;IF(COLUMN(H157)-2&lt;16,",","")</f>
        <v>0xD7,</v>
      </c>
      <c r="I157" s="36" t="str">
        <f>"0x"&amp;MID(DEC2HEX(INDEX('Tables SQR'!$O$4:'Tables SQR'!$O$259,COLUMN(I157)-2+16*(ROW(I141)-ROW($C$136))),4),3,2)&amp;IF(COLUMN(I157)-2&lt;16,",","")</f>
        <v>0xD6,</v>
      </c>
      <c r="J157" s="36" t="str">
        <f>"0x"&amp;MID(DEC2HEX(INDEX('Tables SQR'!$O$4:'Tables SQR'!$O$259,COLUMN(J157)-2+16*(ROW(J141)-ROW($C$136))),4),3,2)&amp;IF(COLUMN(J157)-2&lt;16,",","")</f>
        <v>0xD4,</v>
      </c>
      <c r="K157" s="36" t="str">
        <f>"0x"&amp;MID(DEC2HEX(INDEX('Tables SQR'!$O$4:'Tables SQR'!$O$259,COLUMN(K157)-2+16*(ROW(K141)-ROW($C$136))),4),3,2)&amp;IF(COLUMN(K157)-2&lt;16,",","")</f>
        <v>0xD3,</v>
      </c>
      <c r="L157" s="36" t="str">
        <f>"0x"&amp;MID(DEC2HEX(INDEX('Tables SQR'!$O$4:'Tables SQR'!$O$259,COLUMN(L157)-2+16*(ROW(L141)-ROW($C$136))),4),3,2)&amp;IF(COLUMN(L157)-2&lt;16,",","")</f>
        <v>0xD2,</v>
      </c>
      <c r="M157" s="36" t="str">
        <f>"0x"&amp;MID(DEC2HEX(INDEX('Tables SQR'!$O$4:'Tables SQR'!$O$259,COLUMN(M157)-2+16*(ROW(M141)-ROW($C$136))),4),3,2)&amp;IF(COLUMN(M157)-2&lt;16,",","")</f>
        <v>0xD1,</v>
      </c>
      <c r="N157" s="36" t="str">
        <f>"0x"&amp;MID(DEC2HEX(INDEX('Tables SQR'!$O$4:'Tables SQR'!$O$259,COLUMN(N157)-2+16*(ROW(N141)-ROW($C$136))),4),3,2)&amp;IF(COLUMN(N157)-2&lt;16,",","")</f>
        <v>0xCF,</v>
      </c>
      <c r="O157" s="36" t="str">
        <f>"0x"&amp;MID(DEC2HEX(INDEX('Tables SQR'!$O$4:'Tables SQR'!$O$259,COLUMN(O157)-2+16*(ROW(O141)-ROW($C$136))),4),3,2)&amp;IF(COLUMN(O157)-2&lt;16,",","")</f>
        <v>0xCE,</v>
      </c>
      <c r="P157" s="36" t="str">
        <f>"0x"&amp;MID(DEC2HEX(INDEX('Tables SQR'!$O$4:'Tables SQR'!$O$259,COLUMN(P157)-2+16*(ROW(P141)-ROW($C$136))),4),3,2)&amp;IF(COLUMN(P157)-2&lt;16,",","")</f>
        <v>0xCD,</v>
      </c>
      <c r="Q157" s="36" t="str">
        <f>"0x"&amp;MID(DEC2HEX(INDEX('Tables SQR'!$O$4:'Tables SQR'!$O$259,COLUMN(Q157)-2+16*(ROW(Q141)-ROW($C$136))),4),3,2)&amp;IF(COLUMN(Q157)-2&lt;16,",","")</f>
        <v>0xCC,</v>
      </c>
      <c r="R157" s="36" t="str">
        <f>"0x"&amp;MID(DEC2HEX(INDEX('Tables SQR'!$O$4:'Tables SQR'!$O$259,COLUMN(R157)-2+16*(ROW(R141)-ROW($C$136))),4),3,2)&amp;IF(COLUMN(R157)-2&lt;16,",","")</f>
        <v>0xCB</v>
      </c>
    </row>
    <row r="158" spans="2:18">
      <c r="B158" s="36" t="s">
        <v>107</v>
      </c>
      <c r="C158" s="36" t="str">
        <f>"0x"&amp;MID(DEC2HEX(INDEX('Tables SQR'!$O$4:'Tables SQR'!$O$259,COLUMN(C158)-2+16*(ROW(C142)-ROW($C$136))),4),3,2)&amp;IF(COLUMN(C158)-2&lt;16,",","")</f>
        <v>0xCA,</v>
      </c>
      <c r="D158" s="36" t="str">
        <f>"0x"&amp;MID(DEC2HEX(INDEX('Tables SQR'!$O$4:'Tables SQR'!$O$259,COLUMN(D158)-2+16*(ROW(D142)-ROW($C$136))),4),3,2)&amp;IF(COLUMN(D158)-2&lt;16,",","")</f>
        <v>0xC8,</v>
      </c>
      <c r="E158" s="36" t="str">
        <f>"0x"&amp;MID(DEC2HEX(INDEX('Tables SQR'!$O$4:'Tables SQR'!$O$259,COLUMN(E158)-2+16*(ROW(E142)-ROW($C$136))),4),3,2)&amp;IF(COLUMN(E158)-2&lt;16,",","")</f>
        <v>0xC7,</v>
      </c>
      <c r="F158" s="36" t="str">
        <f>"0x"&amp;MID(DEC2HEX(INDEX('Tables SQR'!$O$4:'Tables SQR'!$O$259,COLUMN(F158)-2+16*(ROW(F142)-ROW($C$136))),4),3,2)&amp;IF(COLUMN(F158)-2&lt;16,",","")</f>
        <v>0xC6,</v>
      </c>
      <c r="G158" s="36" t="str">
        <f>"0x"&amp;MID(DEC2HEX(INDEX('Tables SQR'!$O$4:'Tables SQR'!$O$259,COLUMN(G158)-2+16*(ROW(G142)-ROW($C$136))),4),3,2)&amp;IF(COLUMN(G158)-2&lt;16,",","")</f>
        <v>0xC5,</v>
      </c>
      <c r="H158" s="36" t="str">
        <f>"0x"&amp;MID(DEC2HEX(INDEX('Tables SQR'!$O$4:'Tables SQR'!$O$259,COLUMN(H158)-2+16*(ROW(H142)-ROW($C$136))),4),3,2)&amp;IF(COLUMN(H158)-2&lt;16,",","")</f>
        <v>0xC4,</v>
      </c>
      <c r="I158" s="36" t="str">
        <f>"0x"&amp;MID(DEC2HEX(INDEX('Tables SQR'!$O$4:'Tables SQR'!$O$259,COLUMN(I158)-2+16*(ROW(I142)-ROW($C$136))),4),3,2)&amp;IF(COLUMN(I158)-2&lt;16,",","")</f>
        <v>0xC3,</v>
      </c>
      <c r="J158" s="36" t="str">
        <f>"0x"&amp;MID(DEC2HEX(INDEX('Tables SQR'!$O$4:'Tables SQR'!$O$259,COLUMN(J158)-2+16*(ROW(J142)-ROW($C$136))),4),3,2)&amp;IF(COLUMN(J158)-2&lt;16,",","")</f>
        <v>0xC2,</v>
      </c>
      <c r="K158" s="36" t="str">
        <f>"0x"&amp;MID(DEC2HEX(INDEX('Tables SQR'!$O$4:'Tables SQR'!$O$259,COLUMN(K158)-2+16*(ROW(K142)-ROW($C$136))),4),3,2)&amp;IF(COLUMN(K158)-2&lt;16,",","")</f>
        <v>0xC1,</v>
      </c>
      <c r="L158" s="36" t="str">
        <f>"0x"&amp;MID(DEC2HEX(INDEX('Tables SQR'!$O$4:'Tables SQR'!$O$259,COLUMN(L158)-2+16*(ROW(L142)-ROW($C$136))),4),3,2)&amp;IF(COLUMN(L158)-2&lt;16,",","")</f>
        <v>0xC0,</v>
      </c>
      <c r="M158" s="36" t="str">
        <f>"0x"&amp;MID(DEC2HEX(INDEX('Tables SQR'!$O$4:'Tables SQR'!$O$259,COLUMN(M158)-2+16*(ROW(M142)-ROW($C$136))),4),3,2)&amp;IF(COLUMN(M158)-2&lt;16,",","")</f>
        <v>0xBF,</v>
      </c>
      <c r="N158" s="36" t="str">
        <f>"0x"&amp;MID(DEC2HEX(INDEX('Tables SQR'!$O$4:'Tables SQR'!$O$259,COLUMN(N158)-2+16*(ROW(N142)-ROW($C$136))),4),3,2)&amp;IF(COLUMN(N158)-2&lt;16,",","")</f>
        <v>0xBE,</v>
      </c>
      <c r="O158" s="36" t="str">
        <f>"0x"&amp;MID(DEC2HEX(INDEX('Tables SQR'!$O$4:'Tables SQR'!$O$259,COLUMN(O158)-2+16*(ROW(O142)-ROW($C$136))),4),3,2)&amp;IF(COLUMN(O158)-2&lt;16,",","")</f>
        <v>0xBD,</v>
      </c>
      <c r="P158" s="36" t="str">
        <f>"0x"&amp;MID(DEC2HEX(INDEX('Tables SQR'!$O$4:'Tables SQR'!$O$259,COLUMN(P158)-2+16*(ROW(P142)-ROW($C$136))),4),3,2)&amp;IF(COLUMN(P158)-2&lt;16,",","")</f>
        <v>0xBC,</v>
      </c>
      <c r="Q158" s="36" t="str">
        <f>"0x"&amp;MID(DEC2HEX(INDEX('Tables SQR'!$O$4:'Tables SQR'!$O$259,COLUMN(Q158)-2+16*(ROW(Q142)-ROW($C$136))),4),3,2)&amp;IF(COLUMN(Q158)-2&lt;16,",","")</f>
        <v>0xBB,</v>
      </c>
      <c r="R158" s="36" t="str">
        <f>"0x"&amp;MID(DEC2HEX(INDEX('Tables SQR'!$O$4:'Tables SQR'!$O$259,COLUMN(R158)-2+16*(ROW(R142)-ROW($C$136))),4),3,2)&amp;IF(COLUMN(R158)-2&lt;16,",","")</f>
        <v>0xBB</v>
      </c>
    </row>
    <row r="159" spans="2:18">
      <c r="B159" s="36" t="s">
        <v>107</v>
      </c>
      <c r="C159" s="36" t="str">
        <f>"0x"&amp;MID(DEC2HEX(INDEX('Tables SQR'!$O$4:'Tables SQR'!$O$259,COLUMN(C159)-2+16*(ROW(C143)-ROW($C$136))),4),3,2)&amp;IF(COLUMN(C159)-2&lt;16,",","")</f>
        <v>0xBA,</v>
      </c>
      <c r="D159" s="36" t="str">
        <f>"0x"&amp;MID(DEC2HEX(INDEX('Tables SQR'!$O$4:'Tables SQR'!$O$259,COLUMN(D159)-2+16*(ROW(D143)-ROW($C$136))),4),3,2)&amp;IF(COLUMN(D159)-2&lt;16,",","")</f>
        <v>0xB9,</v>
      </c>
      <c r="E159" s="36" t="str">
        <f>"0x"&amp;MID(DEC2HEX(INDEX('Tables SQR'!$O$4:'Tables SQR'!$O$259,COLUMN(E159)-2+16*(ROW(E143)-ROW($C$136))),4),3,2)&amp;IF(COLUMN(E159)-2&lt;16,",","")</f>
        <v>0xB8,</v>
      </c>
      <c r="F159" s="36" t="str">
        <f>"0x"&amp;MID(DEC2HEX(INDEX('Tables SQR'!$O$4:'Tables SQR'!$O$259,COLUMN(F159)-2+16*(ROW(F143)-ROW($C$136))),4),3,2)&amp;IF(COLUMN(F159)-2&lt;16,",","")</f>
        <v>0xB7,</v>
      </c>
      <c r="G159" s="36" t="str">
        <f>"0x"&amp;MID(DEC2HEX(INDEX('Tables SQR'!$O$4:'Tables SQR'!$O$259,COLUMN(G159)-2+16*(ROW(G143)-ROW($C$136))),4),3,2)&amp;IF(COLUMN(G159)-2&lt;16,",","")</f>
        <v>0xB6,</v>
      </c>
      <c r="H159" s="36" t="str">
        <f>"0x"&amp;MID(DEC2HEX(INDEX('Tables SQR'!$O$4:'Tables SQR'!$O$259,COLUMN(H159)-2+16*(ROW(H143)-ROW($C$136))),4),3,2)&amp;IF(COLUMN(H159)-2&lt;16,",","")</f>
        <v>0xB5,</v>
      </c>
      <c r="I159" s="36" t="str">
        <f>"0x"&amp;MID(DEC2HEX(INDEX('Tables SQR'!$O$4:'Tables SQR'!$O$259,COLUMN(I159)-2+16*(ROW(I143)-ROW($C$136))),4),3,2)&amp;IF(COLUMN(I159)-2&lt;16,",","")</f>
        <v>0xB5,</v>
      </c>
      <c r="J159" s="36" t="str">
        <f>"0x"&amp;MID(DEC2HEX(INDEX('Tables SQR'!$O$4:'Tables SQR'!$O$259,COLUMN(J159)-2+16*(ROW(J143)-ROW($C$136))),4),3,2)&amp;IF(COLUMN(J159)-2&lt;16,",","")</f>
        <v>0xB4,</v>
      </c>
      <c r="K159" s="36" t="str">
        <f>"0x"&amp;MID(DEC2HEX(INDEX('Tables SQR'!$O$4:'Tables SQR'!$O$259,COLUMN(K159)-2+16*(ROW(K143)-ROW($C$136))),4),3,2)&amp;IF(COLUMN(K159)-2&lt;16,",","")</f>
        <v>0xB3,</v>
      </c>
      <c r="L159" s="36" t="str">
        <f>"0x"&amp;MID(DEC2HEX(INDEX('Tables SQR'!$O$4:'Tables SQR'!$O$259,COLUMN(L159)-2+16*(ROW(L143)-ROW($C$136))),4),3,2)&amp;IF(COLUMN(L159)-2&lt;16,",","")</f>
        <v>0xB2,</v>
      </c>
      <c r="M159" s="36" t="str">
        <f>"0x"&amp;MID(DEC2HEX(INDEX('Tables SQR'!$O$4:'Tables SQR'!$O$259,COLUMN(M159)-2+16*(ROW(M143)-ROW($C$136))),4),3,2)&amp;IF(COLUMN(M159)-2&lt;16,",","")</f>
        <v>0xB1,</v>
      </c>
      <c r="N159" s="36" t="str">
        <f>"0x"&amp;MID(DEC2HEX(INDEX('Tables SQR'!$O$4:'Tables SQR'!$O$259,COLUMN(N159)-2+16*(ROW(N143)-ROW($C$136))),4),3,2)&amp;IF(COLUMN(N159)-2&lt;16,",","")</f>
        <v>0xB1,</v>
      </c>
      <c r="O159" s="36" t="str">
        <f>"0x"&amp;MID(DEC2HEX(INDEX('Tables SQR'!$O$4:'Tables SQR'!$O$259,COLUMN(O159)-2+16*(ROW(O143)-ROW($C$136))),4),3,2)&amp;IF(COLUMN(O159)-2&lt;16,",","")</f>
        <v>0xB0,</v>
      </c>
      <c r="P159" s="36" t="str">
        <f>"0x"&amp;MID(DEC2HEX(INDEX('Tables SQR'!$O$4:'Tables SQR'!$O$259,COLUMN(P159)-2+16*(ROW(P143)-ROW($C$136))),4),3,2)&amp;IF(COLUMN(P159)-2&lt;16,",","")</f>
        <v>0xAF,</v>
      </c>
      <c r="Q159" s="36" t="str">
        <f>"0x"&amp;MID(DEC2HEX(INDEX('Tables SQR'!$O$4:'Tables SQR'!$O$259,COLUMN(Q159)-2+16*(ROW(Q143)-ROW($C$136))),4),3,2)&amp;IF(COLUMN(Q159)-2&lt;16,",","")</f>
        <v>0xAE,</v>
      </c>
      <c r="R159" s="36" t="str">
        <f>"0x"&amp;MID(DEC2HEX(INDEX('Tables SQR'!$O$4:'Tables SQR'!$O$259,COLUMN(R159)-2+16*(ROW(R143)-ROW($C$136))),4),3,2)&amp;IF(COLUMN(R159)-2&lt;16,",","")</f>
        <v>0xAE</v>
      </c>
    </row>
    <row r="160" spans="2:18">
      <c r="B160" s="36" t="s">
        <v>107</v>
      </c>
      <c r="C160" s="36" t="str">
        <f>"0x"&amp;MID(DEC2HEX(INDEX('Tables SQR'!$O$4:'Tables SQR'!$O$259,COLUMN(C160)-2+16*(ROW(C144)-ROW($C$136))),4),3,2)&amp;IF(COLUMN(C160)-2&lt;16,",","")</f>
        <v>0xAD,</v>
      </c>
      <c r="D160" s="36" t="str">
        <f>"0x"&amp;MID(DEC2HEX(INDEX('Tables SQR'!$O$4:'Tables SQR'!$O$259,COLUMN(D160)-2+16*(ROW(D144)-ROW($C$136))),4),3,2)&amp;IF(COLUMN(D160)-2&lt;16,",","")</f>
        <v>0xAC,</v>
      </c>
      <c r="E160" s="36" t="str">
        <f>"0x"&amp;MID(DEC2HEX(INDEX('Tables SQR'!$O$4:'Tables SQR'!$O$259,COLUMN(E160)-2+16*(ROW(E144)-ROW($C$136))),4),3,2)&amp;IF(COLUMN(E160)-2&lt;16,",","")</f>
        <v>0xAB,</v>
      </c>
      <c r="F160" s="36" t="str">
        <f>"0x"&amp;MID(DEC2HEX(INDEX('Tables SQR'!$O$4:'Tables SQR'!$O$259,COLUMN(F160)-2+16*(ROW(F144)-ROW($C$136))),4),3,2)&amp;IF(COLUMN(F160)-2&lt;16,",","")</f>
        <v>0xAB,</v>
      </c>
      <c r="G160" s="36" t="str">
        <f>"0x"&amp;MID(DEC2HEX(INDEX('Tables SQR'!$O$4:'Tables SQR'!$O$259,COLUMN(G160)-2+16*(ROW(G144)-ROW($C$136))),4),3,2)&amp;IF(COLUMN(G160)-2&lt;16,",","")</f>
        <v>0xAA,</v>
      </c>
      <c r="H160" s="36" t="str">
        <f>"0x"&amp;MID(DEC2HEX(INDEX('Tables SQR'!$O$4:'Tables SQR'!$O$259,COLUMN(H160)-2+16*(ROW(H144)-ROW($C$136))),4),3,2)&amp;IF(COLUMN(H160)-2&lt;16,",","")</f>
        <v>0xA9,</v>
      </c>
      <c r="I160" s="36" t="str">
        <f>"0x"&amp;MID(DEC2HEX(INDEX('Tables SQR'!$O$4:'Tables SQR'!$O$259,COLUMN(I160)-2+16*(ROW(I144)-ROW($C$136))),4),3,2)&amp;IF(COLUMN(I160)-2&lt;16,",","")</f>
        <v>0xA9,</v>
      </c>
      <c r="J160" s="36" t="str">
        <f>"0x"&amp;MID(DEC2HEX(INDEX('Tables SQR'!$O$4:'Tables SQR'!$O$259,COLUMN(J160)-2+16*(ROW(J144)-ROW($C$136))),4),3,2)&amp;IF(COLUMN(J160)-2&lt;16,",","")</f>
        <v>0xA8,</v>
      </c>
      <c r="K160" s="36" t="str">
        <f>"0x"&amp;MID(DEC2HEX(INDEX('Tables SQR'!$O$4:'Tables SQR'!$O$259,COLUMN(K160)-2+16*(ROW(K144)-ROW($C$136))),4),3,2)&amp;IF(COLUMN(K160)-2&lt;16,",","")</f>
        <v>0xA7,</v>
      </c>
      <c r="L160" s="36" t="str">
        <f>"0x"&amp;MID(DEC2HEX(INDEX('Tables SQR'!$O$4:'Tables SQR'!$O$259,COLUMN(L160)-2+16*(ROW(L144)-ROW($C$136))),4),3,2)&amp;IF(COLUMN(L160)-2&lt;16,",","")</f>
        <v>0xA7,</v>
      </c>
      <c r="M160" s="36" t="str">
        <f>"0x"&amp;MID(DEC2HEX(INDEX('Tables SQR'!$O$4:'Tables SQR'!$O$259,COLUMN(M160)-2+16*(ROW(M144)-ROW($C$136))),4),3,2)&amp;IF(COLUMN(M160)-2&lt;16,",","")</f>
        <v>0xA6,</v>
      </c>
      <c r="N160" s="36" t="str">
        <f>"0x"&amp;MID(DEC2HEX(INDEX('Tables SQR'!$O$4:'Tables SQR'!$O$259,COLUMN(N160)-2+16*(ROW(N144)-ROW($C$136))),4),3,2)&amp;IF(COLUMN(N160)-2&lt;16,",","")</f>
        <v>0xA5,</v>
      </c>
      <c r="O160" s="36" t="str">
        <f>"0x"&amp;MID(DEC2HEX(INDEX('Tables SQR'!$O$4:'Tables SQR'!$O$259,COLUMN(O160)-2+16*(ROW(O144)-ROW($C$136))),4),3,2)&amp;IF(COLUMN(O160)-2&lt;16,",","")</f>
        <v>0xA5,</v>
      </c>
      <c r="P160" s="36" t="str">
        <f>"0x"&amp;MID(DEC2HEX(INDEX('Tables SQR'!$O$4:'Tables SQR'!$O$259,COLUMN(P160)-2+16*(ROW(P144)-ROW($C$136))),4),3,2)&amp;IF(COLUMN(P160)-2&lt;16,",","")</f>
        <v>0xA4,</v>
      </c>
      <c r="Q160" s="36" t="str">
        <f>"0x"&amp;MID(DEC2HEX(INDEX('Tables SQR'!$O$4:'Tables SQR'!$O$259,COLUMN(Q160)-2+16*(ROW(Q144)-ROW($C$136))),4),3,2)&amp;IF(COLUMN(Q160)-2&lt;16,",","")</f>
        <v>0xA4,</v>
      </c>
      <c r="R160" s="36" t="str">
        <f>"0x"&amp;MID(DEC2HEX(INDEX('Tables SQR'!$O$4:'Tables SQR'!$O$259,COLUMN(R160)-2+16*(ROW(R144)-ROW($C$136))),4),3,2)&amp;IF(COLUMN(R160)-2&lt;16,",","")</f>
        <v>0xA3</v>
      </c>
    </row>
    <row r="161" spans="2:18">
      <c r="B161" s="36" t="s">
        <v>107</v>
      </c>
      <c r="C161" s="36" t="str">
        <f>"0x"&amp;MID(DEC2HEX(INDEX('Tables SQR'!$O$4:'Tables SQR'!$O$259,COLUMN(C161)-2+16*(ROW(C145)-ROW($C$136))),4),3,2)&amp;IF(COLUMN(C161)-2&lt;16,",","")</f>
        <v>0xA2,</v>
      </c>
      <c r="D161" s="36" t="str">
        <f>"0x"&amp;MID(DEC2HEX(INDEX('Tables SQR'!$O$4:'Tables SQR'!$O$259,COLUMN(D161)-2+16*(ROW(D145)-ROW($C$136))),4),3,2)&amp;IF(COLUMN(D161)-2&lt;16,",","")</f>
        <v>0xA2,</v>
      </c>
      <c r="E161" s="36" t="str">
        <f>"0x"&amp;MID(DEC2HEX(INDEX('Tables SQR'!$O$4:'Tables SQR'!$O$259,COLUMN(E161)-2+16*(ROW(E145)-ROW($C$136))),4),3,2)&amp;IF(COLUMN(E161)-2&lt;16,",","")</f>
        <v>0xA1,</v>
      </c>
      <c r="F161" s="36" t="str">
        <f>"0x"&amp;MID(DEC2HEX(INDEX('Tables SQR'!$O$4:'Tables SQR'!$O$259,COLUMN(F161)-2+16*(ROW(F145)-ROW($C$136))),4),3,2)&amp;IF(COLUMN(F161)-2&lt;16,",","")</f>
        <v>0xA1,</v>
      </c>
      <c r="G161" s="36" t="str">
        <f>"0x"&amp;MID(DEC2HEX(INDEX('Tables SQR'!$O$4:'Tables SQR'!$O$259,COLUMN(G161)-2+16*(ROW(G145)-ROW($C$136))),4),3,2)&amp;IF(COLUMN(G161)-2&lt;16,",","")</f>
        <v>0xA0,</v>
      </c>
      <c r="H161" s="36" t="str">
        <f>"0x"&amp;MID(DEC2HEX(INDEX('Tables SQR'!$O$4:'Tables SQR'!$O$259,COLUMN(H161)-2+16*(ROW(H145)-ROW($C$136))),4),3,2)&amp;IF(COLUMN(H161)-2&lt;16,",","")</f>
        <v>0xA0,</v>
      </c>
      <c r="I161" s="36" t="str">
        <f>"0x"&amp;MID(DEC2HEX(INDEX('Tables SQR'!$O$4:'Tables SQR'!$O$259,COLUMN(I161)-2+16*(ROW(I145)-ROW($C$136))),4),3,2)&amp;IF(COLUMN(I161)-2&lt;16,",","")</f>
        <v>0x9F,</v>
      </c>
      <c r="J161" s="36" t="str">
        <f>"0x"&amp;MID(DEC2HEX(INDEX('Tables SQR'!$O$4:'Tables SQR'!$O$259,COLUMN(J161)-2+16*(ROW(J145)-ROW($C$136))),4),3,2)&amp;IF(COLUMN(J161)-2&lt;16,",","")</f>
        <v>0x9E,</v>
      </c>
      <c r="K161" s="36" t="str">
        <f>"0x"&amp;MID(DEC2HEX(INDEX('Tables SQR'!$O$4:'Tables SQR'!$O$259,COLUMN(K161)-2+16*(ROW(K145)-ROW($C$136))),4),3,2)&amp;IF(COLUMN(K161)-2&lt;16,",","")</f>
        <v>0x9E,</v>
      </c>
      <c r="L161" s="36" t="str">
        <f>"0x"&amp;MID(DEC2HEX(INDEX('Tables SQR'!$O$4:'Tables SQR'!$O$259,COLUMN(L161)-2+16*(ROW(L145)-ROW($C$136))),4),3,2)&amp;IF(COLUMN(L161)-2&lt;16,",","")</f>
        <v>0x9D,</v>
      </c>
      <c r="M161" s="36" t="str">
        <f>"0x"&amp;MID(DEC2HEX(INDEX('Tables SQR'!$O$4:'Tables SQR'!$O$259,COLUMN(M161)-2+16*(ROW(M145)-ROW($C$136))),4),3,2)&amp;IF(COLUMN(M161)-2&lt;16,",","")</f>
        <v>0x9D,</v>
      </c>
      <c r="N161" s="36" t="str">
        <f>"0x"&amp;MID(DEC2HEX(INDEX('Tables SQR'!$O$4:'Tables SQR'!$O$259,COLUMN(N161)-2+16*(ROW(N145)-ROW($C$136))),4),3,2)&amp;IF(COLUMN(N161)-2&lt;16,",","")</f>
        <v>0x9C,</v>
      </c>
      <c r="O161" s="36" t="str">
        <f>"0x"&amp;MID(DEC2HEX(INDEX('Tables SQR'!$O$4:'Tables SQR'!$O$259,COLUMN(O161)-2+16*(ROW(O145)-ROW($C$136))),4),3,2)&amp;IF(COLUMN(O161)-2&lt;16,",","")</f>
        <v>0x9C,</v>
      </c>
      <c r="P161" s="36" t="str">
        <f>"0x"&amp;MID(DEC2HEX(INDEX('Tables SQR'!$O$4:'Tables SQR'!$O$259,COLUMN(P161)-2+16*(ROW(P145)-ROW($C$136))),4),3,2)&amp;IF(COLUMN(P161)-2&lt;16,",","")</f>
        <v>0x9B,</v>
      </c>
      <c r="Q161" s="36" t="str">
        <f>"0x"&amp;MID(DEC2HEX(INDEX('Tables SQR'!$O$4:'Tables SQR'!$O$259,COLUMN(Q161)-2+16*(ROW(Q145)-ROW($C$136))),4),3,2)&amp;IF(COLUMN(Q161)-2&lt;16,",","")</f>
        <v>0x9B,</v>
      </c>
      <c r="R161" s="36" t="str">
        <f>"0x"&amp;MID(DEC2HEX(INDEX('Tables SQR'!$O$4:'Tables SQR'!$O$259,COLUMN(R161)-2+16*(ROW(R145)-ROW($C$136))),4),3,2)&amp;IF(COLUMN(R161)-2&lt;16,",","")</f>
        <v>0x9A</v>
      </c>
    </row>
    <row r="162" spans="2:18">
      <c r="B162" s="36" t="s">
        <v>107</v>
      </c>
      <c r="C162" s="36" t="str">
        <f>"0x"&amp;MID(DEC2HEX(INDEX('Tables SQR'!$O$4:'Tables SQR'!$O$259,COLUMN(C162)-2+16*(ROW(C146)-ROW($C$136))),4),3,2)&amp;IF(COLUMN(C162)-2&lt;16,",","")</f>
        <v>0x9A,</v>
      </c>
      <c r="D162" s="36" t="str">
        <f>"0x"&amp;MID(DEC2HEX(INDEX('Tables SQR'!$O$4:'Tables SQR'!$O$259,COLUMN(D162)-2+16*(ROW(D146)-ROW($C$136))),4),3,2)&amp;IF(COLUMN(D162)-2&lt;16,",","")</f>
        <v>0x99,</v>
      </c>
      <c r="E162" s="36" t="str">
        <f>"0x"&amp;MID(DEC2HEX(INDEX('Tables SQR'!$O$4:'Tables SQR'!$O$259,COLUMN(E162)-2+16*(ROW(E146)-ROW($C$136))),4),3,2)&amp;IF(COLUMN(E162)-2&lt;16,",","")</f>
        <v>0x99,</v>
      </c>
      <c r="F162" s="36" t="str">
        <f>"0x"&amp;MID(DEC2HEX(INDEX('Tables SQR'!$O$4:'Tables SQR'!$O$259,COLUMN(F162)-2+16*(ROW(F146)-ROW($C$136))),4),3,2)&amp;IF(COLUMN(F162)-2&lt;16,",","")</f>
        <v>0x98,</v>
      </c>
      <c r="G162" s="36" t="str">
        <f>"0x"&amp;MID(DEC2HEX(INDEX('Tables SQR'!$O$4:'Tables SQR'!$O$259,COLUMN(G162)-2+16*(ROW(G146)-ROW($C$136))),4),3,2)&amp;IF(COLUMN(G162)-2&lt;16,",","")</f>
        <v>0x98,</v>
      </c>
      <c r="H162" s="36" t="str">
        <f>"0x"&amp;MID(DEC2HEX(INDEX('Tables SQR'!$O$4:'Tables SQR'!$O$259,COLUMN(H162)-2+16*(ROW(H146)-ROW($C$136))),4),3,2)&amp;IF(COLUMN(H162)-2&lt;16,",","")</f>
        <v>0x97,</v>
      </c>
      <c r="I162" s="36" t="str">
        <f>"0x"&amp;MID(DEC2HEX(INDEX('Tables SQR'!$O$4:'Tables SQR'!$O$259,COLUMN(I162)-2+16*(ROW(I146)-ROW($C$136))),4),3,2)&amp;IF(COLUMN(I162)-2&lt;16,",","")</f>
        <v>0x97,</v>
      </c>
      <c r="J162" s="36" t="str">
        <f>"0x"&amp;MID(DEC2HEX(INDEX('Tables SQR'!$O$4:'Tables SQR'!$O$259,COLUMN(J162)-2+16*(ROW(J146)-ROW($C$136))),4),3,2)&amp;IF(COLUMN(J162)-2&lt;16,",","")</f>
        <v>0x96,</v>
      </c>
      <c r="K162" s="36" t="str">
        <f>"0x"&amp;MID(DEC2HEX(INDEX('Tables SQR'!$O$4:'Tables SQR'!$O$259,COLUMN(K162)-2+16*(ROW(K146)-ROW($C$136))),4),3,2)&amp;IF(COLUMN(K162)-2&lt;16,",","")</f>
        <v>0x96,</v>
      </c>
      <c r="L162" s="36" t="str">
        <f>"0x"&amp;MID(DEC2HEX(INDEX('Tables SQR'!$O$4:'Tables SQR'!$O$259,COLUMN(L162)-2+16*(ROW(L146)-ROW($C$136))),4),3,2)&amp;IF(COLUMN(L162)-2&lt;16,",","")</f>
        <v>0x95,</v>
      </c>
      <c r="M162" s="36" t="str">
        <f>"0x"&amp;MID(DEC2HEX(INDEX('Tables SQR'!$O$4:'Tables SQR'!$O$259,COLUMN(M162)-2+16*(ROW(M146)-ROW($C$136))),4),3,2)&amp;IF(COLUMN(M162)-2&lt;16,",","")</f>
        <v>0x95,</v>
      </c>
      <c r="N162" s="36" t="str">
        <f>"0x"&amp;MID(DEC2HEX(INDEX('Tables SQR'!$O$4:'Tables SQR'!$O$259,COLUMN(N162)-2+16*(ROW(N146)-ROW($C$136))),4),3,2)&amp;IF(COLUMN(N162)-2&lt;16,",","")</f>
        <v>0x94,</v>
      </c>
      <c r="O162" s="36" t="str">
        <f>"0x"&amp;MID(DEC2HEX(INDEX('Tables SQR'!$O$4:'Tables SQR'!$O$259,COLUMN(O162)-2+16*(ROW(O146)-ROW($C$136))),4),3,2)&amp;IF(COLUMN(O162)-2&lt;16,",","")</f>
        <v>0x94,</v>
      </c>
      <c r="P162" s="36" t="str">
        <f>"0x"&amp;MID(DEC2HEX(INDEX('Tables SQR'!$O$4:'Tables SQR'!$O$259,COLUMN(P162)-2+16*(ROW(P146)-ROW($C$136))),4),3,2)&amp;IF(COLUMN(P162)-2&lt;16,",","")</f>
        <v>0x93,</v>
      </c>
      <c r="Q162" s="36" t="str">
        <f>"0x"&amp;MID(DEC2HEX(INDEX('Tables SQR'!$O$4:'Tables SQR'!$O$259,COLUMN(Q162)-2+16*(ROW(Q146)-ROW($C$136))),4),3,2)&amp;IF(COLUMN(Q162)-2&lt;16,",","")</f>
        <v>0x93,</v>
      </c>
      <c r="R162" s="36" t="str">
        <f>"0x"&amp;MID(DEC2HEX(INDEX('Tables SQR'!$O$4:'Tables SQR'!$O$259,COLUMN(R162)-2+16*(ROW(R146)-ROW($C$136))),4),3,2)&amp;IF(COLUMN(R162)-2&lt;16,",","")</f>
        <v>0x93</v>
      </c>
    </row>
    <row r="163" spans="2:18">
      <c r="B163" s="36" t="s">
        <v>107</v>
      </c>
      <c r="C163" s="36" t="str">
        <f>"0x"&amp;MID(DEC2HEX(INDEX('Tables SQR'!$O$4:'Tables SQR'!$O$259,COLUMN(C163)-2+16*(ROW(C147)-ROW($C$136))),4),3,2)&amp;IF(COLUMN(C163)-2&lt;16,",","")</f>
        <v>0x92,</v>
      </c>
      <c r="D163" s="36" t="str">
        <f>"0x"&amp;MID(DEC2HEX(INDEX('Tables SQR'!$O$4:'Tables SQR'!$O$259,COLUMN(D163)-2+16*(ROW(D147)-ROW($C$136))),4),3,2)&amp;IF(COLUMN(D163)-2&lt;16,",","")</f>
        <v>0x92,</v>
      </c>
      <c r="E163" s="36" t="str">
        <f>"0x"&amp;MID(DEC2HEX(INDEX('Tables SQR'!$O$4:'Tables SQR'!$O$259,COLUMN(E163)-2+16*(ROW(E147)-ROW($C$136))),4),3,2)&amp;IF(COLUMN(E163)-2&lt;16,",","")</f>
        <v>0x91,</v>
      </c>
      <c r="F163" s="36" t="str">
        <f>"0x"&amp;MID(DEC2HEX(INDEX('Tables SQR'!$O$4:'Tables SQR'!$O$259,COLUMN(F163)-2+16*(ROW(F147)-ROW($C$136))),4),3,2)&amp;IF(COLUMN(F163)-2&lt;16,",","")</f>
        <v>0x91,</v>
      </c>
      <c r="G163" s="36" t="str">
        <f>"0x"&amp;MID(DEC2HEX(INDEX('Tables SQR'!$O$4:'Tables SQR'!$O$259,COLUMN(G163)-2+16*(ROW(G147)-ROW($C$136))),4),3,2)&amp;IF(COLUMN(G163)-2&lt;16,",","")</f>
        <v>0x90,</v>
      </c>
      <c r="H163" s="36" t="str">
        <f>"0x"&amp;MID(DEC2HEX(INDEX('Tables SQR'!$O$4:'Tables SQR'!$O$259,COLUMN(H163)-2+16*(ROW(H147)-ROW($C$136))),4),3,2)&amp;IF(COLUMN(H163)-2&lt;16,",","")</f>
        <v>0x90,</v>
      </c>
      <c r="I163" s="36" t="str">
        <f>"0x"&amp;MID(DEC2HEX(INDEX('Tables SQR'!$O$4:'Tables SQR'!$O$259,COLUMN(I163)-2+16*(ROW(I147)-ROW($C$136))),4),3,2)&amp;IF(COLUMN(I163)-2&lt;16,",","")</f>
        <v>0x90,</v>
      </c>
      <c r="J163" s="36" t="str">
        <f>"0x"&amp;MID(DEC2HEX(INDEX('Tables SQR'!$O$4:'Tables SQR'!$O$259,COLUMN(J163)-2+16*(ROW(J147)-ROW($C$136))),4),3,2)&amp;IF(COLUMN(J163)-2&lt;16,",","")</f>
        <v>0x8F,</v>
      </c>
      <c r="K163" s="36" t="str">
        <f>"0x"&amp;MID(DEC2HEX(INDEX('Tables SQR'!$O$4:'Tables SQR'!$O$259,COLUMN(K163)-2+16*(ROW(K147)-ROW($C$136))),4),3,2)&amp;IF(COLUMN(K163)-2&lt;16,",","")</f>
        <v>0x8F,</v>
      </c>
      <c r="L163" s="36" t="str">
        <f>"0x"&amp;MID(DEC2HEX(INDEX('Tables SQR'!$O$4:'Tables SQR'!$O$259,COLUMN(L163)-2+16*(ROW(L147)-ROW($C$136))),4),3,2)&amp;IF(COLUMN(L163)-2&lt;16,",","")</f>
        <v>0x8E,</v>
      </c>
      <c r="M163" s="36" t="str">
        <f>"0x"&amp;MID(DEC2HEX(INDEX('Tables SQR'!$O$4:'Tables SQR'!$O$259,COLUMN(M163)-2+16*(ROW(M147)-ROW($C$136))),4),3,2)&amp;IF(COLUMN(M163)-2&lt;16,",","")</f>
        <v>0x8E,</v>
      </c>
      <c r="N163" s="36" t="str">
        <f>"0x"&amp;MID(DEC2HEX(INDEX('Tables SQR'!$O$4:'Tables SQR'!$O$259,COLUMN(N163)-2+16*(ROW(N147)-ROW($C$136))),4),3,2)&amp;IF(COLUMN(N163)-2&lt;16,",","")</f>
        <v>0x8E,</v>
      </c>
      <c r="O163" s="36" t="str">
        <f>"0x"&amp;MID(DEC2HEX(INDEX('Tables SQR'!$O$4:'Tables SQR'!$O$259,COLUMN(O163)-2+16*(ROW(O147)-ROW($C$136))),4),3,2)&amp;IF(COLUMN(O163)-2&lt;16,",","")</f>
        <v>0x8D,</v>
      </c>
      <c r="P163" s="36" t="str">
        <f>"0x"&amp;MID(DEC2HEX(INDEX('Tables SQR'!$O$4:'Tables SQR'!$O$259,COLUMN(P163)-2+16*(ROW(P147)-ROW($C$136))),4),3,2)&amp;IF(COLUMN(P163)-2&lt;16,",","")</f>
        <v>0x8D,</v>
      </c>
      <c r="Q163" s="36" t="str">
        <f>"0x"&amp;MID(DEC2HEX(INDEX('Tables SQR'!$O$4:'Tables SQR'!$O$259,COLUMN(Q163)-2+16*(ROW(Q147)-ROW($C$136))),4),3,2)&amp;IF(COLUMN(Q163)-2&lt;16,",","")</f>
        <v>0x8C,</v>
      </c>
      <c r="R163" s="36" t="str">
        <f>"0x"&amp;MID(DEC2HEX(INDEX('Tables SQR'!$O$4:'Tables SQR'!$O$259,COLUMN(R163)-2+16*(ROW(R147)-ROW($C$136))),4),3,2)&amp;IF(COLUMN(R163)-2&lt;16,",","")</f>
        <v>0x8C</v>
      </c>
    </row>
    <row r="164" spans="2:18">
      <c r="B164" s="36" t="s">
        <v>107</v>
      </c>
      <c r="C164" s="36" t="str">
        <f>"0x"&amp;MID(DEC2HEX(INDEX('Tables SQR'!$O$4:'Tables SQR'!$O$259,COLUMN(C164)-2+16*(ROW(C148)-ROW($C$136))),4),3,2)&amp;IF(COLUMN(C164)-2&lt;16,",","")</f>
        <v>0x8C,</v>
      </c>
      <c r="D164" s="36" t="str">
        <f>"0x"&amp;MID(DEC2HEX(INDEX('Tables SQR'!$O$4:'Tables SQR'!$O$259,COLUMN(D164)-2+16*(ROW(D148)-ROW($C$136))),4),3,2)&amp;IF(COLUMN(D164)-2&lt;16,",","")</f>
        <v>0x8B,</v>
      </c>
      <c r="E164" s="36" t="str">
        <f>"0x"&amp;MID(DEC2HEX(INDEX('Tables SQR'!$O$4:'Tables SQR'!$O$259,COLUMN(E164)-2+16*(ROW(E148)-ROW($C$136))),4),3,2)&amp;IF(COLUMN(E164)-2&lt;16,",","")</f>
        <v>0x8B,</v>
      </c>
      <c r="F164" s="36" t="str">
        <f>"0x"&amp;MID(DEC2HEX(INDEX('Tables SQR'!$O$4:'Tables SQR'!$O$259,COLUMN(F164)-2+16*(ROW(F148)-ROW($C$136))),4),3,2)&amp;IF(COLUMN(F164)-2&lt;16,",","")</f>
        <v>0x8A,</v>
      </c>
      <c r="G164" s="36" t="str">
        <f>"0x"&amp;MID(DEC2HEX(INDEX('Tables SQR'!$O$4:'Tables SQR'!$O$259,COLUMN(G164)-2+16*(ROW(G148)-ROW($C$136))),4),3,2)&amp;IF(COLUMN(G164)-2&lt;16,",","")</f>
        <v>0x8A,</v>
      </c>
      <c r="H164" s="36" t="str">
        <f>"0x"&amp;MID(DEC2HEX(INDEX('Tables SQR'!$O$4:'Tables SQR'!$O$259,COLUMN(H164)-2+16*(ROW(H148)-ROW($C$136))),4),3,2)&amp;IF(COLUMN(H164)-2&lt;16,",","")</f>
        <v>0x8A,</v>
      </c>
      <c r="I164" s="36" t="str">
        <f>"0x"&amp;MID(DEC2HEX(INDEX('Tables SQR'!$O$4:'Tables SQR'!$O$259,COLUMN(I164)-2+16*(ROW(I148)-ROW($C$136))),4),3,2)&amp;IF(COLUMN(I164)-2&lt;16,",","")</f>
        <v>0x89,</v>
      </c>
      <c r="J164" s="36" t="str">
        <f>"0x"&amp;MID(DEC2HEX(INDEX('Tables SQR'!$O$4:'Tables SQR'!$O$259,COLUMN(J164)-2+16*(ROW(J148)-ROW($C$136))),4),3,2)&amp;IF(COLUMN(J164)-2&lt;16,",","")</f>
        <v>0x89,</v>
      </c>
      <c r="K164" s="36" t="str">
        <f>"0x"&amp;MID(DEC2HEX(INDEX('Tables SQR'!$O$4:'Tables SQR'!$O$259,COLUMN(K164)-2+16*(ROW(K148)-ROW($C$136))),4),3,2)&amp;IF(COLUMN(K164)-2&lt;16,",","")</f>
        <v>0x89,</v>
      </c>
      <c r="L164" s="36" t="str">
        <f>"0x"&amp;MID(DEC2HEX(INDEX('Tables SQR'!$O$4:'Tables SQR'!$O$259,COLUMN(L164)-2+16*(ROW(L148)-ROW($C$136))),4),3,2)&amp;IF(COLUMN(L164)-2&lt;16,",","")</f>
        <v>0x88,</v>
      </c>
      <c r="M164" s="36" t="str">
        <f>"0x"&amp;MID(DEC2HEX(INDEX('Tables SQR'!$O$4:'Tables SQR'!$O$259,COLUMN(M164)-2+16*(ROW(M148)-ROW($C$136))),4),3,2)&amp;IF(COLUMN(M164)-2&lt;16,",","")</f>
        <v>0x88,</v>
      </c>
      <c r="N164" s="36" t="str">
        <f>"0x"&amp;MID(DEC2HEX(INDEX('Tables SQR'!$O$4:'Tables SQR'!$O$259,COLUMN(N164)-2+16*(ROW(N148)-ROW($C$136))),4),3,2)&amp;IF(COLUMN(N164)-2&lt;16,",","")</f>
        <v>0x88,</v>
      </c>
      <c r="O164" s="36" t="str">
        <f>"0x"&amp;MID(DEC2HEX(INDEX('Tables SQR'!$O$4:'Tables SQR'!$O$259,COLUMN(O164)-2+16*(ROW(O148)-ROW($C$136))),4),3,2)&amp;IF(COLUMN(O164)-2&lt;16,",","")</f>
        <v>0x87,</v>
      </c>
      <c r="P164" s="36" t="str">
        <f>"0x"&amp;MID(DEC2HEX(INDEX('Tables SQR'!$O$4:'Tables SQR'!$O$259,COLUMN(P164)-2+16*(ROW(P148)-ROW($C$136))),4),3,2)&amp;IF(COLUMN(P164)-2&lt;16,",","")</f>
        <v>0x87,</v>
      </c>
      <c r="Q164" s="36" t="str">
        <f>"0x"&amp;MID(DEC2HEX(INDEX('Tables SQR'!$O$4:'Tables SQR'!$O$259,COLUMN(Q164)-2+16*(ROW(Q148)-ROW($C$136))),4),3,2)&amp;IF(COLUMN(Q164)-2&lt;16,",","")</f>
        <v>0x87,</v>
      </c>
      <c r="R164" s="36" t="str">
        <f>"0x"&amp;MID(DEC2HEX(INDEX('Tables SQR'!$O$4:'Tables SQR'!$O$259,COLUMN(R164)-2+16*(ROW(R148)-ROW($C$136))),4),3,2)&amp;IF(COLUMN(R164)-2&lt;16,",","")</f>
        <v>0x86</v>
      </c>
    </row>
    <row r="165" spans="2:18">
      <c r="B165" s="36" t="s">
        <v>107</v>
      </c>
      <c r="C165" s="36" t="str">
        <f>"0x"&amp;MID(DEC2HEX(INDEX('Tables SQR'!$O$4:'Tables SQR'!$O$259,COLUMN(C165)-2+16*(ROW(C149)-ROW($C$136))),4),3,2)&amp;IF(COLUMN(C165)-2&lt;16,",","")</f>
        <v>0x86,</v>
      </c>
      <c r="D165" s="36" t="str">
        <f>"0x"&amp;MID(DEC2HEX(INDEX('Tables SQR'!$O$4:'Tables SQR'!$O$259,COLUMN(D165)-2+16*(ROW(D149)-ROW($C$136))),4),3,2)&amp;IF(COLUMN(D165)-2&lt;16,",","")</f>
        <v>0x85,</v>
      </c>
      <c r="E165" s="36" t="str">
        <f>"0x"&amp;MID(DEC2HEX(INDEX('Tables SQR'!$O$4:'Tables SQR'!$O$259,COLUMN(E165)-2+16*(ROW(E149)-ROW($C$136))),4),3,2)&amp;IF(COLUMN(E165)-2&lt;16,",","")</f>
        <v>0x85,</v>
      </c>
      <c r="F165" s="36" t="str">
        <f>"0x"&amp;MID(DEC2HEX(INDEX('Tables SQR'!$O$4:'Tables SQR'!$O$259,COLUMN(F165)-2+16*(ROW(F149)-ROW($C$136))),4),3,2)&amp;IF(COLUMN(F165)-2&lt;16,",","")</f>
        <v>0x85,</v>
      </c>
      <c r="G165" s="36" t="str">
        <f>"0x"&amp;MID(DEC2HEX(INDEX('Tables SQR'!$O$4:'Tables SQR'!$O$259,COLUMN(G165)-2+16*(ROW(G149)-ROW($C$136))),4),3,2)&amp;IF(COLUMN(G165)-2&lt;16,",","")</f>
        <v>0x85,</v>
      </c>
      <c r="H165" s="36" t="str">
        <f>"0x"&amp;MID(DEC2HEX(INDEX('Tables SQR'!$O$4:'Tables SQR'!$O$259,COLUMN(H165)-2+16*(ROW(H149)-ROW($C$136))),4),3,2)&amp;IF(COLUMN(H165)-2&lt;16,",","")</f>
        <v>0x84,</v>
      </c>
      <c r="I165" s="36" t="str">
        <f>"0x"&amp;MID(DEC2HEX(INDEX('Tables SQR'!$O$4:'Tables SQR'!$O$259,COLUMN(I165)-2+16*(ROW(I149)-ROW($C$136))),4),3,2)&amp;IF(COLUMN(I165)-2&lt;16,",","")</f>
        <v>0x84,</v>
      </c>
      <c r="J165" s="36" t="str">
        <f>"0x"&amp;MID(DEC2HEX(INDEX('Tables SQR'!$O$4:'Tables SQR'!$O$259,COLUMN(J165)-2+16*(ROW(J149)-ROW($C$136))),4),3,2)&amp;IF(COLUMN(J165)-2&lt;16,",","")</f>
        <v>0x84,</v>
      </c>
      <c r="K165" s="36" t="str">
        <f>"0x"&amp;MID(DEC2HEX(INDEX('Tables SQR'!$O$4:'Tables SQR'!$O$259,COLUMN(K165)-2+16*(ROW(K149)-ROW($C$136))),4),3,2)&amp;IF(COLUMN(K165)-2&lt;16,",","")</f>
        <v>0x83,</v>
      </c>
      <c r="L165" s="36" t="str">
        <f>"0x"&amp;MID(DEC2HEX(INDEX('Tables SQR'!$O$4:'Tables SQR'!$O$259,COLUMN(L165)-2+16*(ROW(L149)-ROW($C$136))),4),3,2)&amp;IF(COLUMN(L165)-2&lt;16,",","")</f>
        <v>0x83,</v>
      </c>
      <c r="M165" s="36" t="str">
        <f>"0x"&amp;MID(DEC2HEX(INDEX('Tables SQR'!$O$4:'Tables SQR'!$O$259,COLUMN(M165)-2+16*(ROW(M149)-ROW($C$136))),4),3,2)&amp;IF(COLUMN(M165)-2&lt;16,",","")</f>
        <v>0x83,</v>
      </c>
      <c r="N165" s="36" t="str">
        <f>"0x"&amp;MID(DEC2HEX(INDEX('Tables SQR'!$O$4:'Tables SQR'!$O$259,COLUMN(N165)-2+16*(ROW(N149)-ROW($C$136))),4),3,2)&amp;IF(COLUMN(N165)-2&lt;16,",","")</f>
        <v>0x82,</v>
      </c>
      <c r="O165" s="36" t="str">
        <f>"0x"&amp;MID(DEC2HEX(INDEX('Tables SQR'!$O$4:'Tables SQR'!$O$259,COLUMN(O165)-2+16*(ROW(O149)-ROW($C$136))),4),3,2)&amp;IF(COLUMN(O165)-2&lt;16,",","")</f>
        <v>0x82,</v>
      </c>
      <c r="P165" s="36" t="str">
        <f>"0x"&amp;MID(DEC2HEX(INDEX('Tables SQR'!$O$4:'Tables SQR'!$O$259,COLUMN(P165)-2+16*(ROW(P149)-ROW($C$136))),4),3,2)&amp;IF(COLUMN(P165)-2&lt;16,",","")</f>
        <v>0x82,</v>
      </c>
      <c r="Q165" s="36" t="str">
        <f>"0x"&amp;MID(DEC2HEX(INDEX('Tables SQR'!$O$4:'Tables SQR'!$O$259,COLUMN(Q165)-2+16*(ROW(Q149)-ROW($C$136))),4),3,2)&amp;IF(COLUMN(Q165)-2&lt;16,",","")</f>
        <v>0x81,</v>
      </c>
      <c r="R165" s="36" t="str">
        <f>"0x"&amp;MID(DEC2HEX(INDEX('Tables SQR'!$O$4:'Tables SQR'!$O$259,COLUMN(R165)-2+16*(ROW(R149)-ROW($C$136))),4),3,2)&amp;IF(COLUMN(R165)-2&lt;16,",","")</f>
        <v>0x81</v>
      </c>
    </row>
    <row r="166" spans="2:18">
      <c r="B166" s="36" t="s">
        <v>107</v>
      </c>
      <c r="C166" s="36" t="str">
        <f>"0x"&amp;MID(DEC2HEX(INDEX('Tables SQR'!$O$4:'Tables SQR'!$O$259,COLUMN(C166)-2+16*(ROW(C150)-ROW($C$136))),4),3,2)&amp;IF(COLUMN(C166)-2&lt;16,",","")</f>
        <v>0x81,</v>
      </c>
      <c r="D166" s="36" t="str">
        <f>"0x"&amp;MID(DEC2HEX(INDEX('Tables SQR'!$O$4:'Tables SQR'!$O$259,COLUMN(D166)-2+16*(ROW(D150)-ROW($C$136))),4),3,2)&amp;IF(COLUMN(D166)-2&lt;16,",","")</f>
        <v>0x80,</v>
      </c>
      <c r="E166" s="36" t="str">
        <f>"0x"&amp;MID(DEC2HEX(INDEX('Tables SQR'!$O$4:'Tables SQR'!$O$259,COLUMN(E166)-2+16*(ROW(E150)-ROW($C$136))),4),3,2)&amp;IF(COLUMN(E166)-2&lt;16,",","")</f>
        <v>0x80,</v>
      </c>
      <c r="F166" s="36" t="str">
        <f>"0x"&amp;MID(DEC2HEX(INDEX('Tables SQR'!$O$4:'Tables SQR'!$O$259,COLUMN(F166)-2+16*(ROW(F150)-ROW($C$136))),4),3,2)&amp;IF(COLUMN(F166)-2&lt;16,",","")</f>
        <v>0x80,</v>
      </c>
      <c r="G166" s="36" t="str">
        <f>"0x"&amp;MID(DEC2HEX(INDEX('Tables SQR'!$O$4:'Tables SQR'!$O$259,COLUMN(G166)-2+16*(ROW(G150)-ROW($C$136))),4),3,2)&amp;IF(COLUMN(G166)-2&lt;16,",","")</f>
        <v>0x80,</v>
      </c>
      <c r="H166" s="36" t="str">
        <f>"0x"&amp;MID(DEC2HEX(INDEX('Tables SQR'!$O$4:'Tables SQR'!$O$259,COLUMN(H166)-2+16*(ROW(H150)-ROW($C$136))),4),3,2)&amp;IF(COLUMN(H166)-2&lt;16,",","")</f>
        <v>0x7F,</v>
      </c>
      <c r="I166" s="36" t="str">
        <f>"0x"&amp;MID(DEC2HEX(INDEX('Tables SQR'!$O$4:'Tables SQR'!$O$259,COLUMN(I166)-2+16*(ROW(I150)-ROW($C$136))),4),3,2)&amp;IF(COLUMN(I166)-2&lt;16,",","")</f>
        <v>0x7F,</v>
      </c>
      <c r="J166" s="36" t="str">
        <f>"0x"&amp;MID(DEC2HEX(INDEX('Tables SQR'!$O$4:'Tables SQR'!$O$259,COLUMN(J166)-2+16*(ROW(J150)-ROW($C$136))),4),3,2)&amp;IF(COLUMN(J166)-2&lt;16,",","")</f>
        <v>0x7F,</v>
      </c>
      <c r="K166" s="36" t="str">
        <f>"0x"&amp;MID(DEC2HEX(INDEX('Tables SQR'!$O$4:'Tables SQR'!$O$259,COLUMN(K166)-2+16*(ROW(K150)-ROW($C$136))),4),3,2)&amp;IF(COLUMN(K166)-2&lt;16,",","")</f>
        <v>0x7E,</v>
      </c>
      <c r="L166" s="36" t="str">
        <f>"0x"&amp;MID(DEC2HEX(INDEX('Tables SQR'!$O$4:'Tables SQR'!$O$259,COLUMN(L166)-2+16*(ROW(L150)-ROW($C$136))),4),3,2)&amp;IF(COLUMN(L166)-2&lt;16,",","")</f>
        <v>0x7E,</v>
      </c>
      <c r="M166" s="36" t="str">
        <f>"0x"&amp;MID(DEC2HEX(INDEX('Tables SQR'!$O$4:'Tables SQR'!$O$259,COLUMN(M166)-2+16*(ROW(M150)-ROW($C$136))),4),3,2)&amp;IF(COLUMN(M166)-2&lt;16,",","")</f>
        <v>0x7E,</v>
      </c>
      <c r="N166" s="36" t="str">
        <f>"0x"&amp;MID(DEC2HEX(INDEX('Tables SQR'!$O$4:'Tables SQR'!$O$259,COLUMN(N166)-2+16*(ROW(N150)-ROW($C$136))),4),3,2)&amp;IF(COLUMN(N166)-2&lt;16,",","")</f>
        <v>0x7E,</v>
      </c>
      <c r="O166" s="36" t="str">
        <f>"0x"&amp;MID(DEC2HEX(INDEX('Tables SQR'!$O$4:'Tables SQR'!$O$259,COLUMN(O166)-2+16*(ROW(O150)-ROW($C$136))),4),3,2)&amp;IF(COLUMN(O166)-2&lt;16,",","")</f>
        <v>0x7D,</v>
      </c>
      <c r="P166" s="36" t="str">
        <f>"0x"&amp;MID(DEC2HEX(INDEX('Tables SQR'!$O$4:'Tables SQR'!$O$259,COLUMN(P166)-2+16*(ROW(P150)-ROW($C$136))),4),3,2)&amp;IF(COLUMN(P166)-2&lt;16,",","")</f>
        <v>0x7D,</v>
      </c>
      <c r="Q166" s="36" t="str">
        <f>"0x"&amp;MID(DEC2HEX(INDEX('Tables SQR'!$O$4:'Tables SQR'!$O$259,COLUMN(Q166)-2+16*(ROW(Q150)-ROW($C$136))),4),3,2)&amp;IF(COLUMN(Q166)-2&lt;16,",","")</f>
        <v>0x7D,</v>
      </c>
      <c r="R166" s="36" t="str">
        <f>"0x"&amp;MID(DEC2HEX(INDEX('Tables SQR'!$O$4:'Tables SQR'!$O$259,COLUMN(R166)-2+16*(ROW(R150)-ROW($C$136))),4),3,2)&amp;IF(COLUMN(R166)-2&lt;16,",","")</f>
        <v>0x7C</v>
      </c>
    </row>
    <row r="167" spans="2:18">
      <c r="B167" s="36" t="s">
        <v>107</v>
      </c>
      <c r="C167" s="36" t="str">
        <f>"0x"&amp;MID(DEC2HEX(INDEX('Tables SQR'!$O$4:'Tables SQR'!$O$259,COLUMN(C167)-2+16*(ROW(C151)-ROW($C$136))),4),3,2)&amp;IF(COLUMN(C167)-2&lt;16,",","")</f>
        <v>0x7C,</v>
      </c>
      <c r="D167" s="36" t="str">
        <f>"0x"&amp;MID(DEC2HEX(INDEX('Tables SQR'!$O$4:'Tables SQR'!$O$259,COLUMN(D167)-2+16*(ROW(D151)-ROW($C$136))),4),3,2)&amp;IF(COLUMN(D167)-2&lt;16,",","")</f>
        <v>0x7C,</v>
      </c>
      <c r="E167" s="36" t="str">
        <f>"0x"&amp;MID(DEC2HEX(INDEX('Tables SQR'!$O$4:'Tables SQR'!$O$259,COLUMN(E167)-2+16*(ROW(E151)-ROW($C$136))),4),3,2)&amp;IF(COLUMN(E167)-2&lt;16,",","")</f>
        <v>0x7C,</v>
      </c>
      <c r="F167" s="36" t="str">
        <f>"0x"&amp;MID(DEC2HEX(INDEX('Tables SQR'!$O$4:'Tables SQR'!$O$259,COLUMN(F167)-2+16*(ROW(F151)-ROW($C$136))),4),3,2)&amp;IF(COLUMN(F167)-2&lt;16,",","")</f>
        <v>0x7B,</v>
      </c>
      <c r="G167" s="36" t="str">
        <f>"0x"&amp;MID(DEC2HEX(INDEX('Tables SQR'!$O$4:'Tables SQR'!$O$259,COLUMN(G167)-2+16*(ROW(G151)-ROW($C$136))),4),3,2)&amp;IF(COLUMN(G167)-2&lt;16,",","")</f>
        <v>0x7B,</v>
      </c>
      <c r="H167" s="36" t="str">
        <f>"0x"&amp;MID(DEC2HEX(INDEX('Tables SQR'!$O$4:'Tables SQR'!$O$259,COLUMN(H167)-2+16*(ROW(H151)-ROW($C$136))),4),3,2)&amp;IF(COLUMN(H167)-2&lt;16,",","")</f>
        <v>0x7B,</v>
      </c>
      <c r="I167" s="36" t="str">
        <f>"0x"&amp;MID(DEC2HEX(INDEX('Tables SQR'!$O$4:'Tables SQR'!$O$259,COLUMN(I167)-2+16*(ROW(I151)-ROW($C$136))),4),3,2)&amp;IF(COLUMN(I167)-2&lt;16,",","")</f>
        <v>0x7B,</v>
      </c>
      <c r="J167" s="36" t="str">
        <f>"0x"&amp;MID(DEC2HEX(INDEX('Tables SQR'!$O$4:'Tables SQR'!$O$259,COLUMN(J167)-2+16*(ROW(J151)-ROW($C$136))),4),3,2)&amp;IF(COLUMN(J167)-2&lt;16,",","")</f>
        <v>0x7A,</v>
      </c>
      <c r="K167" s="36" t="str">
        <f>"0x"&amp;MID(DEC2HEX(INDEX('Tables SQR'!$O$4:'Tables SQR'!$O$259,COLUMN(K167)-2+16*(ROW(K151)-ROW($C$136))),4),3,2)&amp;IF(COLUMN(K167)-2&lt;16,",","")</f>
        <v>0x7A,</v>
      </c>
      <c r="L167" s="36" t="str">
        <f>"0x"&amp;MID(DEC2HEX(INDEX('Tables SQR'!$O$4:'Tables SQR'!$O$259,COLUMN(L167)-2+16*(ROW(L151)-ROW($C$136))),4),3,2)&amp;IF(COLUMN(L167)-2&lt;16,",","")</f>
        <v>0x7A,</v>
      </c>
      <c r="M167" s="36" t="str">
        <f>"0x"&amp;MID(DEC2HEX(INDEX('Tables SQR'!$O$4:'Tables SQR'!$O$259,COLUMN(M167)-2+16*(ROW(M151)-ROW($C$136))),4),3,2)&amp;IF(COLUMN(M167)-2&lt;16,",","")</f>
        <v>0x7A,</v>
      </c>
      <c r="N167" s="36" t="str">
        <f>"0x"&amp;MID(DEC2HEX(INDEX('Tables SQR'!$O$4:'Tables SQR'!$O$259,COLUMN(N167)-2+16*(ROW(N151)-ROW($C$136))),4),3,2)&amp;IF(COLUMN(N167)-2&lt;16,",","")</f>
        <v>0x79,</v>
      </c>
      <c r="O167" s="36" t="str">
        <f>"0x"&amp;MID(DEC2HEX(INDEX('Tables SQR'!$O$4:'Tables SQR'!$O$259,COLUMN(O167)-2+16*(ROW(O151)-ROW($C$136))),4),3,2)&amp;IF(COLUMN(O167)-2&lt;16,",","")</f>
        <v>0x79,</v>
      </c>
      <c r="P167" s="36" t="str">
        <f>"0x"&amp;MID(DEC2HEX(INDEX('Tables SQR'!$O$4:'Tables SQR'!$O$259,COLUMN(P167)-2+16*(ROW(P151)-ROW($C$136))),4),3,2)&amp;IF(COLUMN(P167)-2&lt;16,",","")</f>
        <v>0x79,</v>
      </c>
      <c r="Q167" s="36" t="str">
        <f>"0x"&amp;MID(DEC2HEX(INDEX('Tables SQR'!$O$4:'Tables SQR'!$O$259,COLUMN(Q167)-2+16*(ROW(Q151)-ROW($C$136))),4),3,2)&amp;IF(COLUMN(Q167)-2&lt;16,",","")</f>
        <v>0x79,</v>
      </c>
      <c r="R167" s="36" t="str">
        <f>"0x"&amp;MID(DEC2HEX(INDEX('Tables SQR'!$O$4:'Tables SQR'!$O$259,COLUMN(R167)-2+16*(ROW(R151)-ROW($C$136))),4),3,2)&amp;IF(COLUMN(R167)-2&lt;16,",","")</f>
        <v>0x78</v>
      </c>
    </row>
  </sheetData>
  <mergeCells count="6">
    <mergeCell ref="A135:R135"/>
    <mergeCell ref="A1:C1"/>
    <mergeCell ref="A3:R3"/>
    <mergeCell ref="A36:R36"/>
    <mergeCell ref="A69:R69"/>
    <mergeCell ref="A102:R10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15</vt:i4>
      </vt:variant>
    </vt:vector>
  </HeadingPairs>
  <TitlesOfParts>
    <vt:vector size="20" baseType="lpstr">
      <vt:lpstr>DATA</vt:lpstr>
      <vt:lpstr>Tables LIN</vt:lpstr>
      <vt:lpstr>Tables IPL5X LIN</vt:lpstr>
      <vt:lpstr>Tables SQR</vt:lpstr>
      <vt:lpstr>Tables IPL5X SQR</vt:lpstr>
      <vt:lpstr>FREQ</vt:lpstr>
      <vt:lpstr>Index_Acc</vt:lpstr>
      <vt:lpstr>Index_Dec</vt:lpstr>
      <vt:lpstr>Index_Point</vt:lpstr>
      <vt:lpstr>K_Acc</vt:lpstr>
      <vt:lpstr>K_Dec</vt:lpstr>
      <vt:lpstr>Nbr_Pulse</vt:lpstr>
      <vt:lpstr>PENTE</vt:lpstr>
      <vt:lpstr>Période_Acc</vt:lpstr>
      <vt:lpstr>Période_Dec</vt:lpstr>
      <vt:lpstr>Temps_Acc</vt:lpstr>
      <vt:lpstr>Temps_Dec</vt:lpstr>
      <vt:lpstr>Temps_Palier</vt:lpstr>
      <vt:lpstr>temps_s</vt:lpstr>
      <vt:lpstr>V_lin</vt:lpstr>
    </vt:vector>
  </TitlesOfParts>
  <Company>The MathWorks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Langer</dc:creator>
  <cp:lastModifiedBy>Pascal Langer</cp:lastModifiedBy>
  <dcterms:created xsi:type="dcterms:W3CDTF">2009-10-18T08:48:15Z</dcterms:created>
  <dcterms:modified xsi:type="dcterms:W3CDTF">2010-06-01T14:32:01Z</dcterms:modified>
</cp:coreProperties>
</file>