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CF" sheetId="1" state="visible" r:id="rId1"/>
    <sheet xmlns:r="http://schemas.openxmlformats.org/officeDocument/2006/relationships" name="WACC" sheetId="2" state="visible" r:id="rId2"/>
    <sheet xmlns:r="http://schemas.openxmlformats.org/officeDocument/2006/relationships" name="CF proyectad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(#,##0.00);_(* &quot;-&quot;??_);_(@_)"/>
  </numFmts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color rgb="009C0006"/>
      <sz val="11"/>
    </font>
    <font>
      <name val="Calibri"/>
      <b val="1"/>
      <color rgb="00006100"/>
      <sz val="11"/>
    </font>
  </fonts>
  <fills count="4">
    <fill>
      <patternFill/>
    </fill>
    <fill>
      <patternFill patternType="gray125"/>
    </fill>
    <fill>
      <patternFill patternType="solid">
        <fgColor rgb="00FFC7CE"/>
      </patternFill>
    </fill>
    <fill>
      <patternFill patternType="solid">
        <fgColor rgb="00C6EFCE"/>
      </patternFill>
    </fill>
  </fills>
  <borders count="4">
    <border>
      <left/>
      <right/>
      <top/>
      <bottom/>
      <diagonal/>
    </border>
    <border>
      <top style="thin">
        <color rgb="00000000"/>
      </top>
      <bottom style="thick">
        <color rgb="00000000"/>
      </bottom>
    </border>
    <border>
      <top style="thin">
        <color rgb="00000000"/>
      </top>
      <bottom style="double">
        <color rgb="00000000"/>
      </bottom>
    </border>
    <border/>
  </borders>
  <cellStyleXfs count="6">
    <xf numFmtId="0" fontId="0" fillId="0" borderId="0"/>
    <xf numFmtId="0" fontId="1" fillId="0" borderId="1"/>
    <xf numFmtId="0" fontId="1" fillId="0" borderId="2"/>
    <xf numFmtId="0" fontId="1" fillId="0" borderId="3"/>
    <xf numFmtId="0" fontId="2" fillId="2" borderId="3"/>
    <xf numFmtId="0" fontId="3" fillId="3" borderId="3"/>
  </cellStyleXfs>
  <cellXfs count="9">
    <xf numFmtId="0" fontId="0" fillId="0" borderId="0" pivotButton="0" quotePrefix="0" xfId="0"/>
    <xf numFmtId="164" fontId="0" fillId="0" borderId="0" pivotButton="0" quotePrefix="0" xfId="0"/>
    <xf numFmtId="10" fontId="0" fillId="0" borderId="0" pivotButton="0" quotePrefix="0" xfId="0"/>
    <xf numFmtId="0" fontId="1" fillId="0" borderId="3" pivotButton="0" quotePrefix="0" xfId="3"/>
    <xf numFmtId="0" fontId="1" fillId="0" borderId="2" pivotButton="0" quotePrefix="0" xfId="2"/>
    <xf numFmtId="164" fontId="1" fillId="0" borderId="2" pivotButton="0" quotePrefix="0" xfId="2"/>
    <xf numFmtId="0" fontId="1" fillId="0" borderId="1" pivotButton="0" quotePrefix="0" xfId="1"/>
    <xf numFmtId="10" fontId="1" fillId="0" borderId="3" pivotButton="0" quotePrefix="0" xfId="3"/>
    <xf numFmtId="164" fontId="1" fillId="0" borderId="3" pivotButton="0" quotePrefix="0" xfId="3"/>
  </cellXfs>
  <cellStyles count="6">
    <cellStyle name="Normal" xfId="0" builtinId="0" hidden="0"/>
    <cellStyle name="head" xfId="1" hidden="0"/>
    <cellStyle name="total" xfId="2" hidden="0"/>
    <cellStyle name="bold" xfId="3" hidden="0"/>
    <cellStyle name="bad" xfId="4" hidden="0"/>
    <cellStyle name="good" xfId="5" hidden="0"/>
  </cellStyles>
  <dxfs count="2">
    <dxf>
      <font>
        <name val="Calibri"/>
        <b val="1"/>
        <color rgb="009C0006"/>
        <sz val="11"/>
      </font>
      <fill>
        <patternFill patternType="solid">
          <fgColor rgb="00FFC7CE"/>
          <bgColor rgb="00FFC7CE"/>
        </patternFill>
      </fill>
    </dxf>
    <dxf>
      <font>
        <name val="Calibri"/>
        <b val="1"/>
        <color rgb="00006100"/>
        <sz val="11"/>
      </font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FFFF"/>
    <outlinePr summaryBelow="1" summaryRight="1"/>
    <pageSetUpPr/>
  </sheetPr>
  <dimension ref="B2:F7"/>
  <sheetViews>
    <sheetView showGridLines="0" workbookViewId="0">
      <selection activeCell="A1" sqref="A1"/>
    </sheetView>
  </sheetViews>
  <sheetFormatPr baseColWidth="8" defaultColWidth="24.43" defaultRowHeight="15"/>
  <cols>
    <col width="3" customWidth="1" min="1" max="1"/>
  </cols>
  <sheetData>
    <row r="2">
      <c r="B2" t="inlineStr">
        <is>
          <t>Enterprise Value</t>
        </is>
      </c>
      <c r="C2" s="1">
        <f>'CF proyectados'!C12</f>
        <v/>
      </c>
      <c r="E2" t="inlineStr">
        <is>
          <t>Precio actual</t>
        </is>
      </c>
      <c r="F2" s="1" t="n">
        <v>161.79</v>
      </c>
    </row>
    <row r="3">
      <c r="B3" t="inlineStr">
        <is>
          <t>Efectivo y equivalentes</t>
        </is>
      </c>
      <c r="C3" s="1" t="n">
        <v>62639000</v>
      </c>
      <c r="E3" t="inlineStr">
        <is>
          <t>Precio intrínseco</t>
        </is>
      </c>
      <c r="F3" s="1">
        <f>C7</f>
        <v/>
      </c>
    </row>
    <row r="4">
      <c r="B4" t="inlineStr">
        <is>
          <t>Deuda</t>
        </is>
      </c>
      <c r="C4" s="1">
        <f>WACC!C18</f>
        <v/>
      </c>
      <c r="E4" t="inlineStr">
        <is>
          <t>Crecimiento/Caída</t>
        </is>
      </c>
      <c r="F4" s="2">
        <f>IFERROR(F3/F2-1,0)</f>
        <v/>
      </c>
    </row>
    <row r="5">
      <c r="B5" t="inlineStr">
        <is>
          <t>Equity Value</t>
        </is>
      </c>
      <c r="C5" s="1">
        <f>C2+C3-C4</f>
        <v/>
      </c>
      <c r="E5" t="inlineStr">
        <is>
          <t>Comprar/Vender</t>
        </is>
      </c>
      <c r="F5" s="3">
        <f>IF(F4&gt;0, "Comprar", IF(F4&lt;=0, "Vender", ""))</f>
        <v/>
      </c>
    </row>
    <row r="6">
      <c r="B6" t="inlineStr">
        <is>
          <t>Acciones</t>
        </is>
      </c>
      <c r="C6" s="1" t="n">
        <v>16426786</v>
      </c>
    </row>
    <row r="7">
      <c r="B7" s="4" t="inlineStr">
        <is>
          <t>Precio intrínseco</t>
        </is>
      </c>
      <c r="C7" s="5">
        <f>IFERROR(C5/C6,0)</f>
        <v/>
      </c>
    </row>
  </sheetData>
  <conditionalFormatting sqref="F4">
    <cfRule type="cellIs" priority="1" operator="lessThanOrEqual" dxfId="0">
      <formula>0</formula>
    </cfRule>
    <cfRule type="cellIs" priority="2" operator="greaterThan" dxfId="1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FFFF"/>
    <outlinePr summaryBelow="1" summaryRight="1"/>
    <pageSetUpPr/>
  </sheetPr>
  <dimension ref="B2:C22"/>
  <sheetViews>
    <sheetView showGridLines="0" workbookViewId="0">
      <selection activeCell="A1" sqref="A1"/>
    </sheetView>
  </sheetViews>
  <sheetFormatPr baseColWidth="8" defaultColWidth="24.43" defaultRowHeight="15"/>
  <cols>
    <col width="3" customWidth="1" min="1" max="1"/>
  </cols>
  <sheetData>
    <row r="2">
      <c r="B2" s="6" t="inlineStr">
        <is>
          <t>Deuda</t>
        </is>
      </c>
      <c r="C2" s="6" t="inlineStr"/>
    </row>
    <row r="3">
      <c r="B3" t="inlineStr">
        <is>
          <t>Intereses</t>
        </is>
      </c>
      <c r="C3" s="1" t="n">
        <v>2645000</v>
      </c>
    </row>
    <row r="4">
      <c r="B4" t="inlineStr">
        <is>
          <t>Deuda financiera corto plazo</t>
        </is>
      </c>
      <c r="C4" s="1" t="n">
        <v>15613000</v>
      </c>
    </row>
    <row r="5">
      <c r="B5" t="inlineStr">
        <is>
          <t>Deuda financiera largo plazo</t>
        </is>
      </c>
      <c r="C5" s="1" t="n">
        <v>109106000</v>
      </c>
    </row>
    <row r="6">
      <c r="B6" t="inlineStr">
        <is>
          <t>Costo de la deuda</t>
        </is>
      </c>
      <c r="C6" s="1">
        <f>IFERROR(C3/(C4+C5),0)</f>
        <v/>
      </c>
    </row>
    <row r="7">
      <c r="B7" t="inlineStr">
        <is>
          <t>Impuesto a las ganancias</t>
        </is>
      </c>
      <c r="C7" s="1" t="n">
        <v>14527000</v>
      </c>
    </row>
    <row r="8">
      <c r="B8" t="inlineStr">
        <is>
          <t>EBT</t>
        </is>
      </c>
      <c r="C8" s="1" t="n">
        <v>109207000</v>
      </c>
    </row>
    <row r="9">
      <c r="B9" t="inlineStr">
        <is>
          <t>t</t>
        </is>
      </c>
      <c r="C9" s="1">
        <f>C7/C8</f>
        <v/>
      </c>
    </row>
    <row r="11">
      <c r="B11" s="6" t="inlineStr">
        <is>
          <t>Equity</t>
        </is>
      </c>
      <c r="C11" s="6" t="inlineStr"/>
    </row>
    <row r="12">
      <c r="B12" t="inlineStr">
        <is>
          <t>Rendimiento risk free</t>
        </is>
      </c>
      <c r="C12" s="1" t="n">
        <v>0.02906</v>
      </c>
    </row>
    <row r="13">
      <c r="B13" t="inlineStr">
        <is>
          <t>Beta</t>
        </is>
      </c>
      <c r="C13" s="1" t="n">
        <v>1.19</v>
      </c>
    </row>
    <row r="14">
      <c r="B14" t="inlineStr">
        <is>
          <t>Rendimiento mercado</t>
        </is>
      </c>
      <c r="C14" s="1" t="n">
        <v>0.092</v>
      </c>
    </row>
    <row r="15">
      <c r="B15" t="inlineStr">
        <is>
          <t>Costo del equity</t>
        </is>
      </c>
      <c r="C15" s="1">
        <f>(C14-C12)*C13+C12</f>
        <v/>
      </c>
    </row>
    <row r="17">
      <c r="B17" s="6" t="inlineStr">
        <is>
          <t>WACC</t>
        </is>
      </c>
      <c r="C17" s="6" t="inlineStr"/>
    </row>
    <row r="18">
      <c r="B18" t="inlineStr">
        <is>
          <t>D</t>
        </is>
      </c>
      <c r="C18" s="1">
        <f>(C4+C5)</f>
        <v/>
      </c>
    </row>
    <row r="19">
      <c r="B19" t="inlineStr">
        <is>
          <t>E</t>
        </is>
      </c>
      <c r="C19" s="1" t="n">
        <v>2640000000</v>
      </c>
    </row>
    <row r="20">
      <c r="B20" t="inlineStr">
        <is>
          <t>w_E</t>
        </is>
      </c>
      <c r="C20" s="1">
        <f>IFERROR(C18/(C18+C19),0)</f>
        <v/>
      </c>
    </row>
    <row r="21">
      <c r="B21" t="inlineStr">
        <is>
          <t>w_D</t>
        </is>
      </c>
      <c r="C21" s="1">
        <f>1-C20</f>
        <v/>
      </c>
    </row>
    <row r="22">
      <c r="B22" s="3" t="inlineStr">
        <is>
          <t>WACC</t>
        </is>
      </c>
      <c r="C22" s="7">
        <f>C20*(1-C9)*C6+C21*C15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FFFFFF"/>
    <outlinePr summaryBelow="1" summaryRight="1"/>
    <pageSetUpPr/>
  </sheetPr>
  <dimension ref="B2:H12"/>
  <sheetViews>
    <sheetView showGridLines="0" workbookViewId="0">
      <selection activeCell="A1" sqref="A1"/>
    </sheetView>
  </sheetViews>
  <sheetFormatPr baseColWidth="8" defaultColWidth="24.43" defaultRowHeight="15"/>
  <cols>
    <col width="3" customWidth="1" min="1" max="1"/>
  </cols>
  <sheetData>
    <row r="2">
      <c r="B2" s="6" t="inlineStr">
        <is>
          <t>AAPL</t>
        </is>
      </c>
      <c r="C2" s="6" t="inlineStr"/>
    </row>
    <row r="3">
      <c r="B3" t="inlineStr">
        <is>
          <t>Crecimiento de FCF</t>
        </is>
      </c>
      <c r="C3" s="2" t="n">
        <v>0.1028</v>
      </c>
    </row>
    <row r="4">
      <c r="B4" t="inlineStr">
        <is>
          <t>Crecimiento estable</t>
        </is>
      </c>
      <c r="C4" s="2" t="n">
        <v>0.025</v>
      </c>
    </row>
    <row r="5">
      <c r="B5" t="inlineStr">
        <is>
          <t>WACC</t>
        </is>
      </c>
      <c r="C5" s="2">
        <f>WACC!C22</f>
        <v/>
      </c>
    </row>
    <row r="7">
      <c r="B7" s="6" t="inlineStr">
        <is>
          <t>Año</t>
        </is>
      </c>
      <c r="C7" s="6" t="n">
        <v>2021</v>
      </c>
      <c r="D7" s="6">
        <f>C7+1</f>
        <v/>
      </c>
      <c r="E7" s="6">
        <f>D7+1</f>
        <v/>
      </c>
      <c r="F7" s="6">
        <f>E7+1</f>
        <v/>
      </c>
      <c r="G7" s="6">
        <f>F7+1</f>
        <v/>
      </c>
      <c r="H7" s="6">
        <f>G7+1</f>
        <v/>
      </c>
    </row>
    <row r="8">
      <c r="B8" s="1" t="inlineStr">
        <is>
          <t>FCF</t>
        </is>
      </c>
      <c r="C8" s="1" t="n">
        <v>92953000</v>
      </c>
      <c r="D8" s="1">
        <f>C8*(1+$C$3)</f>
        <v/>
      </c>
      <c r="E8" s="1">
        <f>D8*(1+$C$3)</f>
        <v/>
      </c>
      <c r="F8" s="1">
        <f>E8*(1+$C$3)</f>
        <v/>
      </c>
      <c r="G8" s="1">
        <f>F8*(1+$C$3)</f>
        <v/>
      </c>
      <c r="H8" s="1">
        <f>G8*(1+$C$3)</f>
        <v/>
      </c>
    </row>
    <row r="9">
      <c r="B9" s="1" t="inlineStr">
        <is>
          <t>Valor terminal</t>
        </is>
      </c>
      <c r="C9" s="1" t="inlineStr"/>
      <c r="D9" s="1" t="inlineStr"/>
      <c r="E9" s="1" t="inlineStr"/>
      <c r="F9" s="1" t="inlineStr"/>
      <c r="G9" s="1" t="inlineStr"/>
      <c r="H9" s="1">
        <f>H8*(1+$C$4)/($C$5-$C$4)</f>
        <v/>
      </c>
    </row>
    <row r="10">
      <c r="B10" s="4" t="inlineStr">
        <is>
          <t>Total</t>
        </is>
      </c>
      <c r="C10" s="4" t="inlineStr"/>
      <c r="D10" s="5">
        <f>SUM(D8:D9)</f>
        <v/>
      </c>
      <c r="E10" s="5">
        <f>SUM(E8:E9)</f>
        <v/>
      </c>
      <c r="F10" s="5">
        <f>SUM(F8:G9)</f>
        <v/>
      </c>
      <c r="G10" s="5">
        <f>SUM(G8:G9)</f>
        <v/>
      </c>
      <c r="H10" s="5">
        <f>SUM(H8:H9)</f>
        <v/>
      </c>
    </row>
    <row r="12">
      <c r="B12" s="3" t="inlineStr">
        <is>
          <t>VPN de los FCF proy.</t>
        </is>
      </c>
      <c r="C12" s="8">
        <f>NPV(C5,D10:H10)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2022-04-24T22:13:08Z</dcterms:created>
  <dcterms:modified xmlns:dcterms="http://purl.org/dc/terms/" xmlns:xsi="http://www.w3.org/2001/XMLSchema-instance" xsi:type="dcterms:W3CDTF">2022-04-24T22:13:08Z</dcterms:modified>
</cp:coreProperties>
</file>