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Work_Fanshawe\"/>
    </mc:Choice>
  </mc:AlternateContent>
  <bookViews>
    <workbookView xWindow="1875" yWindow="1395" windowWidth="18870" windowHeight="7815"/>
  </bookViews>
  <sheets>
    <sheet name="Budget Summary" sheetId="1" r:id="rId1"/>
    <sheet name="Labour Costs" sheetId="3" r:id="rId2"/>
    <sheet name="Hardware Costs" sheetId="2" r:id="rId3"/>
    <sheet name="Project Lifecycle Costs" sheetId="4" r:id="rId4"/>
    <sheet name="Consulting Fees"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9" i="3" l="1"/>
  <c r="F29" i="3"/>
  <c r="B29" i="3"/>
  <c r="D29" i="3"/>
  <c r="C19" i="3"/>
  <c r="C18" i="3"/>
  <c r="C17" i="3"/>
  <c r="C16" i="3"/>
  <c r="B19" i="3"/>
  <c r="B18" i="3"/>
  <c r="B17" i="3"/>
  <c r="B16" i="3"/>
  <c r="C10" i="1" l="1"/>
  <c r="C8" i="5" l="1"/>
  <c r="D8" i="5" s="1"/>
  <c r="C7" i="5"/>
  <c r="D7" i="5" s="1"/>
  <c r="C6" i="5"/>
  <c r="D6" i="5" s="1"/>
  <c r="B18" i="4"/>
  <c r="C18" i="4" s="1"/>
  <c r="D18" i="4" s="1"/>
  <c r="E18" i="4" s="1"/>
  <c r="F18" i="4" s="1"/>
  <c r="B17" i="4"/>
  <c r="C17" i="4" s="1"/>
  <c r="D17" i="4" s="1"/>
  <c r="E17" i="4" s="1"/>
  <c r="F17" i="4" s="1"/>
  <c r="B16" i="4"/>
  <c r="C16" i="4" s="1"/>
  <c r="D16" i="4" s="1"/>
  <c r="E16" i="4" s="1"/>
  <c r="F16" i="4" s="1"/>
  <c r="B15" i="4"/>
  <c r="C15" i="4" s="1"/>
  <c r="D15" i="4" s="1"/>
  <c r="E15" i="4" s="1"/>
  <c r="F15" i="4" s="1"/>
  <c r="D7" i="4"/>
  <c r="D10" i="1" s="1"/>
  <c r="E7" i="4"/>
  <c r="E10" i="1" s="1"/>
  <c r="F19" i="4" l="1"/>
  <c r="I19" i="2"/>
  <c r="I18" i="2"/>
  <c r="I17" i="2"/>
  <c r="G19" i="2"/>
  <c r="G18" i="2"/>
  <c r="G17" i="2"/>
  <c r="E19" i="2"/>
  <c r="E18" i="2"/>
  <c r="E17" i="2"/>
  <c r="C19" i="2"/>
  <c r="C18" i="2"/>
  <c r="C17" i="2"/>
  <c r="I16" i="2"/>
  <c r="G16" i="2"/>
  <c r="E16" i="2"/>
  <c r="C16" i="2"/>
  <c r="H20" i="2"/>
  <c r="F20" i="2"/>
  <c r="D20" i="2"/>
  <c r="B20" i="2"/>
  <c r="E7" i="2"/>
  <c r="F7" i="2" s="1"/>
  <c r="E20" i="2" l="1"/>
  <c r="C20" i="2"/>
  <c r="I20" i="2"/>
  <c r="D9" i="5"/>
  <c r="B11" i="1" s="1"/>
  <c r="G20" i="2"/>
  <c r="G7" i="2"/>
  <c r="B8" i="4" s="1"/>
  <c r="F8" i="4" s="1"/>
  <c r="I28" i="3"/>
  <c r="I27" i="3"/>
  <c r="G28" i="3"/>
  <c r="G27" i="3"/>
  <c r="E28" i="3"/>
  <c r="E27" i="3"/>
  <c r="C27" i="3"/>
  <c r="C28" i="3"/>
  <c r="C9" i="3"/>
  <c r="C8" i="3"/>
  <c r="D8" i="3" s="1"/>
  <c r="C7" i="3"/>
  <c r="C6" i="3"/>
  <c r="D19" i="3"/>
  <c r="D18" i="3"/>
  <c r="D17" i="3"/>
  <c r="D16" i="3"/>
  <c r="B20" i="3"/>
  <c r="C20" i="3"/>
  <c r="C25" i="3"/>
  <c r="C26" i="3"/>
  <c r="D12" i="1"/>
  <c r="E12" i="1"/>
  <c r="C12" i="1"/>
  <c r="C29" i="3" l="1"/>
  <c r="F11" i="1"/>
  <c r="D20" i="3"/>
  <c r="D10" i="3" s="1"/>
  <c r="C11" i="3"/>
  <c r="E8" i="2"/>
  <c r="F8" i="2" s="1"/>
  <c r="E9" i="2"/>
  <c r="F9" i="2" s="1"/>
  <c r="E6" i="2"/>
  <c r="F6" i="2" s="1"/>
  <c r="C30" i="3" l="1"/>
  <c r="G9" i="2"/>
  <c r="B10" i="4" s="1"/>
  <c r="F10" i="4" s="1"/>
  <c r="G6" i="2"/>
  <c r="B7" i="4" s="1"/>
  <c r="F7" i="4" s="1"/>
  <c r="G8" i="2"/>
  <c r="B9" i="4" s="1"/>
  <c r="F9" i="4" s="1"/>
  <c r="I26" i="3"/>
  <c r="I25" i="3"/>
  <c r="G26" i="3"/>
  <c r="G25" i="3"/>
  <c r="G29" i="3" s="1"/>
  <c r="E26" i="3"/>
  <c r="E25" i="3"/>
  <c r="E29" i="3" l="1"/>
  <c r="I29" i="3"/>
  <c r="I30" i="3" s="1"/>
  <c r="G30" i="3"/>
  <c r="F11" i="4"/>
  <c r="G11" i="2"/>
  <c r="B10" i="1" s="1"/>
  <c r="D7" i="3"/>
  <c r="D9" i="3"/>
  <c r="D6" i="3"/>
  <c r="E30" i="3" l="1"/>
  <c r="F10" i="1"/>
  <c r="D11" i="3"/>
  <c r="B9" i="1" s="1"/>
  <c r="F9" i="1" s="1"/>
  <c r="B12" i="1" l="1"/>
  <c r="F12" i="1" s="1"/>
  <c r="F13" i="1"/>
  <c r="F14" i="1" s="1"/>
  <c r="F15" i="1" s="1"/>
</calcChain>
</file>

<file path=xl/sharedStrings.xml><?xml version="1.0" encoding="utf-8"?>
<sst xmlns="http://schemas.openxmlformats.org/spreadsheetml/2006/main" count="145" uniqueCount="80">
  <si>
    <t>Labour</t>
  </si>
  <si>
    <t>Cost/Unit</t>
  </si>
  <si>
    <t>Total</t>
  </si>
  <si>
    <t>Hardware</t>
  </si>
  <si>
    <t>Worker</t>
  </si>
  <si>
    <t>Pay/Hour</t>
  </si>
  <si>
    <t>Hours Worked</t>
  </si>
  <si>
    <t>Cost</t>
  </si>
  <si>
    <t>Tax</t>
  </si>
  <si>
    <t>Assumptions</t>
  </si>
  <si>
    <t>Hardware Costs</t>
  </si>
  <si>
    <t>Quantity</t>
  </si>
  <si>
    <t>Subtotal</t>
  </si>
  <si>
    <t>Support</t>
  </si>
  <si>
    <t>Contingency Reserve</t>
  </si>
  <si>
    <t>Shipping Cost Contingency</t>
  </si>
  <si>
    <t>Cost Area</t>
  </si>
  <si>
    <t>Labour Costs</t>
  </si>
  <si>
    <t>Initial Costs</t>
  </si>
  <si>
    <t>Year 1</t>
  </si>
  <si>
    <t>Year 2</t>
  </si>
  <si>
    <t>Year 3</t>
  </si>
  <si>
    <t>Western Region</t>
  </si>
  <si>
    <t>Ontario Region</t>
  </si>
  <si>
    <t>Québec Region</t>
  </si>
  <si>
    <t>Atlantic Region</t>
  </si>
  <si>
    <t>Justin Waelz - Team Leader</t>
  </si>
  <si>
    <t>Serge Trunkin - Laptop Specialist</t>
  </si>
  <si>
    <t>Anton Shylo - Laptop Accessory Specialist</t>
  </si>
  <si>
    <t>Travis Vanos  - Laptop Accessory Specialist</t>
  </si>
  <si>
    <t>Worker and Project Role</t>
  </si>
  <si>
    <t>Travel Costs</t>
  </si>
  <si>
    <t>Travel Cost per Deployment Region</t>
  </si>
  <si>
    <t>Region</t>
  </si>
  <si>
    <t>Hotel</t>
  </si>
  <si>
    <t>Travel Cost</t>
  </si>
  <si>
    <t>Transportation</t>
  </si>
  <si>
    <t>Logitech MK120 Desktop Keyboard and Mouse</t>
  </si>
  <si>
    <t>60 Day Warranty</t>
  </si>
  <si>
    <t>Lenovo ThinkPad T430 Laptop</t>
  </si>
  <si>
    <t>Targus DEFCON Serialized Laptop Locks (25 per Box)</t>
  </si>
  <si>
    <t>BenQ BL2201PU 22-inch Monitor</t>
  </si>
  <si>
    <t xml:space="preserve">3 year Customer Replaceable Unit (CRU), and On-site 9x5 Next Business Day (NBD) support </t>
  </si>
  <si>
    <t>Project Lifecycle Costs for Hardware</t>
  </si>
  <si>
    <t>Operating Costs</t>
  </si>
  <si>
    <t>Item</t>
  </si>
  <si>
    <t>Project Implementation Planning</t>
  </si>
  <si>
    <t>Solution Design</t>
  </si>
  <si>
    <t>Hardware Depreciation</t>
  </si>
  <si>
    <t>Year 1 Value</t>
  </si>
  <si>
    <t>Year 2 Value</t>
  </si>
  <si>
    <t>Year 3 Value</t>
  </si>
  <si>
    <t>Total Cost for 3 Years</t>
  </si>
  <si>
    <t>Total Initial Cost</t>
  </si>
  <si>
    <t>Initial Cost per Item</t>
  </si>
  <si>
    <t>Depreciated Value</t>
  </si>
  <si>
    <t>Total Hardware Value after 3 Years</t>
  </si>
  <si>
    <t>Required 1 Year Support Contract</t>
  </si>
  <si>
    <t>Hardware Cost per Deployment Region</t>
  </si>
  <si>
    <r>
      <t xml:space="preserve">Seacrest Industries - November 2013 Workstation Deployment Project
</t>
    </r>
    <r>
      <rPr>
        <b/>
        <sz val="12"/>
        <color theme="1"/>
        <rFont val="Calibri"/>
        <family val="2"/>
        <scheme val="minor"/>
      </rPr>
      <t>Hardware Costs</t>
    </r>
  </si>
  <si>
    <r>
      <t xml:space="preserve">Seacrest Industries - November 2013 Workstation Deployment Project
</t>
    </r>
    <r>
      <rPr>
        <b/>
        <sz val="12"/>
        <color theme="1"/>
        <rFont val="Calibri"/>
        <family val="2"/>
        <scheme val="minor"/>
      </rPr>
      <t>Labour Costs</t>
    </r>
    <r>
      <rPr>
        <b/>
        <u/>
        <sz val="12"/>
        <color theme="1"/>
        <rFont val="Calibri"/>
        <family val="2"/>
        <scheme val="minor"/>
      </rPr>
      <t xml:space="preserve">
</t>
    </r>
  </si>
  <si>
    <t>Seacrest Industries - Workstation Deployment  Project Budget Summary</t>
  </si>
  <si>
    <t>Consulting Fees</t>
  </si>
  <si>
    <r>
      <rPr>
        <b/>
        <u/>
        <sz val="12"/>
        <color theme="1"/>
        <rFont val="Calibri"/>
        <family val="2"/>
        <scheme val="minor"/>
      </rPr>
      <t>Seacrest Industries - November 2013 Workstation Deployment Project</t>
    </r>
    <r>
      <rPr>
        <sz val="12"/>
        <color theme="1"/>
        <rFont val="Calibri"/>
        <family val="2"/>
        <scheme val="minor"/>
      </rPr>
      <t xml:space="preserve">
Project Budget Summary</t>
    </r>
  </si>
  <si>
    <r>
      <t xml:space="preserve">Seacrest Industries - November 2013 Workstation Deployment Project
</t>
    </r>
    <r>
      <rPr>
        <b/>
        <sz val="12"/>
        <color theme="1"/>
        <rFont val="Calibri"/>
        <family val="2"/>
        <scheme val="minor"/>
      </rPr>
      <t>Project Lifecycle Costs and Depreciation Rate for Hardware</t>
    </r>
  </si>
  <si>
    <t>Overhead Cost</t>
  </si>
  <si>
    <t>Total Cost of Ownership for 3 Years</t>
  </si>
  <si>
    <t>Initial Cost and Yearly Totals</t>
  </si>
  <si>
    <t>Project Scope Assumption</t>
  </si>
  <si>
    <t>- Tax is calculated at 13%.
- The optional yearly cost of support after the first mandatory year is $1,500, if Seacrest Industries decides to purchase additional support later on.</t>
  </si>
  <si>
    <r>
      <rPr>
        <b/>
        <sz val="12"/>
        <color theme="1"/>
        <rFont val="Calibri"/>
        <family val="2"/>
        <scheme val="minor"/>
      </rPr>
      <t>Seacrest Industries - November 2013 Workstation Deployment Project</t>
    </r>
    <r>
      <rPr>
        <sz val="12"/>
        <color theme="1"/>
        <rFont val="Calibri"/>
        <family val="2"/>
        <scheme val="minor"/>
      </rPr>
      <t xml:space="preserve">
Consulting Fees</t>
    </r>
  </si>
  <si>
    <t xml:space="preserve">- There are no ongoing yearly costs for this project regarding labour.
- It is assumed that Seacrest Industries has the required IT staff at each location to support the deployment of the equipment purchased by Equilibrium Consulting.
- The total cost of the internal labour includes 25% for benefits.  The average hourly rates are based on skill level and project role.
- No external labour is required for this project.  
- Travel costs, based on the distance from our headquarters in London, Ontario, are taken into consideration when calculating the total cost of labour.
- The Hotels are booked using Equilibrium Consulting’s corporate discount, and include breakfast, lunch, and supper meals.  The hotels selected also include laundry services.  It is assumed that there will be two team members per room, with two beds per room. 
- Transportation services are provided at a discounted corporate rate.
- Hotel and Transportation assumes a 3 week period (2 weeks on site, and a buffer of 1 week for travel time).
- We assume that the team members work 8-hour days, with a 1-hour lunch break.   
- The individual hours are calculated based Analogous (or Top-Down) estimates, and have a built-in contingency in case tasks require more time than first thought.
- The project’s Contingency Reserve will handle the cost of overtime if the need should arise.
</t>
  </si>
  <si>
    <t>Labour Cost per Deployment Region including Travel Costs</t>
  </si>
  <si>
    <t>Total Labour Cost per Region including Travel</t>
  </si>
  <si>
    <t>Total Labour Cost per Region</t>
  </si>
  <si>
    <t>- The funds for this project are assumed to be paid upfront by Seacrest Industries.
- We assume that the budget is sufficient enough in order to complete the project, while meeting the end goals of Seacrest Industries.  Although Seacrest Industries’ Management Team did not define a strict project cost, we have selected the optimal products for the project, while keeping the cost as low as we can without affecting the end result of the project.
- The Overhead Indirect Cost is 15% of the direct project costs (Labour, Hardware, and Consulting Fees).
- The Contingency Reserve is 10% of the project's total cost (including direct costs and the overhead cost).
- All prices are in Canadian Dollars.
- All product prices were valid as of November 29, 2013. 
- Product costs are based on corporate pricing.
- We assume that our team is highly skilled, and does not require initial training on the products selected for this project.
- All cost estimates are on corporate discounts available to Equilibrium Consulting due to our vendor relations.</t>
  </si>
  <si>
    <t xml:space="preserve">- It is assumed that the 100 workstations deployments are spread evenly amongst each region.  Furthermore, it is assumed that at each region, the necessary furniture, electrical, and networking requirements are in place.
- It is assumed that all hardware is purchased and not leased, due to Seacrest Industries' internal policies.
- We assume that Seacrest Industries' IT department owns the necessary software licenses for all of their required utilities, and that this project's scope is limited to providing laptops, laptop locks, monitors, keyboards, and mice.
- At this time, it is assumed that all products will be purchased directly from CDW Canada, and are already in Canadian Dollars.
- Tax is calculated at 13%.
- Exact shipping costs cannot be calculated, because they are subject to negotiation once we show the vendor that we are serious about purchasing their products.  In some cases, vendors may offer free shipping as an incentive.  Nevertheless, an estimate has been made for shipping, and is labelled as the Shipping Cost Contingency, for use in the scenario that we do need to cover the shipping costs.  
- We assume that all products will arrive in working condition from the vendor, and will function as intended.
- Once the included support and warranty period have expired for the hardware, Seacrest Industries will be required to pay for vendor technical support, if required, as Equilibrium Consulting does not perform hardware repairs.
- The hardware will be delivered directly to Seacrest Industries' offices in each region. 
</t>
  </si>
  <si>
    <t xml:space="preserve">As Equilibrium Consulting, we are providing Seacrest Industries with the following:
•   100 Workstations evenly distributed across four regions (Western, Ontario, Québec, and Atlantic)
•  The Workstation setups include a laptop for employee mobility, a laptop lock for security, a monitor, a keyboard, and a mouse (for when employees are working at a desk).
The hardware deployment at each site will take 2 weeks, with a buffer of 1 week to account for travel between regions.
Seacrest Industries will handle the required support personnel post-workstation deployment.
All of the necessary furniture, electrical, and networking requirements are already in place, or will be handled by Seacrest Industries.
Each employee laptop will have a system image applied that includes the required software based on their job role, as per Seacrest Industries' internal IT policy.  It is assumed that Seacrest Industries already has the required volume licensing for the required employee software.
A required 1-Year support contract is included in this project.  Within this contract, Equilibrium Consulting will provide 24 hours a day, 7 days a week, 365 days a year technical support (by phone and email) for all issues relating to the deployed hardware.  For any issues that cannot be solved by our technical team, we will liaison with the appropriate vendor.
</t>
  </si>
  <si>
    <t>- The Total Cost for 3 Years does not include the potential $1,500 shipping cost.
- Tax is calculated at 13%, and is subject to change within the timespan of 1-3 years.
- There are no regular annual or monthly fees associated with the selected hardware.
- It is assumed that of the 100 laptops deployed, that at least 15 of them will need a new battery after 2 years (due to incorrect charging by end users).  The cost of a replacement battery is $50.00.
- Laptops were selected due to their ease of maintenance (if they break, the manufactuer has a 3 year warranty, exclusing battery replacments), and low cost compared to upgrading traditional desktop computers regularily.  As a result, by Year 3, we have provisioned for the cost of replacing all 100 laptops across all regions, at a cost of $1,044.48 per laptop (accounting for 2% inflation). 
- There is no yearly operational cost assosiated with the laptop locks.
- It is assumed that a cost of $150 per year is required for monitor cleaning supplies and replacment display cables.
- It is assumed that a cost of $50 per year is required for keyboard and mouse cleaning supplies.
- At the end of 3 years, the monitors, keyboards, and mice will still be functional.
- All hardware depreciates by 50% within the first year, followed by a 10% decrease each subsequent year.</t>
  </si>
  <si>
    <t xml:space="preserve">FINA-3039-01 Budgeting and Financial Issues
November 29, 2013
Travis Vanos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</si>
</sst>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00_-;\-&quot;$&quot;* #,##0.00_-;_-&quot;$&quot;*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b/>
      <sz val="12"/>
      <color theme="1"/>
      <name val="Calibri"/>
      <family val="2"/>
      <scheme val="minor"/>
    </font>
    <font>
      <sz val="12"/>
      <color theme="1"/>
      <name val="Calibri"/>
      <family val="2"/>
      <scheme val="minor"/>
    </font>
    <font>
      <b/>
      <u/>
      <sz val="11"/>
      <color theme="1"/>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5"/>
        <bgColor indexed="64"/>
      </patternFill>
    </fill>
    <fill>
      <patternFill patternType="solid">
        <fgColor rgb="FF00B050"/>
        <bgColor indexed="64"/>
      </patternFill>
    </fill>
  </fills>
  <borders count="39">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bottom style="thin">
        <color indexed="64"/>
      </bottom>
      <diagonal/>
    </border>
    <border>
      <left/>
      <right/>
      <top/>
      <bottom style="medium">
        <color indexed="64"/>
      </bottom>
      <diagonal/>
    </border>
    <border>
      <left/>
      <right style="thin">
        <color indexed="64"/>
      </right>
      <top style="thin">
        <color indexed="64"/>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thin">
        <color indexed="64"/>
      </bottom>
      <diagonal/>
    </border>
    <border>
      <left/>
      <right/>
      <top style="hair">
        <color indexed="64"/>
      </top>
      <bottom/>
      <diagonal/>
    </border>
    <border>
      <left/>
      <right/>
      <top style="hair">
        <color indexed="64"/>
      </top>
      <bottom style="thin">
        <color indexed="64"/>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thin">
        <color indexed="64"/>
      </top>
      <bottom style="thick">
        <color indexed="64"/>
      </bottom>
      <diagonal/>
    </border>
    <border>
      <left/>
      <right/>
      <top/>
      <bottom style="hair">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2">
    <xf numFmtId="0" fontId="0" fillId="0" borderId="0"/>
    <xf numFmtId="44" fontId="1" fillId="0" borderId="0" applyFont="0" applyFill="0" applyBorder="0" applyAlignment="0" applyProtection="0"/>
  </cellStyleXfs>
  <cellXfs count="166">
    <xf numFmtId="0" fontId="0" fillId="0" borderId="0" xfId="0"/>
    <xf numFmtId="0" fontId="0" fillId="0" borderId="6" xfId="0" applyBorder="1"/>
    <xf numFmtId="0" fontId="2" fillId="0" borderId="6" xfId="0" applyFont="1" applyBorder="1"/>
    <xf numFmtId="0" fontId="2" fillId="0" borderId="8" xfId="0" applyFont="1" applyBorder="1"/>
    <xf numFmtId="0" fontId="2" fillId="0" borderId="10" xfId="0" applyFont="1" applyBorder="1"/>
    <xf numFmtId="0" fontId="0" fillId="0" borderId="0" xfId="0" applyAlignment="1">
      <alignment horizontal="left" indent="1"/>
    </xf>
    <xf numFmtId="0" fontId="0" fillId="0" borderId="0" xfId="0"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3" borderId="2"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0" fillId="0" borderId="10" xfId="0" applyBorder="1"/>
    <xf numFmtId="44" fontId="2" fillId="0" borderId="6" xfId="1" applyFont="1" applyBorder="1"/>
    <xf numFmtId="0" fontId="0" fillId="0" borderId="0" xfId="0" applyAlignment="1">
      <alignment vertical="center" wrapText="1"/>
    </xf>
    <xf numFmtId="0" fontId="2" fillId="0" borderId="0" xfId="0" applyFont="1" applyFill="1" applyAlignment="1"/>
    <xf numFmtId="0" fontId="0" fillId="0" borderId="0" xfId="0" applyFill="1" applyAlignment="1">
      <alignment vertical="center" wrapText="1"/>
    </xf>
    <xf numFmtId="0" fontId="0" fillId="0" borderId="0" xfId="0" applyFill="1" applyAlignment="1">
      <alignment horizontal="left" indent="1"/>
    </xf>
    <xf numFmtId="0" fontId="0" fillId="0" borderId="0" xfId="0" applyFill="1"/>
    <xf numFmtId="0" fontId="0" fillId="0" borderId="1" xfId="0" applyBorder="1" applyAlignment="1">
      <alignment horizontal="center"/>
    </xf>
    <xf numFmtId="44" fontId="0" fillId="0" borderId="1" xfId="0" applyNumberFormat="1" applyBorder="1" applyAlignment="1"/>
    <xf numFmtId="0" fontId="0" fillId="0" borderId="1" xfId="0" applyBorder="1" applyAlignment="1">
      <alignment vertical="center" wrapText="1"/>
    </xf>
    <xf numFmtId="44" fontId="0" fillId="0" borderId="1" xfId="1" applyFont="1" applyBorder="1" applyAlignment="1"/>
    <xf numFmtId="0" fontId="0" fillId="0" borderId="14" xfId="0" applyBorder="1"/>
    <xf numFmtId="44" fontId="0" fillId="0" borderId="14" xfId="1" applyNumberFormat="1" applyFont="1" applyBorder="1"/>
    <xf numFmtId="0" fontId="0" fillId="0" borderId="14" xfId="1" applyNumberFormat="1" applyFont="1" applyBorder="1"/>
    <xf numFmtId="0" fontId="0" fillId="0" borderId="15" xfId="0" applyBorder="1"/>
    <xf numFmtId="44" fontId="0" fillId="0" borderId="15" xfId="1" applyNumberFormat="1" applyFont="1" applyBorder="1"/>
    <xf numFmtId="0" fontId="0" fillId="0" borderId="15" xfId="1" applyNumberFormat="1" applyFont="1" applyBorder="1"/>
    <xf numFmtId="0" fontId="0" fillId="0" borderId="16" xfId="0" applyBorder="1"/>
    <xf numFmtId="0" fontId="0" fillId="0" borderId="17" xfId="0" applyBorder="1" applyAlignment="1">
      <alignment horizontal="left"/>
    </xf>
    <xf numFmtId="44" fontId="0" fillId="0" borderId="18" xfId="1" applyFont="1" applyBorder="1" applyAlignment="1">
      <alignment horizontal="center"/>
    </xf>
    <xf numFmtId="0" fontId="0" fillId="0" borderId="14" xfId="0" applyBorder="1" applyAlignment="1">
      <alignment horizontal="right"/>
    </xf>
    <xf numFmtId="44" fontId="0" fillId="0" borderId="17" xfId="1" applyFont="1" applyBorder="1" applyAlignment="1">
      <alignment horizontal="center"/>
    </xf>
    <xf numFmtId="0" fontId="0" fillId="0" borderId="19" xfId="0" applyBorder="1"/>
    <xf numFmtId="44" fontId="0" fillId="0" borderId="20" xfId="1" applyFont="1" applyBorder="1"/>
    <xf numFmtId="44" fontId="0" fillId="0" borderId="19" xfId="1" applyFont="1" applyBorder="1"/>
    <xf numFmtId="0" fontId="0" fillId="0" borderId="21" xfId="0" applyBorder="1"/>
    <xf numFmtId="44" fontId="0" fillId="0" borderId="22" xfId="1" applyFont="1" applyBorder="1"/>
    <xf numFmtId="44" fontId="2" fillId="0" borderId="11" xfId="1" applyNumberFormat="1" applyFont="1" applyBorder="1"/>
    <xf numFmtId="44" fontId="2" fillId="0" borderId="11" xfId="1" applyFont="1" applyBorder="1"/>
    <xf numFmtId="0" fontId="2" fillId="0" borderId="6" xfId="0" applyFont="1" applyFill="1" applyBorder="1"/>
    <xf numFmtId="0" fontId="2" fillId="0" borderId="13" xfId="0" applyFont="1" applyBorder="1"/>
    <xf numFmtId="44" fontId="2" fillId="0" borderId="12" xfId="1" applyFont="1" applyBorder="1"/>
    <xf numFmtId="44" fontId="0" fillId="0" borderId="16" xfId="1" applyNumberFormat="1" applyFont="1" applyBorder="1"/>
    <xf numFmtId="0" fontId="0" fillId="0" borderId="16" xfId="1" applyNumberFormat="1" applyFont="1" applyBorder="1"/>
    <xf numFmtId="44" fontId="2" fillId="0" borderId="13" xfId="1" applyFont="1" applyBorder="1" applyAlignment="1"/>
    <xf numFmtId="0" fontId="2" fillId="0" borderId="3" xfId="0" applyFont="1" applyBorder="1" applyAlignment="1">
      <alignment horizontal="center"/>
    </xf>
    <xf numFmtId="0" fontId="2" fillId="0" borderId="4" xfId="0" applyFont="1" applyBorder="1" applyAlignment="1">
      <alignment horizontal="center"/>
    </xf>
    <xf numFmtId="0" fontId="0" fillId="0" borderId="17" xfId="0" applyBorder="1"/>
    <xf numFmtId="0" fontId="0" fillId="0" borderId="24" xfId="0" applyBorder="1"/>
    <xf numFmtId="44" fontId="0" fillId="0" borderId="14" xfId="1" applyFont="1" applyBorder="1" applyAlignment="1"/>
    <xf numFmtId="44" fontId="0" fillId="0" borderId="15" xfId="1" applyFont="1" applyBorder="1" applyAlignment="1"/>
    <xf numFmtId="44" fontId="0" fillId="0" borderId="16" xfId="1" applyFont="1" applyBorder="1" applyAlignment="1"/>
    <xf numFmtId="0" fontId="0" fillId="0" borderId="18" xfId="0" applyFont="1" applyBorder="1" applyAlignment="1">
      <alignment vertical="center"/>
    </xf>
    <xf numFmtId="0" fontId="0" fillId="0" borderId="20" xfId="0" applyFont="1" applyBorder="1" applyAlignment="1">
      <alignment vertical="center"/>
    </xf>
    <xf numFmtId="0" fontId="0" fillId="0" borderId="23" xfId="0" applyFont="1" applyBorder="1" applyAlignment="1">
      <alignment vertical="center"/>
    </xf>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44" fontId="0" fillId="0" borderId="17" xfId="0" applyNumberFormat="1" applyBorder="1" applyAlignment="1"/>
    <xf numFmtId="44" fontId="0" fillId="0" borderId="19" xfId="0" applyNumberFormat="1" applyBorder="1" applyAlignment="1"/>
    <xf numFmtId="44" fontId="0" fillId="0" borderId="21" xfId="0" applyNumberFormat="1" applyBorder="1" applyAlignment="1"/>
    <xf numFmtId="44" fontId="0" fillId="0" borderId="14" xfId="0" applyNumberFormat="1" applyBorder="1" applyAlignment="1"/>
    <xf numFmtId="44" fontId="0" fillId="0" borderId="15" xfId="0" applyNumberFormat="1" applyBorder="1" applyAlignment="1"/>
    <xf numFmtId="44" fontId="0" fillId="0" borderId="16" xfId="0" applyNumberFormat="1" applyBorder="1" applyAlignment="1"/>
    <xf numFmtId="44" fontId="0" fillId="0" borderId="14" xfId="0" applyNumberFormat="1" applyBorder="1"/>
    <xf numFmtId="44" fontId="0" fillId="0" borderId="16" xfId="0" applyNumberFormat="1" applyBorder="1"/>
    <xf numFmtId="44" fontId="0" fillId="0" borderId="18" xfId="1" applyNumberFormat="1" applyFont="1" applyBorder="1"/>
    <xf numFmtId="44" fontId="0" fillId="0" borderId="20" xfId="1" applyNumberFormat="1" applyFont="1" applyBorder="1"/>
    <xf numFmtId="44" fontId="0" fillId="0" borderId="22" xfId="1" applyNumberFormat="1" applyFont="1" applyBorder="1"/>
    <xf numFmtId="44" fontId="0" fillId="0" borderId="17" xfId="1" applyNumberFormat="1" applyFont="1" applyBorder="1"/>
    <xf numFmtId="44" fontId="0" fillId="0" borderId="29" xfId="1" applyNumberFormat="1" applyFont="1" applyBorder="1"/>
    <xf numFmtId="0" fontId="2" fillId="0" borderId="4" xfId="0" applyFont="1" applyBorder="1" applyAlignment="1">
      <alignment vertical="center"/>
    </xf>
    <xf numFmtId="44" fontId="0" fillId="0" borderId="2" xfId="1" applyFont="1" applyBorder="1" applyAlignment="1"/>
    <xf numFmtId="0" fontId="2" fillId="0" borderId="0" xfId="0" applyFont="1" applyFill="1" applyBorder="1"/>
    <xf numFmtId="0" fontId="0" fillId="0" borderId="0" xfId="0" applyBorder="1"/>
    <xf numFmtId="44" fontId="2" fillId="0" borderId="0" xfId="1" applyNumberFormat="1" applyFont="1" applyBorder="1"/>
    <xf numFmtId="0" fontId="0" fillId="0" borderId="25" xfId="0" applyBorder="1"/>
    <xf numFmtId="0" fontId="0" fillId="0" borderId="0" xfId="0" applyAlignment="1"/>
    <xf numFmtId="0" fontId="0" fillId="0" borderId="0" xfId="0"/>
    <xf numFmtId="44" fontId="0" fillId="0" borderId="15" xfId="0" applyNumberFormat="1" applyBorder="1"/>
    <xf numFmtId="44" fontId="2" fillId="0" borderId="13" xfId="0" applyNumberFormat="1" applyFont="1" applyBorder="1"/>
    <xf numFmtId="0" fontId="0" fillId="0" borderId="0" xfId="0"/>
    <xf numFmtId="0" fontId="0" fillId="0" borderId="30" xfId="0" applyFont="1" applyBorder="1" applyAlignment="1">
      <alignment vertical="center"/>
    </xf>
    <xf numFmtId="0" fontId="0" fillId="0" borderId="31" xfId="0" applyBorder="1" applyAlignment="1">
      <alignment vertical="center" wrapText="1"/>
    </xf>
    <xf numFmtId="44" fontId="0" fillId="0" borderId="32" xfId="1" applyFont="1" applyBorder="1" applyAlignment="1"/>
    <xf numFmtId="0" fontId="0" fillId="0" borderId="32" xfId="0" applyBorder="1" applyAlignment="1">
      <alignment horizontal="center"/>
    </xf>
    <xf numFmtId="0" fontId="0" fillId="0" borderId="0" xfId="0"/>
    <xf numFmtId="44" fontId="0" fillId="0" borderId="26" xfId="0" applyNumberFormat="1" applyBorder="1" applyAlignment="1">
      <alignment vertical="center" wrapText="1"/>
    </xf>
    <xf numFmtId="44" fontId="0" fillId="0" borderId="31" xfId="0" applyNumberFormat="1" applyBorder="1" applyAlignment="1">
      <alignment vertical="center" wrapText="1"/>
    </xf>
    <xf numFmtId="44" fontId="0" fillId="0" borderId="27" xfId="0" applyNumberFormat="1" applyBorder="1" applyAlignment="1">
      <alignment vertical="center" wrapText="1"/>
    </xf>
    <xf numFmtId="44" fontId="0" fillId="0" borderId="28" xfId="0" applyNumberFormat="1" applyBorder="1" applyAlignment="1">
      <alignment vertical="center" wrapText="1"/>
    </xf>
    <xf numFmtId="44" fontId="0" fillId="0" borderId="14" xfId="0" applyNumberFormat="1" applyBorder="1" applyAlignment="1">
      <alignment horizontal="center"/>
    </xf>
    <xf numFmtId="44" fontId="0" fillId="0" borderId="32" xfId="0" applyNumberFormat="1" applyBorder="1" applyAlignment="1">
      <alignment horizontal="center"/>
    </xf>
    <xf numFmtId="44" fontId="0" fillId="0" borderId="15" xfId="0" applyNumberFormat="1" applyBorder="1" applyAlignment="1">
      <alignment horizontal="center"/>
    </xf>
    <xf numFmtId="44" fontId="0" fillId="0" borderId="16" xfId="0" applyNumberFormat="1" applyBorder="1" applyAlignment="1">
      <alignment horizontal="center"/>
    </xf>
    <xf numFmtId="0" fontId="0" fillId="0" borderId="0" xfId="0"/>
    <xf numFmtId="44" fontId="0" fillId="0" borderId="32" xfId="0" applyNumberFormat="1" applyBorder="1" applyAlignment="1"/>
    <xf numFmtId="44" fontId="0" fillId="0" borderId="33" xfId="0" applyNumberFormat="1" applyBorder="1" applyAlignment="1"/>
    <xf numFmtId="44" fontId="0" fillId="0" borderId="25" xfId="1" applyNumberFormat="1" applyFont="1" applyBorder="1"/>
    <xf numFmtId="0" fontId="0" fillId="0" borderId="25" xfId="1" applyNumberFormat="1" applyFont="1" applyBorder="1"/>
    <xf numFmtId="0" fontId="2" fillId="0" borderId="34" xfId="0" applyFont="1" applyBorder="1"/>
    <xf numFmtId="44" fontId="2" fillId="0" borderId="34" xfId="1" applyFont="1" applyBorder="1" applyAlignment="1"/>
    <xf numFmtId="0" fontId="2" fillId="4" borderId="9" xfId="0" applyFont="1" applyFill="1" applyBorder="1" applyAlignment="1"/>
    <xf numFmtId="0" fontId="2" fillId="4" borderId="5" xfId="0" applyFont="1" applyFill="1" applyBorder="1" applyAlignment="1"/>
    <xf numFmtId="44" fontId="0" fillId="0" borderId="2" xfId="0" applyNumberFormat="1" applyBorder="1" applyAlignment="1">
      <alignment horizontal="center"/>
    </xf>
    <xf numFmtId="44" fontId="0" fillId="0" borderId="2" xfId="0" applyNumberFormat="1" applyBorder="1" applyAlignment="1"/>
    <xf numFmtId="44" fontId="0" fillId="0" borderId="0" xfId="0" applyNumberFormat="1"/>
    <xf numFmtId="164" fontId="0" fillId="0" borderId="0" xfId="0" applyNumberFormat="1"/>
    <xf numFmtId="44" fontId="0" fillId="0" borderId="37" xfId="1" applyNumberFormat="1" applyFont="1" applyBorder="1"/>
    <xf numFmtId="0" fontId="2" fillId="0" borderId="14" xfId="0" applyFont="1" applyBorder="1" applyAlignment="1">
      <alignment horizontal="right"/>
    </xf>
    <xf numFmtId="0" fontId="2" fillId="0" borderId="33" xfId="0" applyFont="1" applyBorder="1" applyAlignment="1">
      <alignment horizontal="right"/>
    </xf>
    <xf numFmtId="44" fontId="0" fillId="0" borderId="30" xfId="1" applyNumberFormat="1" applyFont="1" applyBorder="1"/>
    <xf numFmtId="0" fontId="2" fillId="0" borderId="21" xfId="0" applyFont="1" applyBorder="1" applyAlignment="1">
      <alignment horizontal="right"/>
    </xf>
    <xf numFmtId="44" fontId="0" fillId="0" borderId="23" xfId="1" applyNumberFormat="1" applyFont="1" applyBorder="1"/>
    <xf numFmtId="44" fontId="0" fillId="0" borderId="32" xfId="0" applyNumberFormat="1" applyBorder="1"/>
    <xf numFmtId="44" fontId="0" fillId="0" borderId="29" xfId="0" applyNumberFormat="1" applyBorder="1"/>
    <xf numFmtId="0" fontId="0" fillId="0" borderId="0" xfId="0" applyAlignment="1">
      <alignment vertical="top" wrapText="1"/>
    </xf>
    <xf numFmtId="0" fontId="0" fillId="0" borderId="38" xfId="0" applyBorder="1"/>
    <xf numFmtId="0" fontId="0" fillId="0" borderId="0" xfId="0" applyBorder="1" applyAlignment="1">
      <alignment vertical="top" wrapText="1"/>
    </xf>
    <xf numFmtId="0" fontId="5" fillId="0" borderId="0" xfId="0" applyFont="1" applyAlignment="1">
      <alignment vertical="top"/>
    </xf>
    <xf numFmtId="0" fontId="6" fillId="0" borderId="0" xfId="0" applyFont="1" applyAlignment="1">
      <alignment vertical="top" wrapText="1"/>
    </xf>
    <xf numFmtId="0" fontId="0" fillId="0" borderId="0" xfId="0" applyAlignment="1">
      <alignment vertical="top"/>
    </xf>
    <xf numFmtId="0" fontId="0" fillId="0" borderId="0" xfId="0"/>
    <xf numFmtId="0" fontId="0" fillId="0" borderId="0" xfId="0" quotePrefix="1" applyBorder="1" applyAlignment="1">
      <alignment vertical="top" wrapText="1"/>
    </xf>
    <xf numFmtId="0" fontId="2" fillId="0" borderId="0" xfId="0" applyFont="1" applyBorder="1"/>
    <xf numFmtId="44" fontId="2" fillId="0" borderId="0" xfId="0" applyNumberFormat="1" applyFont="1" applyBorder="1"/>
    <xf numFmtId="44" fontId="2" fillId="0" borderId="0" xfId="1" applyFont="1" applyBorder="1" applyAlignment="1"/>
    <xf numFmtId="44" fontId="0" fillId="0" borderId="24" xfId="1" applyFont="1" applyBorder="1"/>
    <xf numFmtId="44" fontId="0" fillId="0" borderId="2" xfId="1" applyFont="1" applyBorder="1"/>
    <xf numFmtId="0" fontId="2" fillId="0" borderId="4" xfId="0" applyFont="1" applyBorder="1"/>
    <xf numFmtId="0" fontId="2" fillId="0" borderId="29" xfId="0" applyFont="1" applyBorder="1"/>
    <xf numFmtId="44" fontId="2" fillId="0" borderId="29" xfId="1" applyFont="1" applyBorder="1" applyAlignment="1"/>
    <xf numFmtId="0" fontId="2" fillId="6" borderId="3" xfId="0" applyFont="1" applyFill="1" applyBorder="1" applyAlignment="1">
      <alignment horizontal="center"/>
    </xf>
    <xf numFmtId="0" fontId="2" fillId="6" borderId="1" xfId="0" applyFont="1" applyFill="1" applyBorder="1" applyAlignment="1">
      <alignment horizontal="center"/>
    </xf>
    <xf numFmtId="0" fontId="2" fillId="6" borderId="4" xfId="0" applyFont="1" applyFill="1" applyBorder="1" applyAlignment="1">
      <alignment horizontal="center"/>
    </xf>
    <xf numFmtId="0" fontId="0" fillId="0" borderId="36" xfId="0" quotePrefix="1" applyBorder="1" applyAlignment="1">
      <alignment horizontal="left" vertical="top" wrapText="1"/>
    </xf>
    <xf numFmtId="0" fontId="0" fillId="0" borderId="0" xfId="0" quotePrefix="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2" fillId="3" borderId="3" xfId="0" applyFont="1" applyFill="1" applyBorder="1" applyAlignment="1">
      <alignment horizontal="center"/>
    </xf>
    <xf numFmtId="0" fontId="2" fillId="3" borderId="1" xfId="0" applyFont="1" applyFill="1" applyBorder="1" applyAlignment="1">
      <alignment horizontal="center"/>
    </xf>
    <xf numFmtId="0" fontId="2" fillId="3" borderId="4" xfId="0" applyFont="1" applyFill="1" applyBorder="1" applyAlignment="1">
      <alignment horizontal="center"/>
    </xf>
    <xf numFmtId="0" fontId="2" fillId="4" borderId="3" xfId="0" applyFont="1" applyFill="1" applyBorder="1" applyAlignment="1">
      <alignment horizontal="center"/>
    </xf>
    <xf numFmtId="0" fontId="2" fillId="4" borderId="1" xfId="0" applyFont="1" applyFill="1" applyBorder="1" applyAlignment="1">
      <alignment horizontal="center"/>
    </xf>
    <xf numFmtId="0" fontId="2" fillId="4" borderId="4" xfId="0" applyFont="1" applyFill="1" applyBorder="1" applyAlignment="1">
      <alignment horizontal="center"/>
    </xf>
    <xf numFmtId="0" fontId="5" fillId="0" borderId="0" xfId="0" applyFont="1" applyAlignment="1">
      <alignment horizontal="center" vertical="top" wrapText="1"/>
    </xf>
    <xf numFmtId="0" fontId="5" fillId="0" borderId="0" xfId="0" applyFont="1" applyAlignment="1">
      <alignment horizontal="center" vertical="top"/>
    </xf>
    <xf numFmtId="0" fontId="3" fillId="0" borderId="0" xfId="0" applyFont="1" applyAlignment="1">
      <alignment horizontal="center" vertical="top" wrapText="1"/>
    </xf>
    <xf numFmtId="0" fontId="2" fillId="2" borderId="7" xfId="0" applyFont="1" applyFill="1" applyBorder="1" applyAlignment="1">
      <alignment horizontal="center"/>
    </xf>
    <xf numFmtId="0" fontId="2" fillId="2" borderId="5" xfId="0" applyFont="1" applyFill="1" applyBorder="1" applyAlignment="1">
      <alignment horizontal="center"/>
    </xf>
    <xf numFmtId="44" fontId="0" fillId="0" borderId="3" xfId="1" applyFont="1" applyBorder="1" applyAlignment="1">
      <alignment horizontal="center"/>
    </xf>
    <xf numFmtId="44" fontId="0" fillId="0" borderId="4" xfId="1" applyFont="1" applyBorder="1" applyAlignment="1">
      <alignment horizontal="center"/>
    </xf>
    <xf numFmtId="0" fontId="5" fillId="0" borderId="9" xfId="0" applyFont="1" applyBorder="1" applyAlignment="1">
      <alignment horizontal="center" vertical="top"/>
    </xf>
    <xf numFmtId="0" fontId="2" fillId="4" borderId="35" xfId="0" applyFont="1" applyFill="1" applyBorder="1" applyAlignment="1">
      <alignment horizontal="center"/>
    </xf>
    <xf numFmtId="0" fontId="2" fillId="4" borderId="36" xfId="0" applyFont="1" applyFill="1" applyBorder="1" applyAlignment="1">
      <alignment horizontal="center"/>
    </xf>
    <xf numFmtId="0" fontId="2" fillId="4" borderId="37" xfId="0" applyFont="1" applyFill="1" applyBorder="1" applyAlignment="1">
      <alignment horizontal="center"/>
    </xf>
    <xf numFmtId="0" fontId="2" fillId="5" borderId="3" xfId="0" applyFont="1" applyFill="1" applyBorder="1" applyAlignment="1">
      <alignment horizontal="center"/>
    </xf>
    <xf numFmtId="0" fontId="2" fillId="5" borderId="1" xfId="0" applyFont="1" applyFill="1" applyBorder="1" applyAlignment="1">
      <alignment horizontal="center"/>
    </xf>
    <xf numFmtId="0" fontId="2" fillId="5" borderId="4" xfId="0" applyFont="1" applyFill="1" applyBorder="1" applyAlignment="1">
      <alignment horizontal="center"/>
    </xf>
    <xf numFmtId="0" fontId="5" fillId="0" borderId="9" xfId="0" applyFont="1" applyBorder="1" applyAlignment="1">
      <alignment horizontal="center"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Direct Cost Allocation BREAKDOWN</a:t>
            </a:r>
          </a:p>
        </c:rich>
      </c:tx>
      <c:layout/>
      <c:overlay val="0"/>
      <c:spPr>
        <a:noFill/>
        <a:ln>
          <a:noFill/>
        </a:ln>
        <a:effectLst/>
      </c:spPr>
    </c:title>
    <c:autoTitleDeleted val="0"/>
    <c:plotArea>
      <c:layout/>
      <c:pieChart>
        <c:varyColors val="1"/>
        <c:ser>
          <c:idx val="0"/>
          <c:order val="0"/>
          <c:dLbls>
            <c:dLbl>
              <c:idx val="0"/>
              <c:layout>
                <c:manualLayout>
                  <c:x val="-0.10759591420970863"/>
                  <c:y val="-1.2505175983436853E-2"/>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0.11243804779758457"/>
                  <c:y val="-5.2246295300044016E-2"/>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('Budget Summary'!$A$9,'Budget Summary'!$A$10,'Budget Summary'!$A$11)</c:f>
              <c:strCache>
                <c:ptCount val="3"/>
                <c:pt idx="0">
                  <c:v>Labour</c:v>
                </c:pt>
                <c:pt idx="1">
                  <c:v>Hardware</c:v>
                </c:pt>
                <c:pt idx="2">
                  <c:v>Consulting Fees</c:v>
                </c:pt>
              </c:strCache>
            </c:strRef>
          </c:cat>
          <c:val>
            <c:numRef>
              <c:f>('Budget Summary'!$F$9,'Budget Summary'!$F$10,'Budget Summary'!$F$11)</c:f>
              <c:numCache>
                <c:formatCode>_("$"* #,##0.00_);_("$"* \(#,##0.00\);_("$"* "-"??_);_(@_)</c:formatCode>
                <c:ptCount val="3"/>
                <c:pt idx="0">
                  <c:v>320329</c:v>
                </c:pt>
                <c:pt idx="1">
                  <c:v>262336.74</c:v>
                </c:pt>
                <c:pt idx="2">
                  <c:v>13560</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114301</xdr:colOff>
      <xdr:row>18</xdr:row>
      <xdr:rowOff>180975</xdr:rowOff>
    </xdr:from>
    <xdr:to>
      <xdr:col>13</xdr:col>
      <xdr:colOff>414339</xdr:colOff>
      <xdr:row>32</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2"/>
  <sheetViews>
    <sheetView showGridLines="0" tabSelected="1" zoomScaleNormal="100" workbookViewId="0">
      <selection activeCell="D17" sqref="D17"/>
    </sheetView>
  </sheetViews>
  <sheetFormatPr defaultRowHeight="15" x14ac:dyDescent="0.25"/>
  <cols>
    <col min="1" max="1" width="32.5703125" bestFit="1" customWidth="1"/>
    <col min="2" max="2" width="12.5703125" bestFit="1" customWidth="1"/>
    <col min="3" max="3" width="12.28515625" customWidth="1"/>
    <col min="4" max="6" width="12.5703125" bestFit="1" customWidth="1"/>
    <col min="9" max="9" width="12.5703125" bestFit="1" customWidth="1"/>
    <col min="13" max="13" width="12.5703125" bestFit="1" customWidth="1"/>
  </cols>
  <sheetData>
    <row r="1" spans="1:20" x14ac:dyDescent="0.25">
      <c r="A1" s="142" t="s">
        <v>79</v>
      </c>
      <c r="B1" s="143"/>
      <c r="C1" s="143"/>
      <c r="D1" s="143"/>
      <c r="E1" s="143"/>
      <c r="F1" s="143"/>
      <c r="G1" s="82"/>
    </row>
    <row r="2" spans="1:20" x14ac:dyDescent="0.25">
      <c r="A2" s="143"/>
      <c r="B2" s="143"/>
      <c r="C2" s="143"/>
      <c r="D2" s="143"/>
      <c r="E2" s="143"/>
      <c r="F2" s="143"/>
    </row>
    <row r="3" spans="1:20" x14ac:dyDescent="0.25">
      <c r="A3" s="143"/>
      <c r="B3" s="143"/>
      <c r="C3" s="143"/>
      <c r="D3" s="143"/>
      <c r="E3" s="143"/>
      <c r="F3" s="143"/>
    </row>
    <row r="4" spans="1:20" x14ac:dyDescent="0.25">
      <c r="A4" s="151" t="s">
        <v>63</v>
      </c>
      <c r="B4" s="152"/>
      <c r="C4" s="152"/>
      <c r="D4" s="152"/>
      <c r="E4" s="152"/>
      <c r="F4" s="152"/>
      <c r="L4" s="125"/>
    </row>
    <row r="5" spans="1:20" ht="15" customHeight="1" x14ac:dyDescent="0.25">
      <c r="A5" s="152"/>
      <c r="B5" s="152"/>
      <c r="C5" s="152"/>
      <c r="D5" s="152"/>
      <c r="E5" s="152"/>
      <c r="F5" s="152"/>
      <c r="L5" s="126"/>
    </row>
    <row r="6" spans="1:20" ht="15" customHeight="1" x14ac:dyDescent="0.25">
      <c r="A6" s="152"/>
      <c r="B6" s="152"/>
      <c r="C6" s="152"/>
      <c r="D6" s="152"/>
      <c r="E6" s="152"/>
      <c r="F6" s="152"/>
      <c r="L6" s="126"/>
    </row>
    <row r="7" spans="1:20" x14ac:dyDescent="0.25">
      <c r="A7" s="148" t="s">
        <v>61</v>
      </c>
      <c r="B7" s="149"/>
      <c r="C7" s="149"/>
      <c r="D7" s="149"/>
      <c r="E7" s="149"/>
      <c r="F7" s="150"/>
      <c r="L7" s="126"/>
      <c r="O7" s="137" t="s">
        <v>68</v>
      </c>
      <c r="P7" s="138"/>
      <c r="Q7" s="138"/>
      <c r="R7" s="138"/>
      <c r="S7" s="138"/>
      <c r="T7" s="139"/>
    </row>
    <row r="8" spans="1:20" ht="15" customHeight="1" x14ac:dyDescent="0.25">
      <c r="A8" s="9" t="s">
        <v>16</v>
      </c>
      <c r="B8" s="8" t="s">
        <v>18</v>
      </c>
      <c r="C8" s="10" t="s">
        <v>19</v>
      </c>
      <c r="D8" s="10" t="s">
        <v>20</v>
      </c>
      <c r="E8" s="11" t="s">
        <v>21</v>
      </c>
      <c r="F8" s="9" t="s">
        <v>2</v>
      </c>
      <c r="L8" s="126"/>
      <c r="O8" s="140" t="s">
        <v>77</v>
      </c>
      <c r="P8" s="140"/>
      <c r="Q8" s="140"/>
      <c r="R8" s="140"/>
      <c r="S8" s="140"/>
      <c r="T8" s="140"/>
    </row>
    <row r="9" spans="1:20" x14ac:dyDescent="0.25">
      <c r="A9" s="49" t="s">
        <v>0</v>
      </c>
      <c r="B9" s="24">
        <f>'Labour Costs'!D11</f>
        <v>320329</v>
      </c>
      <c r="C9" s="71">
        <v>0</v>
      </c>
      <c r="D9" s="24">
        <v>0</v>
      </c>
      <c r="E9" s="24">
        <v>0</v>
      </c>
      <c r="F9" s="74">
        <f>SUM(B9:E9)</f>
        <v>320329</v>
      </c>
      <c r="L9" s="126"/>
      <c r="O9" s="141"/>
      <c r="P9" s="141"/>
      <c r="Q9" s="141"/>
      <c r="R9" s="141"/>
      <c r="S9" s="141"/>
      <c r="T9" s="141"/>
    </row>
    <row r="10" spans="1:20" x14ac:dyDescent="0.25">
      <c r="A10" s="34" t="s">
        <v>3</v>
      </c>
      <c r="B10" s="27">
        <f>'Hardware Costs'!G11</f>
        <v>142863</v>
      </c>
      <c r="C10" s="72">
        <f>SUM('Project Lifecycle Costs'!C7:C10)</f>
        <v>200</v>
      </c>
      <c r="D10" s="27">
        <f>SUM('Project Lifecycle Costs'!D7:D10)</f>
        <v>1047.5</v>
      </c>
      <c r="E10" s="27">
        <f>SUM('Project Lifecycle Costs'!E7:E10)</f>
        <v>118226.23999999999</v>
      </c>
      <c r="F10" s="74">
        <f>SUM(B10:E10)</f>
        <v>262336.74</v>
      </c>
      <c r="L10" s="126"/>
      <c r="O10" s="141"/>
      <c r="P10" s="141"/>
      <c r="Q10" s="141"/>
      <c r="R10" s="141"/>
      <c r="S10" s="141"/>
      <c r="T10" s="141"/>
    </row>
    <row r="11" spans="1:20" x14ac:dyDescent="0.25">
      <c r="A11" s="50" t="s">
        <v>62</v>
      </c>
      <c r="B11" s="44">
        <f>'Consulting Fees'!D9</f>
        <v>13560</v>
      </c>
      <c r="C11" s="73">
        <v>0</v>
      </c>
      <c r="D11" s="44">
        <v>0</v>
      </c>
      <c r="E11" s="44">
        <v>0</v>
      </c>
      <c r="F11" s="113">
        <f>SUM(B11:E11)</f>
        <v>13560</v>
      </c>
      <c r="L11" s="126"/>
      <c r="O11" s="141"/>
      <c r="P11" s="141"/>
      <c r="Q11" s="141"/>
      <c r="R11" s="141"/>
      <c r="S11" s="141"/>
      <c r="T11" s="141"/>
    </row>
    <row r="12" spans="1:20" ht="15.75" thickBot="1" x14ac:dyDescent="0.3">
      <c r="A12" s="114" t="s">
        <v>67</v>
      </c>
      <c r="B12" s="75">
        <f>SUM(B9:B11)</f>
        <v>476752</v>
      </c>
      <c r="C12" s="75">
        <f t="shared" ref="C12:E12" si="0">SUM(C9:C11)</f>
        <v>200</v>
      </c>
      <c r="D12" s="75">
        <f t="shared" si="0"/>
        <v>1047.5</v>
      </c>
      <c r="E12" s="75">
        <f t="shared" si="0"/>
        <v>118226.23999999999</v>
      </c>
      <c r="F12" s="120">
        <f>SUM(B12:E12)</f>
        <v>596225.74</v>
      </c>
      <c r="L12" s="126"/>
      <c r="O12" s="141"/>
      <c r="P12" s="141"/>
      <c r="Q12" s="141"/>
      <c r="R12" s="141"/>
      <c r="S12" s="141"/>
      <c r="T12" s="141"/>
    </row>
    <row r="13" spans="1:20" s="100" customFormat="1" ht="15.75" thickTop="1" x14ac:dyDescent="0.25">
      <c r="A13" s="115" t="s">
        <v>65</v>
      </c>
      <c r="B13" s="116"/>
      <c r="C13" s="116"/>
      <c r="D13" s="116"/>
      <c r="E13" s="116"/>
      <c r="F13" s="119">
        <f>(SUM(F9:F11))*0.15</f>
        <v>89433.86099999999</v>
      </c>
      <c r="H13" s="127"/>
      <c r="I13" s="127"/>
      <c r="J13" s="127"/>
      <c r="K13" s="127"/>
      <c r="L13" s="126"/>
      <c r="O13" s="141"/>
      <c r="P13" s="141"/>
      <c r="Q13" s="141"/>
      <c r="R13" s="141"/>
      <c r="S13" s="141"/>
      <c r="T13" s="141"/>
    </row>
    <row r="14" spans="1:20" s="100" customFormat="1" x14ac:dyDescent="0.25">
      <c r="A14" s="117" t="s">
        <v>14</v>
      </c>
      <c r="B14" s="118"/>
      <c r="C14" s="118"/>
      <c r="D14" s="118"/>
      <c r="E14" s="118"/>
      <c r="F14" s="70">
        <f>(SUM(F9:F11,F13))*0.1</f>
        <v>68565.960100000011</v>
      </c>
      <c r="H14" s="127"/>
      <c r="I14" s="127"/>
      <c r="J14" s="127"/>
      <c r="K14" s="127"/>
      <c r="L14" s="126"/>
      <c r="O14" s="141"/>
      <c r="P14" s="141"/>
      <c r="Q14" s="141"/>
      <c r="R14" s="141"/>
      <c r="S14" s="141"/>
      <c r="T14" s="141"/>
    </row>
    <row r="15" spans="1:20" ht="15.75" thickBot="1" x14ac:dyDescent="0.3">
      <c r="A15" s="41" t="s">
        <v>66</v>
      </c>
      <c r="B15" s="1"/>
      <c r="C15" s="1"/>
      <c r="D15" s="1"/>
      <c r="E15" s="1"/>
      <c r="F15" s="39">
        <f>SUM(F9,F10,F11,F13,F14)</f>
        <v>754225.56110000005</v>
      </c>
      <c r="L15" s="126"/>
      <c r="O15" s="141"/>
      <c r="P15" s="141"/>
      <c r="Q15" s="141"/>
      <c r="R15" s="141"/>
      <c r="S15" s="141"/>
      <c r="T15" s="141"/>
    </row>
    <row r="16" spans="1:20" x14ac:dyDescent="0.25">
      <c r="A16" s="78"/>
      <c r="B16" s="79"/>
      <c r="C16" s="79"/>
      <c r="D16" s="79"/>
      <c r="E16" s="79"/>
      <c r="F16" s="80"/>
      <c r="L16" s="126"/>
      <c r="O16" s="141"/>
      <c r="P16" s="141"/>
      <c r="Q16" s="141"/>
      <c r="R16" s="141"/>
      <c r="S16" s="141"/>
      <c r="T16" s="141"/>
    </row>
    <row r="17" spans="1:25" x14ac:dyDescent="0.25">
      <c r="L17" s="126"/>
      <c r="O17" s="141"/>
      <c r="P17" s="141"/>
      <c r="Q17" s="141"/>
      <c r="R17" s="141"/>
      <c r="S17" s="141"/>
      <c r="T17" s="141"/>
    </row>
    <row r="18" spans="1:25" x14ac:dyDescent="0.25">
      <c r="L18" s="126"/>
      <c r="O18" s="141"/>
      <c r="P18" s="141"/>
      <c r="Q18" s="141"/>
      <c r="R18" s="141"/>
      <c r="S18" s="141"/>
      <c r="T18" s="141"/>
    </row>
    <row r="19" spans="1:25" x14ac:dyDescent="0.25">
      <c r="O19" s="141"/>
      <c r="P19" s="141"/>
      <c r="Q19" s="141"/>
      <c r="R19" s="141"/>
      <c r="S19" s="141"/>
      <c r="T19" s="141"/>
    </row>
    <row r="20" spans="1:25" x14ac:dyDescent="0.25">
      <c r="A20" s="145" t="s">
        <v>9</v>
      </c>
      <c r="B20" s="146"/>
      <c r="C20" s="146"/>
      <c r="D20" s="146"/>
      <c r="E20" s="146"/>
      <c r="F20" s="147"/>
      <c r="H20" s="15"/>
      <c r="J20" s="15"/>
      <c r="K20" s="15"/>
      <c r="L20" s="15"/>
      <c r="O20" s="141"/>
      <c r="P20" s="141"/>
      <c r="Q20" s="141"/>
      <c r="R20" s="141"/>
      <c r="S20" s="141"/>
      <c r="T20" s="141"/>
      <c r="Y20" s="15"/>
    </row>
    <row r="21" spans="1:25" ht="15" customHeight="1" x14ac:dyDescent="0.25">
      <c r="A21" s="144" t="s">
        <v>75</v>
      </c>
      <c r="B21" s="142"/>
      <c r="C21" s="142"/>
      <c r="D21" s="142"/>
      <c r="E21" s="142"/>
      <c r="F21" s="142"/>
      <c r="G21" s="14"/>
      <c r="H21" s="14"/>
      <c r="I21" s="111"/>
      <c r="J21" s="16"/>
      <c r="K21" s="16"/>
      <c r="L21" s="16"/>
      <c r="O21" s="141"/>
      <c r="P21" s="141"/>
      <c r="Q21" s="141"/>
      <c r="R21" s="141"/>
      <c r="S21" s="141"/>
      <c r="T21" s="141"/>
      <c r="Y21" s="16"/>
    </row>
    <row r="22" spans="1:25" ht="37.5" customHeight="1" x14ac:dyDescent="0.25">
      <c r="A22" s="142"/>
      <c r="B22" s="142"/>
      <c r="C22" s="142"/>
      <c r="D22" s="142"/>
      <c r="E22" s="142"/>
      <c r="F22" s="142"/>
      <c r="G22" s="14"/>
      <c r="H22" s="14"/>
      <c r="J22" s="16"/>
      <c r="K22" s="16"/>
      <c r="L22" s="16"/>
      <c r="O22" s="141"/>
      <c r="P22" s="141"/>
      <c r="Q22" s="141"/>
      <c r="R22" s="141"/>
      <c r="S22" s="141"/>
      <c r="T22" s="141"/>
      <c r="Y22" s="16"/>
    </row>
    <row r="23" spans="1:25" ht="15" customHeight="1" x14ac:dyDescent="0.25">
      <c r="A23" s="142"/>
      <c r="B23" s="142"/>
      <c r="C23" s="142"/>
      <c r="D23" s="142"/>
      <c r="E23" s="142"/>
      <c r="F23" s="142"/>
      <c r="G23" s="14"/>
      <c r="H23" s="14"/>
      <c r="J23" s="17"/>
      <c r="K23" s="18"/>
      <c r="L23" s="18"/>
      <c r="O23" s="141"/>
      <c r="P23" s="141"/>
      <c r="Q23" s="141"/>
      <c r="R23" s="141"/>
      <c r="S23" s="141"/>
      <c r="T23" s="141"/>
      <c r="Y23" s="18"/>
    </row>
    <row r="24" spans="1:25" ht="15" customHeight="1" x14ac:dyDescent="0.25">
      <c r="A24" s="142"/>
      <c r="B24" s="142"/>
      <c r="C24" s="142"/>
      <c r="D24" s="142"/>
      <c r="E24" s="142"/>
      <c r="F24" s="142"/>
      <c r="G24" s="14"/>
      <c r="H24" s="14"/>
      <c r="J24" s="5"/>
      <c r="O24" s="141"/>
      <c r="P24" s="141"/>
      <c r="Q24" s="141"/>
      <c r="R24" s="141"/>
      <c r="S24" s="141"/>
      <c r="T24" s="141"/>
    </row>
    <row r="25" spans="1:25" ht="15" customHeight="1" x14ac:dyDescent="0.25">
      <c r="A25" s="142"/>
      <c r="B25" s="142"/>
      <c r="C25" s="142"/>
      <c r="D25" s="142"/>
      <c r="E25" s="142"/>
      <c r="F25" s="142"/>
      <c r="G25" s="14"/>
      <c r="H25" s="14"/>
      <c r="O25" s="141"/>
      <c r="P25" s="141"/>
      <c r="Q25" s="141"/>
      <c r="R25" s="141"/>
      <c r="S25" s="141"/>
      <c r="T25" s="141"/>
    </row>
    <row r="26" spans="1:25" ht="15" customHeight="1" x14ac:dyDescent="0.25">
      <c r="A26" s="142"/>
      <c r="B26" s="142"/>
      <c r="C26" s="142"/>
      <c r="D26" s="142"/>
      <c r="E26" s="142"/>
      <c r="F26" s="142"/>
      <c r="G26" s="14"/>
      <c r="H26" s="14"/>
      <c r="O26" s="141"/>
      <c r="P26" s="141"/>
      <c r="Q26" s="141"/>
      <c r="R26" s="141"/>
      <c r="S26" s="141"/>
      <c r="T26" s="141"/>
    </row>
    <row r="27" spans="1:25" ht="15" customHeight="1" x14ac:dyDescent="0.25">
      <c r="A27" s="142"/>
      <c r="B27" s="142"/>
      <c r="C27" s="142"/>
      <c r="D27" s="142"/>
      <c r="E27" s="142"/>
      <c r="F27" s="142"/>
      <c r="G27" s="14"/>
      <c r="H27" s="14"/>
      <c r="O27" s="141"/>
      <c r="P27" s="141"/>
      <c r="Q27" s="141"/>
      <c r="R27" s="141"/>
      <c r="S27" s="141"/>
      <c r="T27" s="141"/>
    </row>
    <row r="28" spans="1:25" ht="15" customHeight="1" x14ac:dyDescent="0.25">
      <c r="A28" s="142"/>
      <c r="B28" s="142"/>
      <c r="C28" s="142"/>
      <c r="D28" s="142"/>
      <c r="E28" s="142"/>
      <c r="F28" s="142"/>
      <c r="G28" s="14"/>
      <c r="H28" s="14"/>
      <c r="O28" s="141"/>
      <c r="P28" s="141"/>
      <c r="Q28" s="141"/>
      <c r="R28" s="141"/>
      <c r="S28" s="141"/>
      <c r="T28" s="141"/>
    </row>
    <row r="29" spans="1:25" x14ac:dyDescent="0.25">
      <c r="A29" s="142"/>
      <c r="B29" s="142"/>
      <c r="C29" s="142"/>
      <c r="D29" s="142"/>
      <c r="E29" s="142"/>
      <c r="F29" s="142"/>
      <c r="O29" s="141"/>
      <c r="P29" s="141"/>
      <c r="Q29" s="141"/>
      <c r="R29" s="141"/>
      <c r="S29" s="141"/>
      <c r="T29" s="141"/>
    </row>
    <row r="30" spans="1:25" x14ac:dyDescent="0.25">
      <c r="A30" s="142"/>
      <c r="B30" s="142"/>
      <c r="C30" s="142"/>
      <c r="D30" s="142"/>
      <c r="E30" s="142"/>
      <c r="F30" s="142"/>
      <c r="O30" s="141"/>
      <c r="P30" s="141"/>
      <c r="Q30" s="141"/>
      <c r="R30" s="141"/>
      <c r="S30" s="141"/>
      <c r="T30" s="141"/>
    </row>
    <row r="31" spans="1:25" ht="25.5" customHeight="1" x14ac:dyDescent="0.25">
      <c r="A31" s="142"/>
      <c r="B31" s="142"/>
      <c r="C31" s="142"/>
      <c r="D31" s="142"/>
      <c r="E31" s="142"/>
      <c r="F31" s="142"/>
      <c r="M31" s="128"/>
      <c r="N31" s="128"/>
      <c r="O31" s="141"/>
      <c r="P31" s="141"/>
      <c r="Q31" s="141"/>
      <c r="R31" s="141"/>
      <c r="S31" s="141"/>
      <c r="T31" s="141"/>
    </row>
    <row r="32" spans="1:25" x14ac:dyDescent="0.25">
      <c r="A32" s="142"/>
      <c r="B32" s="142"/>
      <c r="C32" s="142"/>
      <c r="D32" s="142"/>
      <c r="E32" s="142"/>
      <c r="F32" s="142"/>
      <c r="M32" s="128"/>
      <c r="N32" s="128"/>
      <c r="O32" s="141"/>
      <c r="P32" s="141"/>
      <c r="Q32" s="141"/>
      <c r="R32" s="141"/>
      <c r="S32" s="141"/>
      <c r="T32" s="141"/>
    </row>
    <row r="33" spans="1:20" x14ac:dyDescent="0.25">
      <c r="A33" s="142"/>
      <c r="B33" s="142"/>
      <c r="C33" s="142"/>
      <c r="D33" s="142"/>
      <c r="E33" s="142"/>
      <c r="F33" s="142"/>
      <c r="M33" s="128"/>
      <c r="N33" s="128"/>
      <c r="O33" s="141"/>
      <c r="P33" s="141"/>
      <c r="Q33" s="141"/>
      <c r="R33" s="141"/>
      <c r="S33" s="141"/>
      <c r="T33" s="141"/>
    </row>
    <row r="34" spans="1:20" x14ac:dyDescent="0.25">
      <c r="A34" s="142"/>
      <c r="B34" s="142"/>
      <c r="C34" s="142"/>
      <c r="D34" s="142"/>
      <c r="E34" s="142"/>
      <c r="F34" s="142"/>
      <c r="M34" s="128"/>
      <c r="N34" s="128"/>
      <c r="O34" s="141"/>
      <c r="P34" s="141"/>
      <c r="Q34" s="141"/>
      <c r="R34" s="141"/>
      <c r="S34" s="141"/>
      <c r="T34" s="141"/>
    </row>
    <row r="35" spans="1:20" x14ac:dyDescent="0.25">
      <c r="A35" s="142"/>
      <c r="B35" s="142"/>
      <c r="C35" s="142"/>
      <c r="D35" s="142"/>
      <c r="E35" s="142"/>
      <c r="F35" s="142"/>
      <c r="M35" s="128"/>
      <c r="N35" s="128"/>
      <c r="O35" s="141"/>
      <c r="P35" s="141"/>
      <c r="Q35" s="141"/>
      <c r="R35" s="141"/>
      <c r="S35" s="141"/>
      <c r="T35" s="141"/>
    </row>
    <row r="36" spans="1:20" x14ac:dyDescent="0.25">
      <c r="A36" s="142"/>
      <c r="B36" s="142"/>
      <c r="C36" s="142"/>
      <c r="D36" s="142"/>
      <c r="E36" s="142"/>
      <c r="F36" s="142"/>
      <c r="M36" s="121"/>
      <c r="N36" s="121"/>
      <c r="O36" s="141"/>
      <c r="P36" s="141"/>
      <c r="Q36" s="141"/>
      <c r="R36" s="141"/>
      <c r="S36" s="141"/>
      <c r="T36" s="141"/>
    </row>
    <row r="37" spans="1:20" x14ac:dyDescent="0.25">
      <c r="A37" s="142"/>
      <c r="B37" s="142"/>
      <c r="C37" s="142"/>
      <c r="D37" s="142"/>
      <c r="E37" s="142"/>
      <c r="F37" s="142"/>
      <c r="M37" s="121"/>
      <c r="N37" s="121"/>
      <c r="O37" s="141"/>
      <c r="P37" s="141"/>
      <c r="Q37" s="141"/>
      <c r="R37" s="141"/>
      <c r="S37" s="141"/>
      <c r="T37" s="141"/>
    </row>
    <row r="38" spans="1:20" x14ac:dyDescent="0.25">
      <c r="A38" s="142"/>
      <c r="B38" s="142"/>
      <c r="C38" s="142"/>
      <c r="D38" s="142"/>
      <c r="E38" s="142"/>
      <c r="F38" s="142"/>
      <c r="M38" s="121"/>
      <c r="N38" s="121"/>
    </row>
    <row r="39" spans="1:20" x14ac:dyDescent="0.25">
      <c r="A39" s="142"/>
      <c r="B39" s="142"/>
      <c r="C39" s="142"/>
      <c r="D39" s="142"/>
      <c r="E39" s="142"/>
      <c r="F39" s="142"/>
      <c r="M39" s="121"/>
      <c r="N39" s="121"/>
    </row>
    <row r="40" spans="1:20" x14ac:dyDescent="0.25">
      <c r="A40" s="142"/>
      <c r="B40" s="142"/>
      <c r="C40" s="142"/>
      <c r="D40" s="142"/>
      <c r="E40" s="142"/>
      <c r="F40" s="142"/>
      <c r="M40" s="121"/>
      <c r="N40" s="121"/>
    </row>
    <row r="41" spans="1:20" x14ac:dyDescent="0.25">
      <c r="A41" s="142"/>
      <c r="B41" s="142"/>
      <c r="C41" s="142"/>
      <c r="D41" s="142"/>
      <c r="E41" s="142"/>
      <c r="F41" s="142"/>
      <c r="M41" s="121"/>
      <c r="N41" s="121"/>
    </row>
    <row r="42" spans="1:20" x14ac:dyDescent="0.25">
      <c r="A42" s="142"/>
      <c r="B42" s="142"/>
      <c r="C42" s="142"/>
      <c r="D42" s="142"/>
      <c r="E42" s="142"/>
      <c r="F42" s="142"/>
      <c r="M42" s="121"/>
      <c r="N42" s="121"/>
    </row>
    <row r="43" spans="1:20" x14ac:dyDescent="0.25">
      <c r="A43" s="142"/>
      <c r="B43" s="142"/>
      <c r="C43" s="142"/>
      <c r="D43" s="142"/>
      <c r="E43" s="142"/>
      <c r="F43" s="142"/>
      <c r="M43" s="121"/>
      <c r="N43" s="121"/>
    </row>
    <row r="44" spans="1:20" x14ac:dyDescent="0.25">
      <c r="A44" s="142"/>
      <c r="B44" s="142"/>
      <c r="C44" s="142"/>
      <c r="D44" s="142"/>
      <c r="E44" s="142"/>
      <c r="F44" s="142"/>
      <c r="M44" s="121"/>
      <c r="N44" s="121"/>
    </row>
    <row r="45" spans="1:20" x14ac:dyDescent="0.25">
      <c r="A45" s="142"/>
      <c r="B45" s="142"/>
      <c r="C45" s="142"/>
      <c r="D45" s="142"/>
      <c r="E45" s="142"/>
      <c r="F45" s="142"/>
      <c r="M45" s="121"/>
      <c r="N45" s="121"/>
    </row>
    <row r="46" spans="1:20" x14ac:dyDescent="0.25">
      <c r="A46" s="142"/>
      <c r="B46" s="142"/>
      <c r="C46" s="142"/>
      <c r="D46" s="142"/>
      <c r="E46" s="142"/>
      <c r="F46" s="142"/>
      <c r="M46" s="121"/>
      <c r="N46" s="121"/>
    </row>
    <row r="47" spans="1:20" x14ac:dyDescent="0.25">
      <c r="A47" s="142"/>
      <c r="B47" s="142"/>
      <c r="C47" s="142"/>
      <c r="D47" s="142"/>
      <c r="E47" s="142"/>
      <c r="F47" s="142"/>
      <c r="M47" s="121"/>
      <c r="N47" s="121"/>
    </row>
    <row r="48" spans="1:20" x14ac:dyDescent="0.25">
      <c r="A48" s="142"/>
      <c r="B48" s="142"/>
      <c r="C48" s="142"/>
      <c r="D48" s="142"/>
      <c r="E48" s="142"/>
      <c r="F48" s="142"/>
      <c r="M48" s="121"/>
      <c r="N48" s="121"/>
    </row>
    <row r="49" spans="1:18" x14ac:dyDescent="0.25">
      <c r="A49" s="142"/>
      <c r="B49" s="142"/>
      <c r="C49" s="142"/>
      <c r="D49" s="142"/>
      <c r="E49" s="142"/>
      <c r="F49" s="142"/>
      <c r="M49" s="121"/>
      <c r="N49" s="121"/>
    </row>
    <row r="50" spans="1:18" x14ac:dyDescent="0.25">
      <c r="A50" s="142"/>
      <c r="B50" s="142"/>
      <c r="C50" s="142"/>
      <c r="D50" s="142"/>
      <c r="E50" s="142"/>
      <c r="F50" s="142"/>
      <c r="M50" s="121"/>
      <c r="N50" s="121"/>
    </row>
    <row r="51" spans="1:18" x14ac:dyDescent="0.25">
      <c r="A51" s="142"/>
      <c r="B51" s="142"/>
      <c r="C51" s="142"/>
      <c r="D51" s="142"/>
      <c r="E51" s="142"/>
      <c r="F51" s="142"/>
      <c r="M51" s="121"/>
      <c r="N51" s="121"/>
    </row>
    <row r="52" spans="1:18" x14ac:dyDescent="0.25">
      <c r="A52" s="142"/>
      <c r="B52" s="142"/>
      <c r="C52" s="142"/>
      <c r="D52" s="142"/>
      <c r="E52" s="142"/>
      <c r="F52" s="142"/>
      <c r="M52" s="121"/>
      <c r="N52" s="121"/>
    </row>
    <row r="53" spans="1:18" x14ac:dyDescent="0.25">
      <c r="A53" s="142"/>
      <c r="B53" s="142"/>
      <c r="C53" s="142"/>
      <c r="D53" s="142"/>
      <c r="E53" s="142"/>
      <c r="F53" s="142"/>
      <c r="M53" s="121"/>
      <c r="N53" s="121"/>
    </row>
    <row r="54" spans="1:18" x14ac:dyDescent="0.25">
      <c r="A54" s="142"/>
      <c r="B54" s="142"/>
      <c r="C54" s="142"/>
      <c r="D54" s="142"/>
      <c r="E54" s="142"/>
      <c r="F54" s="142"/>
      <c r="M54" s="121"/>
      <c r="N54" s="121"/>
    </row>
    <row r="55" spans="1:18" x14ac:dyDescent="0.25">
      <c r="A55" s="142"/>
      <c r="B55" s="142"/>
      <c r="C55" s="142"/>
      <c r="D55" s="142"/>
      <c r="E55" s="142"/>
      <c r="F55" s="142"/>
      <c r="M55" s="121"/>
      <c r="N55" s="121"/>
    </row>
    <row r="56" spans="1:18" x14ac:dyDescent="0.25">
      <c r="A56" s="142"/>
      <c r="B56" s="142"/>
      <c r="C56" s="142"/>
      <c r="D56" s="142"/>
      <c r="E56" s="142"/>
      <c r="F56" s="142"/>
      <c r="M56" s="121"/>
      <c r="N56" s="121"/>
    </row>
    <row r="57" spans="1:18" x14ac:dyDescent="0.25">
      <c r="A57" s="142"/>
      <c r="B57" s="142"/>
      <c r="C57" s="142"/>
      <c r="D57" s="142"/>
      <c r="E57" s="142"/>
      <c r="F57" s="142"/>
      <c r="M57" s="121"/>
      <c r="N57" s="121"/>
    </row>
    <row r="58" spans="1:18" x14ac:dyDescent="0.25">
      <c r="A58" s="142"/>
      <c r="B58" s="142"/>
      <c r="C58" s="142"/>
      <c r="D58" s="142"/>
      <c r="E58" s="142"/>
      <c r="F58" s="142"/>
      <c r="M58" s="121"/>
      <c r="N58" s="121"/>
      <c r="O58" s="121"/>
      <c r="P58" s="121"/>
      <c r="Q58" s="121"/>
      <c r="R58" s="121"/>
    </row>
    <row r="59" spans="1:18" x14ac:dyDescent="0.25">
      <c r="A59" s="142"/>
      <c r="B59" s="142"/>
      <c r="C59" s="142"/>
      <c r="D59" s="142"/>
      <c r="E59" s="142"/>
      <c r="F59" s="142"/>
      <c r="M59" s="121"/>
      <c r="N59" s="121"/>
      <c r="O59" s="121"/>
      <c r="P59" s="121"/>
      <c r="Q59" s="121"/>
      <c r="R59" s="121"/>
    </row>
    <row r="60" spans="1:18" x14ac:dyDescent="0.25">
      <c r="A60" s="142"/>
      <c r="B60" s="142"/>
      <c r="C60" s="142"/>
      <c r="D60" s="142"/>
      <c r="E60" s="142"/>
      <c r="F60" s="142"/>
      <c r="M60" s="121"/>
      <c r="N60" s="121"/>
      <c r="O60" s="121"/>
      <c r="P60" s="121"/>
      <c r="Q60" s="121"/>
      <c r="R60" s="121"/>
    </row>
    <row r="61" spans="1:18" x14ac:dyDescent="0.25">
      <c r="A61" s="142"/>
      <c r="B61" s="142"/>
      <c r="C61" s="142"/>
      <c r="D61" s="142"/>
      <c r="E61" s="142"/>
      <c r="F61" s="142"/>
      <c r="M61" s="121"/>
      <c r="N61" s="121"/>
      <c r="O61" s="121"/>
      <c r="P61" s="121"/>
      <c r="Q61" s="121"/>
      <c r="R61" s="121"/>
    </row>
    <row r="62" spans="1:18" x14ac:dyDescent="0.25">
      <c r="A62" s="142"/>
      <c r="B62" s="142"/>
      <c r="C62" s="142"/>
      <c r="D62" s="142"/>
      <c r="E62" s="142"/>
      <c r="F62" s="142"/>
      <c r="M62" s="121"/>
      <c r="N62" s="121"/>
      <c r="O62" s="121"/>
      <c r="P62" s="121"/>
      <c r="Q62" s="121"/>
      <c r="R62" s="121"/>
    </row>
    <row r="63" spans="1:18" x14ac:dyDescent="0.25">
      <c r="A63" s="142"/>
      <c r="B63" s="142"/>
      <c r="C63" s="142"/>
      <c r="D63" s="142"/>
      <c r="E63" s="142"/>
      <c r="F63" s="142"/>
      <c r="M63" s="121"/>
      <c r="N63" s="121"/>
    </row>
    <row r="64" spans="1:18" x14ac:dyDescent="0.25">
      <c r="A64" s="142"/>
      <c r="B64" s="142"/>
      <c r="C64" s="142"/>
      <c r="D64" s="142"/>
      <c r="E64" s="142"/>
      <c r="F64" s="142"/>
      <c r="M64" s="121"/>
      <c r="N64" s="121"/>
    </row>
    <row r="65" spans="1:14" x14ac:dyDescent="0.25">
      <c r="A65" s="142"/>
      <c r="B65" s="142"/>
      <c r="C65" s="142"/>
      <c r="D65" s="142"/>
      <c r="E65" s="142"/>
      <c r="F65" s="142"/>
      <c r="M65" s="121"/>
      <c r="N65" s="121"/>
    </row>
    <row r="66" spans="1:14" x14ac:dyDescent="0.25">
      <c r="A66" s="142"/>
      <c r="B66" s="142"/>
      <c r="C66" s="142"/>
      <c r="D66" s="142"/>
      <c r="E66" s="142"/>
      <c r="F66" s="142"/>
      <c r="M66" s="121"/>
      <c r="N66" s="121"/>
    </row>
    <row r="67" spans="1:14" x14ac:dyDescent="0.25">
      <c r="A67" s="142"/>
      <c r="B67" s="142"/>
      <c r="C67" s="142"/>
      <c r="D67" s="142"/>
      <c r="E67" s="142"/>
      <c r="F67" s="142"/>
      <c r="M67" s="121"/>
      <c r="N67" s="121"/>
    </row>
    <row r="68" spans="1:14" x14ac:dyDescent="0.25">
      <c r="A68" s="142"/>
      <c r="B68" s="142"/>
      <c r="C68" s="142"/>
      <c r="D68" s="142"/>
      <c r="E68" s="142"/>
      <c r="F68" s="142"/>
      <c r="M68" s="121"/>
      <c r="N68" s="121"/>
    </row>
    <row r="69" spans="1:14" x14ac:dyDescent="0.25">
      <c r="A69" s="142"/>
      <c r="B69" s="142"/>
      <c r="C69" s="142"/>
      <c r="D69" s="142"/>
      <c r="E69" s="142"/>
      <c r="F69" s="142"/>
      <c r="M69" s="121"/>
      <c r="N69" s="121"/>
    </row>
    <row r="70" spans="1:14" x14ac:dyDescent="0.25">
      <c r="A70" s="142"/>
      <c r="B70" s="142"/>
      <c r="C70" s="142"/>
      <c r="D70" s="142"/>
      <c r="E70" s="142"/>
      <c r="F70" s="142"/>
      <c r="M70" s="121"/>
      <c r="N70" s="121"/>
    </row>
    <row r="71" spans="1:14" x14ac:dyDescent="0.25">
      <c r="A71" s="142"/>
      <c r="B71" s="142"/>
      <c r="C71" s="142"/>
      <c r="D71" s="142"/>
      <c r="E71" s="142"/>
      <c r="F71" s="142"/>
      <c r="M71" s="121"/>
      <c r="N71" s="121"/>
    </row>
    <row r="72" spans="1:14" x14ac:dyDescent="0.25">
      <c r="A72" s="142"/>
      <c r="B72" s="142"/>
      <c r="C72" s="142"/>
      <c r="D72" s="142"/>
      <c r="E72" s="142"/>
      <c r="F72" s="142"/>
      <c r="M72" s="121"/>
      <c r="N72" s="121"/>
    </row>
    <row r="73" spans="1:14" x14ac:dyDescent="0.25">
      <c r="A73" s="142"/>
      <c r="B73" s="142"/>
      <c r="C73" s="142"/>
      <c r="D73" s="142"/>
      <c r="E73" s="142"/>
      <c r="F73" s="142"/>
      <c r="M73" s="121"/>
      <c r="N73" s="121"/>
    </row>
    <row r="74" spans="1:14" x14ac:dyDescent="0.25">
      <c r="A74" s="142"/>
      <c r="B74" s="142"/>
      <c r="C74" s="142"/>
      <c r="D74" s="142"/>
      <c r="E74" s="142"/>
      <c r="F74" s="142"/>
      <c r="M74" s="121"/>
      <c r="N74" s="121"/>
    </row>
    <row r="75" spans="1:14" x14ac:dyDescent="0.25">
      <c r="A75" s="142"/>
      <c r="B75" s="142"/>
      <c r="C75" s="142"/>
      <c r="D75" s="142"/>
      <c r="E75" s="142"/>
      <c r="F75" s="142"/>
      <c r="M75" s="121"/>
      <c r="N75" s="121"/>
    </row>
    <row r="76" spans="1:14" x14ac:dyDescent="0.25">
      <c r="A76" s="142"/>
      <c r="B76" s="142"/>
      <c r="C76" s="142"/>
      <c r="D76" s="142"/>
      <c r="E76" s="142"/>
      <c r="F76" s="142"/>
      <c r="M76" s="121"/>
      <c r="N76" s="121"/>
    </row>
    <row r="77" spans="1:14" x14ac:dyDescent="0.25">
      <c r="A77" s="142"/>
      <c r="B77" s="142"/>
      <c r="C77" s="142"/>
      <c r="D77" s="142"/>
      <c r="E77" s="142"/>
      <c r="F77" s="142"/>
      <c r="M77" s="121"/>
      <c r="N77" s="121"/>
    </row>
    <row r="78" spans="1:14" x14ac:dyDescent="0.25">
      <c r="A78" s="142"/>
      <c r="B78" s="142"/>
      <c r="C78" s="142"/>
      <c r="D78" s="142"/>
      <c r="E78" s="142"/>
      <c r="F78" s="142"/>
      <c r="M78" s="121"/>
      <c r="N78" s="121"/>
    </row>
    <row r="79" spans="1:14" x14ac:dyDescent="0.25">
      <c r="A79" s="142"/>
      <c r="B79" s="142"/>
      <c r="C79" s="142"/>
      <c r="D79" s="142"/>
      <c r="E79" s="142"/>
      <c r="F79" s="142"/>
      <c r="M79" s="121"/>
      <c r="N79" s="121"/>
    </row>
    <row r="80" spans="1:14" x14ac:dyDescent="0.25">
      <c r="A80" s="142"/>
      <c r="B80" s="142"/>
      <c r="C80" s="142"/>
      <c r="D80" s="142"/>
      <c r="E80" s="142"/>
      <c r="F80" s="142"/>
      <c r="M80" s="121"/>
      <c r="N80" s="121"/>
    </row>
    <row r="81" spans="1:14" x14ac:dyDescent="0.25">
      <c r="A81" s="142"/>
      <c r="B81" s="142"/>
      <c r="C81" s="142"/>
      <c r="D81" s="142"/>
      <c r="E81" s="142"/>
      <c r="F81" s="142"/>
      <c r="M81" s="121"/>
      <c r="N81" s="121"/>
    </row>
    <row r="82" spans="1:14" x14ac:dyDescent="0.25">
      <c r="A82" s="142"/>
      <c r="B82" s="142"/>
      <c r="C82" s="142"/>
      <c r="D82" s="142"/>
      <c r="E82" s="142"/>
      <c r="F82" s="142"/>
      <c r="M82" s="121"/>
      <c r="N82" s="121"/>
    </row>
    <row r="83" spans="1:14" x14ac:dyDescent="0.25">
      <c r="A83" s="142"/>
      <c r="B83" s="142"/>
      <c r="C83" s="142"/>
      <c r="D83" s="142"/>
      <c r="E83" s="142"/>
      <c r="F83" s="142"/>
      <c r="M83" s="121"/>
      <c r="N83" s="121"/>
    </row>
    <row r="84" spans="1:14" x14ac:dyDescent="0.25">
      <c r="A84" s="142"/>
      <c r="B84" s="142"/>
      <c r="C84" s="142"/>
      <c r="D84" s="142"/>
      <c r="E84" s="142"/>
      <c r="F84" s="142"/>
      <c r="M84" s="121"/>
      <c r="N84" s="121"/>
    </row>
    <row r="85" spans="1:14" x14ac:dyDescent="0.25">
      <c r="A85" s="142"/>
      <c r="B85" s="142"/>
      <c r="C85" s="142"/>
      <c r="D85" s="142"/>
      <c r="E85" s="142"/>
      <c r="F85" s="142"/>
      <c r="M85" s="121"/>
      <c r="N85" s="121"/>
    </row>
    <row r="86" spans="1:14" x14ac:dyDescent="0.25">
      <c r="A86" s="142"/>
      <c r="B86" s="142"/>
      <c r="C86" s="142"/>
      <c r="D86" s="142"/>
      <c r="E86" s="142"/>
      <c r="F86" s="142"/>
      <c r="M86" s="121"/>
      <c r="N86" s="121"/>
    </row>
    <row r="87" spans="1:14" x14ac:dyDescent="0.25">
      <c r="A87" s="142"/>
      <c r="B87" s="142"/>
      <c r="C87" s="142"/>
      <c r="D87" s="142"/>
      <c r="E87" s="142"/>
      <c r="F87" s="142"/>
    </row>
    <row r="88" spans="1:14" x14ac:dyDescent="0.25">
      <c r="A88" s="142"/>
      <c r="B88" s="142"/>
      <c r="C88" s="142"/>
      <c r="D88" s="142"/>
      <c r="E88" s="142"/>
      <c r="F88" s="142"/>
    </row>
    <row r="89" spans="1:14" x14ac:dyDescent="0.25">
      <c r="A89" s="142"/>
      <c r="B89" s="142"/>
      <c r="C89" s="142"/>
      <c r="D89" s="142"/>
      <c r="E89" s="142"/>
      <c r="F89" s="142"/>
    </row>
    <row r="90" spans="1:14" x14ac:dyDescent="0.25">
      <c r="A90" s="142"/>
      <c r="B90" s="142"/>
      <c r="C90" s="142"/>
      <c r="D90" s="142"/>
      <c r="E90" s="142"/>
      <c r="F90" s="142"/>
    </row>
    <row r="91" spans="1:14" x14ac:dyDescent="0.25">
      <c r="A91" s="142"/>
      <c r="B91" s="142"/>
      <c r="C91" s="142"/>
      <c r="D91" s="142"/>
      <c r="E91" s="142"/>
      <c r="F91" s="142"/>
    </row>
    <row r="92" spans="1:14" x14ac:dyDescent="0.25">
      <c r="A92" s="142"/>
      <c r="B92" s="142"/>
      <c r="C92" s="142"/>
      <c r="D92" s="142"/>
      <c r="E92" s="142"/>
      <c r="F92" s="142"/>
    </row>
    <row r="93" spans="1:14" x14ac:dyDescent="0.25">
      <c r="A93" s="142"/>
      <c r="B93" s="142"/>
      <c r="C93" s="142"/>
      <c r="D93" s="142"/>
      <c r="E93" s="142"/>
      <c r="F93" s="142"/>
    </row>
    <row r="94" spans="1:14" x14ac:dyDescent="0.25">
      <c r="A94" s="142"/>
      <c r="B94" s="142"/>
      <c r="C94" s="142"/>
      <c r="D94" s="142"/>
      <c r="E94" s="142"/>
      <c r="F94" s="142"/>
    </row>
    <row r="95" spans="1:14" x14ac:dyDescent="0.25">
      <c r="A95" s="142"/>
      <c r="B95" s="142"/>
      <c r="C95" s="142"/>
      <c r="D95" s="142"/>
      <c r="E95" s="142"/>
      <c r="F95" s="142"/>
    </row>
    <row r="96" spans="1:14" x14ac:dyDescent="0.25">
      <c r="A96" s="142"/>
      <c r="B96" s="142"/>
      <c r="C96" s="142"/>
      <c r="D96" s="142"/>
      <c r="E96" s="142"/>
      <c r="F96" s="142"/>
    </row>
    <row r="97" spans="1:6" x14ac:dyDescent="0.25">
      <c r="A97" s="142"/>
      <c r="B97" s="142"/>
      <c r="C97" s="142"/>
      <c r="D97" s="142"/>
      <c r="E97" s="142"/>
      <c r="F97" s="142"/>
    </row>
    <row r="98" spans="1:6" x14ac:dyDescent="0.25">
      <c r="A98" s="142"/>
      <c r="B98" s="142"/>
      <c r="C98" s="142"/>
      <c r="D98" s="142"/>
      <c r="E98" s="142"/>
      <c r="F98" s="142"/>
    </row>
    <row r="99" spans="1:6" x14ac:dyDescent="0.25">
      <c r="A99" s="142"/>
      <c r="B99" s="142"/>
      <c r="C99" s="142"/>
      <c r="D99" s="142"/>
      <c r="E99" s="142"/>
      <c r="F99" s="142"/>
    </row>
    <row r="100" spans="1:6" x14ac:dyDescent="0.25">
      <c r="A100" s="142"/>
      <c r="B100" s="142"/>
      <c r="C100" s="142"/>
      <c r="D100" s="142"/>
      <c r="E100" s="142"/>
      <c r="F100" s="142"/>
    </row>
    <row r="101" spans="1:6" x14ac:dyDescent="0.25">
      <c r="A101" s="142"/>
      <c r="B101" s="142"/>
      <c r="C101" s="142"/>
      <c r="D101" s="142"/>
      <c r="E101" s="142"/>
      <c r="F101" s="142"/>
    </row>
    <row r="102" spans="1:6" x14ac:dyDescent="0.25">
      <c r="A102" s="142"/>
      <c r="B102" s="142"/>
      <c r="C102" s="142"/>
      <c r="D102" s="142"/>
      <c r="E102" s="142"/>
      <c r="F102" s="142"/>
    </row>
  </sheetData>
  <mergeCells count="7">
    <mergeCell ref="O7:T7"/>
    <mergeCell ref="O8:T37"/>
    <mergeCell ref="A1:F3"/>
    <mergeCell ref="A21:F102"/>
    <mergeCell ref="A20:F20"/>
    <mergeCell ref="A7:F7"/>
    <mergeCell ref="A4:F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showGridLines="0" topLeftCell="A13" zoomScale="70" zoomScaleNormal="70" workbookViewId="0">
      <selection activeCell="C29" sqref="C29"/>
    </sheetView>
  </sheetViews>
  <sheetFormatPr defaultRowHeight="15" x14ac:dyDescent="0.25"/>
  <cols>
    <col min="1" max="1" width="41.5703125" bestFit="1" customWidth="1"/>
    <col min="2" max="2" width="13.85546875" bestFit="1" customWidth="1"/>
    <col min="3" max="3" width="14.140625" bestFit="1" customWidth="1"/>
    <col min="4" max="4" width="13.85546875" bestFit="1" customWidth="1"/>
    <col min="5" max="5" width="11.5703125" bestFit="1" customWidth="1"/>
    <col min="6" max="6" width="13.85546875" bestFit="1" customWidth="1"/>
    <col min="7" max="7" width="11.5703125" bestFit="1" customWidth="1"/>
    <col min="8" max="8" width="13.85546875" bestFit="1" customWidth="1"/>
    <col min="9" max="10" width="11.5703125" bestFit="1" customWidth="1"/>
    <col min="11" max="11" width="13.85546875" bestFit="1" customWidth="1"/>
    <col min="12" max="12" width="12.5703125" bestFit="1" customWidth="1"/>
    <col min="13" max="13" width="13.85546875" bestFit="1" customWidth="1"/>
    <col min="14" max="14" width="12.5703125" bestFit="1" customWidth="1"/>
  </cols>
  <sheetData>
    <row r="1" spans="1:15" s="91" customFormat="1" ht="15" customHeight="1" x14ac:dyDescent="0.25">
      <c r="A1" s="153" t="s">
        <v>60</v>
      </c>
      <c r="B1" s="153"/>
      <c r="C1" s="153"/>
      <c r="D1" s="153"/>
      <c r="E1" s="153"/>
      <c r="F1" s="153"/>
      <c r="G1" s="153"/>
      <c r="H1" s="153"/>
      <c r="I1" s="153"/>
    </row>
    <row r="2" spans="1:15" s="91" customFormat="1" ht="15" customHeight="1" x14ac:dyDescent="0.25">
      <c r="A2" s="153"/>
      <c r="B2" s="153"/>
      <c r="C2" s="153"/>
      <c r="D2" s="153"/>
      <c r="E2" s="153"/>
      <c r="F2" s="153"/>
      <c r="G2" s="153"/>
      <c r="H2" s="153"/>
      <c r="I2" s="153"/>
    </row>
    <row r="3" spans="1:15" s="91" customFormat="1" x14ac:dyDescent="0.25">
      <c r="A3" s="153"/>
      <c r="B3" s="153"/>
      <c r="C3" s="153"/>
      <c r="D3" s="153"/>
      <c r="E3" s="153"/>
      <c r="F3" s="153"/>
      <c r="G3" s="153"/>
      <c r="H3" s="153"/>
      <c r="I3" s="153"/>
    </row>
    <row r="4" spans="1:15" x14ac:dyDescent="0.25">
      <c r="A4" s="148" t="s">
        <v>17</v>
      </c>
      <c r="B4" s="149"/>
      <c r="C4" s="149"/>
      <c r="D4" s="150"/>
    </row>
    <row r="5" spans="1:15" x14ac:dyDescent="0.25">
      <c r="A5" s="7" t="s">
        <v>30</v>
      </c>
      <c r="B5" s="7" t="s">
        <v>5</v>
      </c>
      <c r="C5" s="7" t="s">
        <v>6</v>
      </c>
      <c r="D5" s="9" t="s">
        <v>2</v>
      </c>
      <c r="E5" s="6"/>
    </row>
    <row r="6" spans="1:15" x14ac:dyDescent="0.25">
      <c r="A6" s="30" t="s">
        <v>26</v>
      </c>
      <c r="B6" s="31">
        <v>130</v>
      </c>
      <c r="C6" s="32">
        <f>B25+D25+F25+H25</f>
        <v>480</v>
      </c>
      <c r="D6" s="33">
        <f>B6*C6</f>
        <v>62400</v>
      </c>
      <c r="E6" s="6"/>
    </row>
    <row r="7" spans="1:15" x14ac:dyDescent="0.25">
      <c r="A7" s="34" t="s">
        <v>27</v>
      </c>
      <c r="B7" s="35">
        <v>120</v>
      </c>
      <c r="C7" s="26">
        <f>B26+D26+F26+H26</f>
        <v>480</v>
      </c>
      <c r="D7" s="36">
        <f>B7*C7</f>
        <v>57600</v>
      </c>
      <c r="F7" s="91"/>
      <c r="G7" s="91"/>
      <c r="H7" s="91"/>
    </row>
    <row r="8" spans="1:15" x14ac:dyDescent="0.25">
      <c r="A8" s="34" t="s">
        <v>28</v>
      </c>
      <c r="B8" s="35">
        <v>120</v>
      </c>
      <c r="C8" s="26">
        <f>B27+D27+F27+H27</f>
        <v>480</v>
      </c>
      <c r="D8" s="36">
        <f>B8*C8</f>
        <v>57600</v>
      </c>
    </row>
    <row r="9" spans="1:15" x14ac:dyDescent="0.25">
      <c r="A9" s="50" t="s">
        <v>29</v>
      </c>
      <c r="B9" s="38">
        <v>120</v>
      </c>
      <c r="C9" s="81">
        <f>B28+D28+F28+H28</f>
        <v>480</v>
      </c>
      <c r="D9" s="132">
        <f>B9*C9</f>
        <v>57600</v>
      </c>
    </row>
    <row r="10" spans="1:15" x14ac:dyDescent="0.25">
      <c r="A10" s="134" t="s">
        <v>31</v>
      </c>
      <c r="B10" s="156"/>
      <c r="C10" s="157"/>
      <c r="D10" s="133">
        <f>D20</f>
        <v>21063.199999999997</v>
      </c>
    </row>
    <row r="11" spans="1:15" ht="15.75" thickBot="1" x14ac:dyDescent="0.3">
      <c r="A11" s="2" t="s">
        <v>2</v>
      </c>
      <c r="B11" s="1"/>
      <c r="C11" s="42">
        <f>SUM(C6:C10)</f>
        <v>1920</v>
      </c>
      <c r="D11" s="43">
        <f>SUM(D6:D10)*1.25</f>
        <v>320329</v>
      </c>
    </row>
    <row r="13" spans="1:15" x14ac:dyDescent="0.25">
      <c r="A13" s="148" t="s">
        <v>32</v>
      </c>
      <c r="B13" s="149"/>
      <c r="C13" s="149"/>
      <c r="D13" s="150"/>
    </row>
    <row r="14" spans="1:15" x14ac:dyDescent="0.25">
      <c r="A14" s="154" t="s">
        <v>33</v>
      </c>
      <c r="B14" s="145" t="s">
        <v>35</v>
      </c>
      <c r="C14" s="146"/>
      <c r="D14" s="147"/>
    </row>
    <row r="15" spans="1:15" x14ac:dyDescent="0.25">
      <c r="A15" s="155"/>
      <c r="B15" s="47" t="s">
        <v>34</v>
      </c>
      <c r="C15" s="48" t="s">
        <v>36</v>
      </c>
      <c r="D15" s="48" t="s">
        <v>2</v>
      </c>
    </row>
    <row r="16" spans="1:15" x14ac:dyDescent="0.25">
      <c r="A16" s="30" t="s">
        <v>22</v>
      </c>
      <c r="B16" s="69">
        <f>4860*1.13</f>
        <v>5491.7999999999993</v>
      </c>
      <c r="C16" s="24">
        <f>630*1.13</f>
        <v>711.9</v>
      </c>
      <c r="D16" s="24">
        <f>B16+C16</f>
        <v>6203.6999999999989</v>
      </c>
      <c r="N16" s="82"/>
      <c r="O16" s="82"/>
    </row>
    <row r="17" spans="1:15" x14ac:dyDescent="0.25">
      <c r="A17" s="34" t="s">
        <v>23</v>
      </c>
      <c r="B17" s="84">
        <f>4050*1.13</f>
        <v>4576.5</v>
      </c>
      <c r="C17" s="27">
        <f>340*1.13</f>
        <v>384.2</v>
      </c>
      <c r="D17" s="27">
        <f>B17+C17</f>
        <v>4960.7</v>
      </c>
    </row>
    <row r="18" spans="1:15" x14ac:dyDescent="0.25">
      <c r="A18" s="34" t="s">
        <v>24</v>
      </c>
      <c r="B18" s="84">
        <f>3240*1.13</f>
        <v>3661.2</v>
      </c>
      <c r="C18" s="27">
        <f>1170*1.13</f>
        <v>1322.1</v>
      </c>
      <c r="D18" s="27">
        <f>B18+C18</f>
        <v>4983.2999999999993</v>
      </c>
    </row>
    <row r="19" spans="1:15" x14ac:dyDescent="0.25">
      <c r="A19" s="37" t="s">
        <v>25</v>
      </c>
      <c r="B19" s="70">
        <f>3600*1.13</f>
        <v>4067.9999999999995</v>
      </c>
      <c r="C19" s="44">
        <f>750*1.13</f>
        <v>847.49999999999989</v>
      </c>
      <c r="D19" s="44">
        <f>B19+C19</f>
        <v>4915.4999999999991</v>
      </c>
    </row>
    <row r="20" spans="1:15" ht="15.75" thickBot="1" x14ac:dyDescent="0.3">
      <c r="A20" s="3" t="s">
        <v>2</v>
      </c>
      <c r="B20" s="85">
        <f>SUM(B16:B19)</f>
        <v>17797.5</v>
      </c>
      <c r="C20" s="46">
        <f>SUM(C16:C19)</f>
        <v>3265.7</v>
      </c>
      <c r="D20" s="46">
        <f>SUM(D16:D19)</f>
        <v>21063.199999999997</v>
      </c>
    </row>
    <row r="21" spans="1:15" x14ac:dyDescent="0.25">
      <c r="K21" s="127"/>
      <c r="L21" s="127"/>
      <c r="M21" s="127"/>
      <c r="N21" s="127"/>
      <c r="O21" s="127"/>
    </row>
    <row r="22" spans="1:15" x14ac:dyDescent="0.25">
      <c r="A22" s="148" t="s">
        <v>72</v>
      </c>
      <c r="B22" s="149"/>
      <c r="C22" s="149"/>
      <c r="D22" s="149"/>
      <c r="E22" s="149"/>
      <c r="F22" s="149"/>
      <c r="G22" s="149"/>
      <c r="H22" s="149"/>
      <c r="I22" s="150"/>
      <c r="K22" s="127"/>
      <c r="L22" s="127"/>
      <c r="M22" s="127"/>
      <c r="N22" s="127"/>
      <c r="O22" s="127"/>
    </row>
    <row r="23" spans="1:15" x14ac:dyDescent="0.25">
      <c r="A23" s="154" t="s">
        <v>4</v>
      </c>
      <c r="B23" s="145" t="s">
        <v>22</v>
      </c>
      <c r="C23" s="146"/>
      <c r="D23" s="146" t="s">
        <v>23</v>
      </c>
      <c r="E23" s="146"/>
      <c r="F23" s="146" t="s">
        <v>24</v>
      </c>
      <c r="G23" s="146"/>
      <c r="H23" s="146" t="s">
        <v>25</v>
      </c>
      <c r="I23" s="147"/>
      <c r="K23" s="127"/>
      <c r="L23" s="127"/>
      <c r="M23" s="127"/>
      <c r="N23" s="127"/>
      <c r="O23" s="127"/>
    </row>
    <row r="24" spans="1:15" x14ac:dyDescent="0.25">
      <c r="A24" s="155"/>
      <c r="B24" s="47" t="s">
        <v>6</v>
      </c>
      <c r="C24" s="48" t="s">
        <v>7</v>
      </c>
      <c r="D24" s="47" t="s">
        <v>6</v>
      </c>
      <c r="E24" s="48" t="s">
        <v>7</v>
      </c>
      <c r="F24" s="47" t="s">
        <v>6</v>
      </c>
      <c r="G24" s="48" t="s">
        <v>7</v>
      </c>
      <c r="H24" s="47" t="s">
        <v>6</v>
      </c>
      <c r="I24" s="48" t="s">
        <v>7</v>
      </c>
      <c r="K24" s="127"/>
      <c r="L24" s="127"/>
      <c r="M24" s="127"/>
      <c r="N24" s="127"/>
      <c r="O24" s="127"/>
    </row>
    <row r="25" spans="1:15" x14ac:dyDescent="0.25">
      <c r="A25" s="30" t="s">
        <v>26</v>
      </c>
      <c r="B25" s="23">
        <v>120</v>
      </c>
      <c r="C25" s="24">
        <f>B25*B6</f>
        <v>15600</v>
      </c>
      <c r="D25" s="25">
        <v>120</v>
      </c>
      <c r="E25" s="24">
        <f>D25*B6</f>
        <v>15600</v>
      </c>
      <c r="F25" s="25">
        <v>120</v>
      </c>
      <c r="G25" s="24">
        <f>F25*B6</f>
        <v>15600</v>
      </c>
      <c r="H25" s="25">
        <v>120</v>
      </c>
      <c r="I25" s="24">
        <f>H25*B6</f>
        <v>15600</v>
      </c>
      <c r="K25" s="127"/>
      <c r="L25" s="127"/>
      <c r="M25" s="127"/>
      <c r="N25" s="127"/>
      <c r="O25" s="127"/>
    </row>
    <row r="26" spans="1:15" x14ac:dyDescent="0.25">
      <c r="A26" s="34" t="s">
        <v>27</v>
      </c>
      <c r="B26" s="26">
        <v>120</v>
      </c>
      <c r="C26" s="27">
        <f>B26*B7</f>
        <v>14400</v>
      </c>
      <c r="D26" s="28">
        <v>120</v>
      </c>
      <c r="E26" s="27">
        <f>D26*B7</f>
        <v>14400</v>
      </c>
      <c r="F26" s="28">
        <v>120</v>
      </c>
      <c r="G26" s="27">
        <f>F26*B7</f>
        <v>14400</v>
      </c>
      <c r="H26" s="28">
        <v>120</v>
      </c>
      <c r="I26" s="27">
        <f>H26*B7</f>
        <v>14400</v>
      </c>
      <c r="K26" s="127"/>
      <c r="L26" s="127"/>
      <c r="M26" s="127"/>
      <c r="N26" s="127"/>
      <c r="O26" s="127"/>
    </row>
    <row r="27" spans="1:15" x14ac:dyDescent="0.25">
      <c r="A27" s="34" t="s">
        <v>28</v>
      </c>
      <c r="B27" s="26">
        <v>120</v>
      </c>
      <c r="C27" s="27">
        <f>B27*B8</f>
        <v>14400</v>
      </c>
      <c r="D27" s="28">
        <v>120</v>
      </c>
      <c r="E27" s="27">
        <f>D27*B8</f>
        <v>14400</v>
      </c>
      <c r="F27" s="28">
        <v>120</v>
      </c>
      <c r="G27" s="27">
        <f>F27*B8</f>
        <v>14400</v>
      </c>
      <c r="H27" s="28">
        <v>120</v>
      </c>
      <c r="I27" s="27">
        <f>H27*B8</f>
        <v>14400</v>
      </c>
      <c r="K27" s="127"/>
      <c r="L27" s="127"/>
      <c r="M27" s="127"/>
      <c r="N27" s="127"/>
      <c r="O27" s="127"/>
    </row>
    <row r="28" spans="1:15" x14ac:dyDescent="0.25">
      <c r="A28" s="37" t="s">
        <v>29</v>
      </c>
      <c r="B28" s="29">
        <v>120</v>
      </c>
      <c r="C28" s="44">
        <f>B28*B9</f>
        <v>14400</v>
      </c>
      <c r="D28" s="45">
        <v>120</v>
      </c>
      <c r="E28" s="44">
        <f>D28*B9</f>
        <v>14400</v>
      </c>
      <c r="F28" s="45">
        <v>120</v>
      </c>
      <c r="G28" s="44">
        <f>F28*B9</f>
        <v>14400</v>
      </c>
      <c r="H28" s="45">
        <v>120</v>
      </c>
      <c r="I28" s="44">
        <f>H28*B9</f>
        <v>14400</v>
      </c>
      <c r="K28" s="127"/>
      <c r="L28" s="127"/>
      <c r="M28" s="127"/>
      <c r="N28" s="127"/>
      <c r="O28" s="127"/>
    </row>
    <row r="29" spans="1:15" s="127" customFormat="1" ht="15.75" thickBot="1" x14ac:dyDescent="0.3">
      <c r="A29" s="129" t="s">
        <v>74</v>
      </c>
      <c r="B29" s="135">
        <f t="shared" ref="B29:I29" si="0">SUM(B25:B28)</f>
        <v>480</v>
      </c>
      <c r="C29" s="136">
        <f t="shared" si="0"/>
        <v>58800</v>
      </c>
      <c r="D29" s="135">
        <f t="shared" si="0"/>
        <v>480</v>
      </c>
      <c r="E29" s="136">
        <f t="shared" si="0"/>
        <v>58800</v>
      </c>
      <c r="F29" s="135">
        <f t="shared" si="0"/>
        <v>480</v>
      </c>
      <c r="G29" s="136">
        <f t="shared" si="0"/>
        <v>58800</v>
      </c>
      <c r="H29" s="135">
        <f t="shared" si="0"/>
        <v>480</v>
      </c>
      <c r="I29" s="136">
        <f t="shared" si="0"/>
        <v>58800</v>
      </c>
    </row>
    <row r="30" spans="1:15" ht="16.5" thickTop="1" thickBot="1" x14ac:dyDescent="0.3">
      <c r="A30" s="3" t="s">
        <v>73</v>
      </c>
      <c r="B30" s="42"/>
      <c r="C30" s="46">
        <f>C29+D16</f>
        <v>65003.7</v>
      </c>
      <c r="D30" s="42"/>
      <c r="E30" s="46">
        <f>E29+D17</f>
        <v>63760.7</v>
      </c>
      <c r="F30" s="42"/>
      <c r="G30" s="46">
        <f>G29+D18</f>
        <v>63783.3</v>
      </c>
      <c r="H30" s="42"/>
      <c r="I30" s="46">
        <f>I29+D19</f>
        <v>63715.5</v>
      </c>
    </row>
    <row r="31" spans="1:15" s="127" customFormat="1" x14ac:dyDescent="0.25">
      <c r="A31" s="129"/>
      <c r="B31" s="130"/>
      <c r="C31" s="131"/>
      <c r="D31" s="131"/>
    </row>
    <row r="32" spans="1:15" x14ac:dyDescent="0.25">
      <c r="A32" s="145" t="s">
        <v>9</v>
      </c>
      <c r="B32" s="146"/>
      <c r="C32" s="146"/>
      <c r="D32" s="146"/>
      <c r="E32" s="146"/>
      <c r="F32" s="146"/>
      <c r="G32" s="146"/>
      <c r="H32" s="146"/>
      <c r="I32" s="147"/>
    </row>
    <row r="33" spans="1:9" x14ac:dyDescent="0.25">
      <c r="A33" s="144" t="s">
        <v>71</v>
      </c>
      <c r="B33" s="142"/>
      <c r="C33" s="142"/>
      <c r="D33" s="142"/>
      <c r="E33" s="142"/>
      <c r="F33" s="142"/>
      <c r="G33" s="142"/>
      <c r="H33" s="142"/>
      <c r="I33" s="142"/>
    </row>
    <row r="34" spans="1:9" x14ac:dyDescent="0.25">
      <c r="A34" s="142"/>
      <c r="B34" s="142"/>
      <c r="C34" s="142"/>
      <c r="D34" s="142"/>
      <c r="E34" s="142"/>
      <c r="F34" s="142"/>
      <c r="G34" s="142"/>
      <c r="H34" s="142"/>
      <c r="I34" s="142"/>
    </row>
    <row r="35" spans="1:9" x14ac:dyDescent="0.25">
      <c r="A35" s="142"/>
      <c r="B35" s="142"/>
      <c r="C35" s="142"/>
      <c r="D35" s="142"/>
      <c r="E35" s="142"/>
      <c r="F35" s="142"/>
      <c r="G35" s="142"/>
      <c r="H35" s="142"/>
      <c r="I35" s="142"/>
    </row>
    <row r="36" spans="1:9" x14ac:dyDescent="0.25">
      <c r="A36" s="142"/>
      <c r="B36" s="142"/>
      <c r="C36" s="142"/>
      <c r="D36" s="142"/>
      <c r="E36" s="142"/>
      <c r="F36" s="142"/>
      <c r="G36" s="142"/>
      <c r="H36" s="142"/>
      <c r="I36" s="142"/>
    </row>
    <row r="37" spans="1:9" x14ac:dyDescent="0.25">
      <c r="A37" s="142"/>
      <c r="B37" s="142"/>
      <c r="C37" s="142"/>
      <c r="D37" s="142"/>
      <c r="E37" s="142"/>
      <c r="F37" s="142"/>
      <c r="G37" s="142"/>
      <c r="H37" s="142"/>
      <c r="I37" s="142"/>
    </row>
    <row r="38" spans="1:9" x14ac:dyDescent="0.25">
      <c r="A38" s="142"/>
      <c r="B38" s="142"/>
      <c r="C38" s="142"/>
      <c r="D38" s="142"/>
      <c r="E38" s="142"/>
      <c r="F38" s="142"/>
      <c r="G38" s="142"/>
      <c r="H38" s="142"/>
      <c r="I38" s="142"/>
    </row>
    <row r="39" spans="1:9" x14ac:dyDescent="0.25">
      <c r="A39" s="142"/>
      <c r="B39" s="142"/>
      <c r="C39" s="142"/>
      <c r="D39" s="142"/>
      <c r="E39" s="142"/>
      <c r="F39" s="142"/>
      <c r="G39" s="142"/>
      <c r="H39" s="142"/>
      <c r="I39" s="142"/>
    </row>
    <row r="40" spans="1:9" x14ac:dyDescent="0.25">
      <c r="A40" s="142"/>
      <c r="B40" s="142"/>
      <c r="C40" s="142"/>
      <c r="D40" s="142"/>
      <c r="E40" s="142"/>
      <c r="F40" s="142"/>
      <c r="G40" s="142"/>
      <c r="H40" s="142"/>
      <c r="I40" s="142"/>
    </row>
    <row r="41" spans="1:9" x14ac:dyDescent="0.25">
      <c r="A41" s="142"/>
      <c r="B41" s="142"/>
      <c r="C41" s="142"/>
      <c r="D41" s="142"/>
      <c r="E41" s="142"/>
      <c r="F41" s="142"/>
      <c r="G41" s="142"/>
      <c r="H41" s="142"/>
      <c r="I41" s="142"/>
    </row>
    <row r="42" spans="1:9" x14ac:dyDescent="0.25">
      <c r="A42" s="142"/>
      <c r="B42" s="142"/>
      <c r="C42" s="142"/>
      <c r="D42" s="142"/>
      <c r="E42" s="142"/>
      <c r="F42" s="142"/>
      <c r="G42" s="142"/>
      <c r="H42" s="142"/>
      <c r="I42" s="142"/>
    </row>
    <row r="43" spans="1:9" x14ac:dyDescent="0.25">
      <c r="A43" s="142"/>
      <c r="B43" s="142"/>
      <c r="C43" s="142"/>
      <c r="D43" s="142"/>
      <c r="E43" s="142"/>
      <c r="F43" s="142"/>
      <c r="G43" s="142"/>
      <c r="H43" s="142"/>
      <c r="I43" s="142"/>
    </row>
    <row r="44" spans="1:9" x14ac:dyDescent="0.25">
      <c r="A44" s="142"/>
      <c r="B44" s="142"/>
      <c r="C44" s="142"/>
      <c r="D44" s="142"/>
      <c r="E44" s="142"/>
      <c r="F44" s="142"/>
      <c r="G44" s="142"/>
      <c r="H44" s="142"/>
      <c r="I44" s="142"/>
    </row>
    <row r="45" spans="1:9" x14ac:dyDescent="0.25">
      <c r="A45" s="142"/>
      <c r="B45" s="142"/>
      <c r="C45" s="142"/>
      <c r="D45" s="142"/>
      <c r="E45" s="142"/>
      <c r="F45" s="142"/>
      <c r="G45" s="142"/>
      <c r="H45" s="142"/>
      <c r="I45" s="142"/>
    </row>
    <row r="46" spans="1:9" x14ac:dyDescent="0.25">
      <c r="A46" s="142"/>
      <c r="B46" s="142"/>
      <c r="C46" s="142"/>
      <c r="D46" s="142"/>
      <c r="E46" s="142"/>
      <c r="F46" s="142"/>
      <c r="G46" s="142"/>
      <c r="H46" s="142"/>
      <c r="I46" s="142"/>
    </row>
    <row r="47" spans="1:9" x14ac:dyDescent="0.25">
      <c r="A47" s="142"/>
      <c r="B47" s="142"/>
      <c r="C47" s="142"/>
      <c r="D47" s="142"/>
      <c r="E47" s="142"/>
      <c r="F47" s="142"/>
      <c r="G47" s="142"/>
      <c r="H47" s="142"/>
      <c r="I47" s="142"/>
    </row>
    <row r="48" spans="1:9" x14ac:dyDescent="0.25">
      <c r="A48" s="142"/>
      <c r="B48" s="142"/>
      <c r="C48" s="142"/>
      <c r="D48" s="142"/>
      <c r="E48" s="142"/>
      <c r="F48" s="142"/>
      <c r="G48" s="142"/>
      <c r="H48" s="142"/>
      <c r="I48" s="142"/>
    </row>
    <row r="49" spans="1:9" x14ac:dyDescent="0.25">
      <c r="A49" s="142"/>
      <c r="B49" s="142"/>
      <c r="C49" s="142"/>
      <c r="D49" s="142"/>
      <c r="E49" s="142"/>
      <c r="F49" s="142"/>
      <c r="G49" s="142"/>
      <c r="H49" s="142"/>
      <c r="I49" s="142"/>
    </row>
    <row r="50" spans="1:9" x14ac:dyDescent="0.25">
      <c r="A50" s="142"/>
      <c r="B50" s="142"/>
      <c r="C50" s="142"/>
      <c r="D50" s="142"/>
      <c r="E50" s="142"/>
      <c r="F50" s="142"/>
      <c r="G50" s="142"/>
      <c r="H50" s="142"/>
      <c r="I50" s="142"/>
    </row>
    <row r="51" spans="1:9" x14ac:dyDescent="0.25">
      <c r="A51" s="142"/>
      <c r="B51" s="142"/>
      <c r="C51" s="142"/>
      <c r="D51" s="142"/>
      <c r="E51" s="142"/>
      <c r="F51" s="142"/>
      <c r="G51" s="142"/>
      <c r="H51" s="142"/>
      <c r="I51" s="142"/>
    </row>
    <row r="52" spans="1:9" x14ac:dyDescent="0.25">
      <c r="A52" s="142"/>
      <c r="B52" s="142"/>
      <c r="C52" s="142"/>
      <c r="D52" s="142"/>
      <c r="E52" s="142"/>
      <c r="F52" s="142"/>
      <c r="G52" s="142"/>
      <c r="H52" s="142"/>
      <c r="I52" s="142"/>
    </row>
    <row r="53" spans="1:9" x14ac:dyDescent="0.25">
      <c r="A53" s="142"/>
      <c r="B53" s="142"/>
      <c r="C53" s="142"/>
      <c r="D53" s="142"/>
      <c r="E53" s="142"/>
      <c r="F53" s="142"/>
      <c r="G53" s="142"/>
      <c r="H53" s="142"/>
      <c r="I53" s="142"/>
    </row>
    <row r="54" spans="1:9" x14ac:dyDescent="0.25">
      <c r="A54" s="142"/>
      <c r="B54" s="142"/>
      <c r="C54" s="142"/>
      <c r="D54" s="142"/>
      <c r="E54" s="142"/>
      <c r="F54" s="142"/>
      <c r="G54" s="142"/>
      <c r="H54" s="142"/>
      <c r="I54" s="142"/>
    </row>
    <row r="55" spans="1:9" x14ac:dyDescent="0.25">
      <c r="A55" s="142"/>
      <c r="B55" s="142"/>
      <c r="C55" s="142"/>
      <c r="D55" s="142"/>
      <c r="E55" s="142"/>
      <c r="F55" s="142"/>
      <c r="G55" s="142"/>
      <c r="H55" s="142"/>
      <c r="I55" s="142"/>
    </row>
    <row r="56" spans="1:9" x14ac:dyDescent="0.25">
      <c r="A56" s="142"/>
      <c r="B56" s="142"/>
      <c r="C56" s="142"/>
      <c r="D56" s="142"/>
      <c r="E56" s="142"/>
      <c r="F56" s="142"/>
      <c r="G56" s="142"/>
      <c r="H56" s="142"/>
      <c r="I56" s="142"/>
    </row>
    <row r="57" spans="1:9" x14ac:dyDescent="0.25">
      <c r="A57" s="142"/>
      <c r="B57" s="142"/>
      <c r="C57" s="142"/>
      <c r="D57" s="142"/>
      <c r="E57" s="142"/>
      <c r="F57" s="142"/>
      <c r="G57" s="142"/>
      <c r="H57" s="142"/>
      <c r="I57" s="142"/>
    </row>
    <row r="58" spans="1:9" x14ac:dyDescent="0.25">
      <c r="A58" s="142"/>
      <c r="B58" s="142"/>
      <c r="C58" s="142"/>
      <c r="D58" s="142"/>
      <c r="E58" s="142"/>
      <c r="F58" s="142"/>
      <c r="G58" s="142"/>
      <c r="H58" s="142"/>
      <c r="I58" s="142"/>
    </row>
    <row r="59" spans="1:9" x14ac:dyDescent="0.25">
      <c r="A59" s="142"/>
      <c r="B59" s="142"/>
      <c r="C59" s="142"/>
      <c r="D59" s="142"/>
      <c r="E59" s="142"/>
      <c r="F59" s="142"/>
      <c r="G59" s="142"/>
      <c r="H59" s="142"/>
      <c r="I59" s="142"/>
    </row>
    <row r="60" spans="1:9" x14ac:dyDescent="0.25">
      <c r="A60" s="142"/>
      <c r="B60" s="142"/>
      <c r="C60" s="142"/>
      <c r="D60" s="142"/>
      <c r="E60" s="142"/>
      <c r="F60" s="142"/>
      <c r="G60" s="142"/>
      <c r="H60" s="142"/>
      <c r="I60" s="142"/>
    </row>
    <row r="61" spans="1:9" x14ac:dyDescent="0.25">
      <c r="A61" s="142"/>
      <c r="B61" s="142"/>
      <c r="C61" s="142"/>
      <c r="D61" s="142"/>
      <c r="E61" s="142"/>
      <c r="F61" s="142"/>
      <c r="G61" s="142"/>
      <c r="H61" s="142"/>
      <c r="I61" s="142"/>
    </row>
    <row r="62" spans="1:9" x14ac:dyDescent="0.25">
      <c r="A62" s="142"/>
      <c r="B62" s="142"/>
      <c r="C62" s="142"/>
      <c r="D62" s="142"/>
      <c r="E62" s="142"/>
      <c r="F62" s="142"/>
      <c r="G62" s="142"/>
      <c r="H62" s="142"/>
      <c r="I62" s="142"/>
    </row>
    <row r="63" spans="1:9" x14ac:dyDescent="0.25">
      <c r="A63" s="142"/>
      <c r="B63" s="142"/>
      <c r="C63" s="142"/>
      <c r="D63" s="142"/>
      <c r="E63" s="142"/>
      <c r="F63" s="142"/>
      <c r="G63" s="142"/>
      <c r="H63" s="142"/>
      <c r="I63" s="142"/>
    </row>
    <row r="64" spans="1:9" x14ac:dyDescent="0.25">
      <c r="A64" s="142"/>
      <c r="B64" s="142"/>
      <c r="C64" s="142"/>
      <c r="D64" s="142"/>
      <c r="E64" s="142"/>
      <c r="F64" s="142"/>
      <c r="G64" s="142"/>
      <c r="H64" s="142"/>
      <c r="I64" s="142"/>
    </row>
    <row r="65" spans="1:9" x14ac:dyDescent="0.25">
      <c r="A65" s="142"/>
      <c r="B65" s="142"/>
      <c r="C65" s="142"/>
      <c r="D65" s="142"/>
      <c r="E65" s="142"/>
      <c r="F65" s="142"/>
      <c r="G65" s="142"/>
      <c r="H65" s="142"/>
      <c r="I65" s="142"/>
    </row>
    <row r="66" spans="1:9" x14ac:dyDescent="0.25">
      <c r="A66" s="142"/>
      <c r="B66" s="142"/>
      <c r="C66" s="142"/>
      <c r="D66" s="142"/>
      <c r="E66" s="142"/>
      <c r="F66" s="142"/>
      <c r="G66" s="142"/>
      <c r="H66" s="142"/>
      <c r="I66" s="142"/>
    </row>
    <row r="67" spans="1:9" x14ac:dyDescent="0.25">
      <c r="A67" s="142"/>
      <c r="B67" s="142"/>
      <c r="C67" s="142"/>
      <c r="D67" s="142"/>
      <c r="E67" s="142"/>
      <c r="F67" s="142"/>
      <c r="G67" s="142"/>
      <c r="H67" s="142"/>
      <c r="I67" s="142"/>
    </row>
    <row r="68" spans="1:9" x14ac:dyDescent="0.25">
      <c r="A68" s="142"/>
      <c r="B68" s="142"/>
      <c r="C68" s="142"/>
      <c r="D68" s="142"/>
      <c r="E68" s="142"/>
      <c r="F68" s="142"/>
      <c r="G68" s="142"/>
      <c r="H68" s="142"/>
      <c r="I68" s="142"/>
    </row>
  </sheetData>
  <mergeCells count="14">
    <mergeCell ref="A1:I3"/>
    <mergeCell ref="A32:I32"/>
    <mergeCell ref="A33:I68"/>
    <mergeCell ref="A23:A24"/>
    <mergeCell ref="A4:D4"/>
    <mergeCell ref="A22:I22"/>
    <mergeCell ref="B23:C23"/>
    <mergeCell ref="D23:E23"/>
    <mergeCell ref="F23:G23"/>
    <mergeCell ref="H23:I23"/>
    <mergeCell ref="B10:C10"/>
    <mergeCell ref="A14:A15"/>
    <mergeCell ref="A13:D13"/>
    <mergeCell ref="B14:D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showGridLines="0" workbookViewId="0">
      <selection sqref="A1:I3"/>
    </sheetView>
  </sheetViews>
  <sheetFormatPr defaultRowHeight="15" x14ac:dyDescent="0.25"/>
  <cols>
    <col min="1" max="1" width="47.42578125" bestFit="1" customWidth="1"/>
    <col min="2" max="2" width="15.42578125" bestFit="1" customWidth="1"/>
    <col min="3" max="3" width="11.5703125" bestFit="1" customWidth="1"/>
    <col min="4" max="5" width="14.5703125" bestFit="1" customWidth="1"/>
    <col min="6" max="7" width="14.42578125" bestFit="1" customWidth="1"/>
    <col min="8" max="8" width="13.85546875" bestFit="1" customWidth="1"/>
    <col min="9" max="9" width="14.28515625" customWidth="1"/>
    <col min="10" max="11" width="11.5703125" bestFit="1" customWidth="1"/>
    <col min="15" max="15" width="11.5703125" bestFit="1" customWidth="1"/>
  </cols>
  <sheetData>
    <row r="1" spans="1:14" s="91" customFormat="1" ht="15" customHeight="1" x14ac:dyDescent="0.25">
      <c r="A1" s="153" t="s">
        <v>59</v>
      </c>
      <c r="B1" s="153"/>
      <c r="C1" s="153"/>
      <c r="D1" s="153"/>
      <c r="E1" s="153"/>
      <c r="F1" s="153"/>
      <c r="G1" s="153"/>
      <c r="H1" s="153"/>
      <c r="I1" s="153"/>
    </row>
    <row r="2" spans="1:14" s="91" customFormat="1" ht="15" customHeight="1" x14ac:dyDescent="0.25">
      <c r="A2" s="153"/>
      <c r="B2" s="153"/>
      <c r="C2" s="153"/>
      <c r="D2" s="153"/>
      <c r="E2" s="153"/>
      <c r="F2" s="153"/>
      <c r="G2" s="153"/>
      <c r="H2" s="153"/>
      <c r="I2" s="153"/>
    </row>
    <row r="3" spans="1:14" s="91" customFormat="1" ht="15" customHeight="1" x14ac:dyDescent="0.25">
      <c r="A3" s="153"/>
      <c r="B3" s="153"/>
      <c r="C3" s="153"/>
      <c r="D3" s="153"/>
      <c r="E3" s="153"/>
      <c r="F3" s="153"/>
      <c r="G3" s="153"/>
      <c r="H3" s="153"/>
      <c r="I3" s="153"/>
    </row>
    <row r="4" spans="1:14" x14ac:dyDescent="0.25">
      <c r="A4" s="148" t="s">
        <v>10</v>
      </c>
      <c r="B4" s="149"/>
      <c r="C4" s="149"/>
      <c r="D4" s="149"/>
      <c r="E4" s="149"/>
      <c r="F4" s="149"/>
      <c r="G4" s="150"/>
    </row>
    <row r="5" spans="1:14" x14ac:dyDescent="0.25">
      <c r="A5" s="7" t="s">
        <v>3</v>
      </c>
      <c r="B5" s="7" t="s">
        <v>13</v>
      </c>
      <c r="C5" s="8" t="s">
        <v>1</v>
      </c>
      <c r="D5" s="7" t="s">
        <v>11</v>
      </c>
      <c r="E5" s="7" t="s">
        <v>12</v>
      </c>
      <c r="F5" s="7" t="s">
        <v>8</v>
      </c>
      <c r="G5" s="9" t="s">
        <v>2</v>
      </c>
    </row>
    <row r="6" spans="1:14" ht="105" x14ac:dyDescent="0.25">
      <c r="A6" s="54" t="s">
        <v>39</v>
      </c>
      <c r="B6" s="57" t="s">
        <v>42</v>
      </c>
      <c r="C6" s="51">
        <v>1024</v>
      </c>
      <c r="D6" s="60">
        <v>100</v>
      </c>
      <c r="E6" s="66">
        <f>C6*D6</f>
        <v>102400</v>
      </c>
      <c r="F6" s="63">
        <f>E6*0.13</f>
        <v>13312</v>
      </c>
      <c r="G6" s="51">
        <f>E6+F6</f>
        <v>115712</v>
      </c>
    </row>
    <row r="7" spans="1:14" s="83" customFormat="1" x14ac:dyDescent="0.25">
      <c r="A7" s="87" t="s">
        <v>40</v>
      </c>
      <c r="B7" s="88" t="s">
        <v>38</v>
      </c>
      <c r="C7" s="89">
        <v>650</v>
      </c>
      <c r="D7" s="90">
        <v>4</v>
      </c>
      <c r="E7" s="101">
        <f>C7*D7</f>
        <v>2600</v>
      </c>
      <c r="F7" s="102">
        <f>E7*0.13</f>
        <v>338</v>
      </c>
      <c r="G7" s="89">
        <f>E7+F7</f>
        <v>2938</v>
      </c>
    </row>
    <row r="8" spans="1:14" x14ac:dyDescent="0.25">
      <c r="A8" s="55" t="s">
        <v>41</v>
      </c>
      <c r="B8" s="58" t="s">
        <v>38</v>
      </c>
      <c r="C8" s="52">
        <v>189</v>
      </c>
      <c r="D8" s="61">
        <v>100</v>
      </c>
      <c r="E8" s="67">
        <f>C8*D8</f>
        <v>18900</v>
      </c>
      <c r="F8" s="64">
        <f>E8*0.13</f>
        <v>2457</v>
      </c>
      <c r="G8" s="52">
        <f>E8+F8</f>
        <v>21357</v>
      </c>
    </row>
    <row r="9" spans="1:14" x14ac:dyDescent="0.25">
      <c r="A9" s="56" t="s">
        <v>37</v>
      </c>
      <c r="B9" s="59" t="s">
        <v>38</v>
      </c>
      <c r="C9" s="53">
        <v>12</v>
      </c>
      <c r="D9" s="62">
        <v>100</v>
      </c>
      <c r="E9" s="68">
        <f>C9*D9</f>
        <v>1200</v>
      </c>
      <c r="F9" s="65">
        <f>E9*0.13</f>
        <v>156</v>
      </c>
      <c r="G9" s="53">
        <f>E9+F9</f>
        <v>1356</v>
      </c>
    </row>
    <row r="10" spans="1:14" x14ac:dyDescent="0.25">
      <c r="A10" s="76" t="s">
        <v>15</v>
      </c>
      <c r="B10" s="21"/>
      <c r="C10" s="22"/>
      <c r="D10" s="19"/>
      <c r="E10" s="20"/>
      <c r="F10" s="20"/>
      <c r="G10" s="77">
        <v>1500</v>
      </c>
    </row>
    <row r="11" spans="1:14" ht="15.75" thickBot="1" x14ac:dyDescent="0.3">
      <c r="A11" s="2" t="s">
        <v>2</v>
      </c>
      <c r="B11" s="13"/>
      <c r="C11" s="1"/>
      <c r="D11" s="4"/>
      <c r="E11" s="12"/>
      <c r="F11" s="12"/>
      <c r="G11" s="40">
        <f>SUM(G6:G10)</f>
        <v>142863</v>
      </c>
    </row>
    <row r="13" spans="1:14" s="83" customFormat="1" x14ac:dyDescent="0.25">
      <c r="A13" s="148" t="s">
        <v>58</v>
      </c>
      <c r="B13" s="149"/>
      <c r="C13" s="149"/>
      <c r="D13" s="149"/>
      <c r="E13" s="149"/>
      <c r="F13" s="149"/>
      <c r="G13" s="149"/>
      <c r="H13" s="149"/>
      <c r="I13" s="150"/>
    </row>
    <row r="14" spans="1:14" s="83" customFormat="1" x14ac:dyDescent="0.25">
      <c r="A14" s="154" t="s">
        <v>3</v>
      </c>
      <c r="B14" s="145" t="s">
        <v>22</v>
      </c>
      <c r="C14" s="146"/>
      <c r="D14" s="146" t="s">
        <v>23</v>
      </c>
      <c r="E14" s="146"/>
      <c r="F14" s="146" t="s">
        <v>24</v>
      </c>
      <c r="G14" s="146"/>
      <c r="H14" s="146" t="s">
        <v>25</v>
      </c>
      <c r="I14" s="147"/>
    </row>
    <row r="15" spans="1:14" s="83" customFormat="1" x14ac:dyDescent="0.25">
      <c r="A15" s="155"/>
      <c r="B15" s="47" t="s">
        <v>11</v>
      </c>
      <c r="C15" s="48" t="s">
        <v>7</v>
      </c>
      <c r="D15" s="47" t="s">
        <v>11</v>
      </c>
      <c r="E15" s="48" t="s">
        <v>7</v>
      </c>
      <c r="F15" s="47" t="s">
        <v>11</v>
      </c>
      <c r="G15" s="48" t="s">
        <v>7</v>
      </c>
      <c r="H15" s="47" t="s">
        <v>11</v>
      </c>
      <c r="I15" s="48" t="s">
        <v>7</v>
      </c>
      <c r="K15" s="127"/>
      <c r="L15" s="127"/>
      <c r="M15" s="127"/>
      <c r="N15" s="127"/>
    </row>
    <row r="16" spans="1:14" s="83" customFormat="1" x14ac:dyDescent="0.25">
      <c r="A16" s="30" t="s">
        <v>39</v>
      </c>
      <c r="B16" s="23">
        <v>25</v>
      </c>
      <c r="C16" s="24">
        <f>C6*B16</f>
        <v>25600</v>
      </c>
      <c r="D16" s="25">
        <v>25</v>
      </c>
      <c r="E16" s="24">
        <f>C6*D16</f>
        <v>25600</v>
      </c>
      <c r="F16" s="25">
        <v>25</v>
      </c>
      <c r="G16" s="24">
        <f>C6*F16</f>
        <v>25600</v>
      </c>
      <c r="H16" s="25">
        <v>25</v>
      </c>
      <c r="I16" s="24">
        <f>C6*H16</f>
        <v>25600</v>
      </c>
      <c r="K16" s="127"/>
      <c r="L16" s="127"/>
      <c r="M16" s="127"/>
      <c r="N16" s="127"/>
    </row>
    <row r="17" spans="1:14" s="83" customFormat="1" x14ac:dyDescent="0.25">
      <c r="A17" s="34" t="s">
        <v>40</v>
      </c>
      <c r="B17" s="26">
        <v>1</v>
      </c>
      <c r="C17" s="27">
        <f>C7*B17</f>
        <v>650</v>
      </c>
      <c r="D17" s="28">
        <v>1</v>
      </c>
      <c r="E17" s="27">
        <f>C7*D17</f>
        <v>650</v>
      </c>
      <c r="F17" s="28">
        <v>1</v>
      </c>
      <c r="G17" s="27">
        <f>C7*F17</f>
        <v>650</v>
      </c>
      <c r="H17" s="28">
        <v>1</v>
      </c>
      <c r="I17" s="27">
        <f>C7*H17</f>
        <v>650</v>
      </c>
      <c r="K17" s="127"/>
      <c r="L17" s="127"/>
      <c r="M17" s="127"/>
      <c r="N17" s="127"/>
    </row>
    <row r="18" spans="1:14" s="83" customFormat="1" x14ac:dyDescent="0.25">
      <c r="A18" s="34" t="s">
        <v>41</v>
      </c>
      <c r="B18" s="26">
        <v>25</v>
      </c>
      <c r="C18" s="27">
        <f>C8*B18</f>
        <v>4725</v>
      </c>
      <c r="D18" s="28">
        <v>25</v>
      </c>
      <c r="E18" s="27">
        <f>C8*D18</f>
        <v>4725</v>
      </c>
      <c r="F18" s="28">
        <v>25</v>
      </c>
      <c r="G18" s="27">
        <f>C8*F18</f>
        <v>4725</v>
      </c>
      <c r="H18" s="28">
        <v>25</v>
      </c>
      <c r="I18" s="27">
        <f>C8*H18</f>
        <v>4725</v>
      </c>
    </row>
    <row r="19" spans="1:14" x14ac:dyDescent="0.25">
      <c r="A19" s="37" t="s">
        <v>37</v>
      </c>
      <c r="B19" s="81">
        <v>25</v>
      </c>
      <c r="C19" s="103">
        <f>C9*B19</f>
        <v>300</v>
      </c>
      <c r="D19" s="104">
        <v>25</v>
      </c>
      <c r="E19" s="103">
        <f>C9*D19</f>
        <v>300</v>
      </c>
      <c r="F19" s="104">
        <v>25</v>
      </c>
      <c r="G19" s="103">
        <f>C9*F19</f>
        <v>300</v>
      </c>
      <c r="H19" s="104">
        <v>25</v>
      </c>
      <c r="I19" s="103">
        <f>C9*H19</f>
        <v>300</v>
      </c>
    </row>
    <row r="20" spans="1:14" ht="15.75" thickBot="1" x14ac:dyDescent="0.3">
      <c r="A20" s="3" t="s">
        <v>2</v>
      </c>
      <c r="B20" s="105">
        <f t="shared" ref="B20:I20" si="0">SUM(B16:B19)</f>
        <v>76</v>
      </c>
      <c r="C20" s="106">
        <f>SUM(C16:C19)</f>
        <v>31275</v>
      </c>
      <c r="D20" s="105">
        <f t="shared" si="0"/>
        <v>76</v>
      </c>
      <c r="E20" s="106">
        <f t="shared" si="0"/>
        <v>31275</v>
      </c>
      <c r="F20" s="105">
        <f t="shared" si="0"/>
        <v>76</v>
      </c>
      <c r="G20" s="106">
        <f t="shared" si="0"/>
        <v>31275</v>
      </c>
      <c r="H20" s="105">
        <f t="shared" si="0"/>
        <v>76</v>
      </c>
      <c r="I20" s="106">
        <f t="shared" si="0"/>
        <v>31275</v>
      </c>
    </row>
    <row r="21" spans="1:14" x14ac:dyDescent="0.25">
      <c r="A21" s="83"/>
      <c r="B21" s="83"/>
      <c r="C21" s="83"/>
      <c r="D21" s="83"/>
      <c r="E21" s="83"/>
      <c r="F21" s="83"/>
      <c r="G21" s="83"/>
    </row>
    <row r="22" spans="1:14" x14ac:dyDescent="0.25">
      <c r="A22" s="145" t="s">
        <v>9</v>
      </c>
      <c r="B22" s="146"/>
      <c r="C22" s="146"/>
      <c r="D22" s="146"/>
      <c r="E22" s="146"/>
      <c r="F22" s="146"/>
      <c r="G22" s="146"/>
      <c r="H22" s="146"/>
      <c r="I22" s="147"/>
      <c r="J22" s="15"/>
    </row>
    <row r="23" spans="1:14" ht="36" customHeight="1" x14ac:dyDescent="0.25">
      <c r="A23" s="141" t="s">
        <v>76</v>
      </c>
      <c r="B23" s="141"/>
      <c r="C23" s="141"/>
      <c r="D23" s="141"/>
      <c r="E23" s="141"/>
      <c r="F23" s="141"/>
      <c r="G23" s="141"/>
      <c r="H23" s="141"/>
      <c r="I23" s="141"/>
      <c r="J23" s="14"/>
    </row>
    <row r="24" spans="1:14" x14ac:dyDescent="0.25">
      <c r="A24" s="141"/>
      <c r="B24" s="141"/>
      <c r="C24" s="141"/>
      <c r="D24" s="141"/>
      <c r="E24" s="141"/>
      <c r="F24" s="141"/>
      <c r="G24" s="141"/>
      <c r="H24" s="141"/>
      <c r="I24" s="141"/>
      <c r="J24" s="14"/>
    </row>
    <row r="25" spans="1:14" x14ac:dyDescent="0.25">
      <c r="A25" s="141"/>
      <c r="B25" s="141"/>
      <c r="C25" s="141"/>
      <c r="D25" s="141"/>
      <c r="E25" s="141"/>
      <c r="F25" s="141"/>
      <c r="G25" s="141"/>
      <c r="H25" s="141"/>
      <c r="I25" s="141"/>
    </row>
    <row r="26" spans="1:14" x14ac:dyDescent="0.25">
      <c r="A26" s="141"/>
      <c r="B26" s="141"/>
      <c r="C26" s="141"/>
      <c r="D26" s="141"/>
      <c r="E26" s="141"/>
      <c r="F26" s="141"/>
      <c r="G26" s="141"/>
      <c r="H26" s="141"/>
      <c r="I26" s="141"/>
    </row>
    <row r="27" spans="1:14" x14ac:dyDescent="0.25">
      <c r="A27" s="141"/>
      <c r="B27" s="141"/>
      <c r="C27" s="141"/>
      <c r="D27" s="141"/>
      <c r="E27" s="141"/>
      <c r="F27" s="141"/>
      <c r="G27" s="141"/>
      <c r="H27" s="141"/>
      <c r="I27" s="141"/>
    </row>
    <row r="28" spans="1:14" x14ac:dyDescent="0.25">
      <c r="A28" s="141"/>
      <c r="B28" s="141"/>
      <c r="C28" s="141"/>
      <c r="D28" s="141"/>
      <c r="E28" s="141"/>
      <c r="F28" s="141"/>
      <c r="G28" s="141"/>
      <c r="H28" s="141"/>
      <c r="I28" s="141"/>
    </row>
    <row r="29" spans="1:14" x14ac:dyDescent="0.25">
      <c r="A29" s="141"/>
      <c r="B29" s="141"/>
      <c r="C29" s="141"/>
      <c r="D29" s="141"/>
      <c r="E29" s="141"/>
      <c r="F29" s="141"/>
      <c r="G29" s="141"/>
      <c r="H29" s="141"/>
      <c r="I29" s="141"/>
    </row>
    <row r="30" spans="1:14" x14ac:dyDescent="0.25">
      <c r="A30" s="141"/>
      <c r="B30" s="141"/>
      <c r="C30" s="141"/>
      <c r="D30" s="141"/>
      <c r="E30" s="141"/>
      <c r="F30" s="141"/>
      <c r="G30" s="141"/>
      <c r="H30" s="141"/>
      <c r="I30" s="141"/>
    </row>
    <row r="31" spans="1:14" x14ac:dyDescent="0.25">
      <c r="A31" s="141"/>
      <c r="B31" s="141"/>
      <c r="C31" s="141"/>
      <c r="D31" s="141"/>
      <c r="E31" s="141"/>
      <c r="F31" s="141"/>
      <c r="G31" s="141"/>
      <c r="H31" s="141"/>
      <c r="I31" s="141"/>
    </row>
    <row r="32" spans="1:14" x14ac:dyDescent="0.25">
      <c r="A32" s="141"/>
      <c r="B32" s="141"/>
      <c r="C32" s="141"/>
      <c r="D32" s="141"/>
      <c r="E32" s="141"/>
      <c r="F32" s="141"/>
      <c r="G32" s="141"/>
      <c r="H32" s="141"/>
      <c r="I32" s="141"/>
    </row>
    <row r="33" spans="1:9" x14ac:dyDescent="0.25">
      <c r="A33" s="141"/>
      <c r="B33" s="141"/>
      <c r="C33" s="141"/>
      <c r="D33" s="141"/>
      <c r="E33" s="141"/>
      <c r="F33" s="141"/>
      <c r="G33" s="141"/>
      <c r="H33" s="141"/>
      <c r="I33" s="141"/>
    </row>
    <row r="34" spans="1:9" x14ac:dyDescent="0.25">
      <c r="A34" s="141"/>
      <c r="B34" s="141"/>
      <c r="C34" s="141"/>
      <c r="D34" s="141"/>
      <c r="E34" s="141"/>
      <c r="F34" s="141"/>
      <c r="G34" s="141"/>
      <c r="H34" s="141"/>
      <c r="I34" s="141"/>
    </row>
    <row r="35" spans="1:9" x14ac:dyDescent="0.25">
      <c r="A35" s="141"/>
      <c r="B35" s="141"/>
      <c r="C35" s="141"/>
      <c r="D35" s="141"/>
      <c r="E35" s="141"/>
      <c r="F35" s="141"/>
      <c r="G35" s="141"/>
      <c r="H35" s="141"/>
      <c r="I35" s="141"/>
    </row>
    <row r="36" spans="1:9" x14ac:dyDescent="0.25">
      <c r="A36" s="141"/>
      <c r="B36" s="141"/>
      <c r="C36" s="141"/>
      <c r="D36" s="141"/>
      <c r="E36" s="141"/>
      <c r="F36" s="141"/>
      <c r="G36" s="141"/>
      <c r="H36" s="141"/>
      <c r="I36" s="141"/>
    </row>
    <row r="37" spans="1:9" x14ac:dyDescent="0.25">
      <c r="A37" s="141"/>
      <c r="B37" s="141"/>
      <c r="C37" s="141"/>
      <c r="D37" s="141"/>
      <c r="E37" s="141"/>
      <c r="F37" s="141"/>
      <c r="G37" s="141"/>
      <c r="H37" s="141"/>
      <c r="I37" s="141"/>
    </row>
    <row r="38" spans="1:9" x14ac:dyDescent="0.25">
      <c r="A38" s="141"/>
      <c r="B38" s="141"/>
      <c r="C38" s="141"/>
      <c r="D38" s="141"/>
      <c r="E38" s="141"/>
      <c r="F38" s="141"/>
      <c r="G38" s="141"/>
      <c r="H38" s="141"/>
      <c r="I38" s="141"/>
    </row>
    <row r="39" spans="1:9" x14ac:dyDescent="0.25">
      <c r="A39" s="141"/>
      <c r="B39" s="141"/>
      <c r="C39" s="141"/>
      <c r="D39" s="141"/>
      <c r="E39" s="141"/>
      <c r="F39" s="141"/>
      <c r="G39" s="141"/>
      <c r="H39" s="141"/>
      <c r="I39" s="141"/>
    </row>
    <row r="40" spans="1:9" x14ac:dyDescent="0.25">
      <c r="A40" s="141"/>
      <c r="B40" s="141"/>
      <c r="C40" s="141"/>
      <c r="D40" s="141"/>
      <c r="E40" s="141"/>
      <c r="F40" s="141"/>
      <c r="G40" s="141"/>
      <c r="H40" s="141"/>
      <c r="I40" s="141"/>
    </row>
    <row r="41" spans="1:9" x14ac:dyDescent="0.25">
      <c r="A41" s="141"/>
      <c r="B41" s="141"/>
      <c r="C41" s="141"/>
      <c r="D41" s="141"/>
      <c r="E41" s="141"/>
      <c r="F41" s="141"/>
      <c r="G41" s="141"/>
      <c r="H41" s="141"/>
      <c r="I41" s="141"/>
    </row>
    <row r="42" spans="1:9" x14ac:dyDescent="0.25">
      <c r="A42" s="141"/>
      <c r="B42" s="141"/>
      <c r="C42" s="141"/>
      <c r="D42" s="141"/>
      <c r="E42" s="141"/>
      <c r="F42" s="141"/>
      <c r="G42" s="141"/>
      <c r="H42" s="141"/>
      <c r="I42" s="141"/>
    </row>
    <row r="43" spans="1:9" x14ac:dyDescent="0.25">
      <c r="A43" s="141"/>
      <c r="B43" s="141"/>
      <c r="C43" s="141"/>
      <c r="D43" s="141"/>
      <c r="E43" s="141"/>
      <c r="F43" s="141"/>
      <c r="G43" s="141"/>
      <c r="H43" s="141"/>
      <c r="I43" s="141"/>
    </row>
    <row r="44" spans="1:9" x14ac:dyDescent="0.25">
      <c r="A44" s="141"/>
      <c r="B44" s="141"/>
      <c r="C44" s="141"/>
      <c r="D44" s="141"/>
      <c r="E44" s="141"/>
      <c r="F44" s="141"/>
      <c r="G44" s="141"/>
      <c r="H44" s="141"/>
      <c r="I44" s="141"/>
    </row>
    <row r="45" spans="1:9" x14ac:dyDescent="0.25">
      <c r="A45" s="141"/>
      <c r="B45" s="141"/>
      <c r="C45" s="141"/>
      <c r="D45" s="141"/>
      <c r="E45" s="141"/>
      <c r="F45" s="141"/>
      <c r="G45" s="141"/>
      <c r="H45" s="141"/>
      <c r="I45" s="141"/>
    </row>
    <row r="46" spans="1:9" x14ac:dyDescent="0.25">
      <c r="A46" s="141"/>
      <c r="B46" s="141"/>
      <c r="C46" s="141"/>
      <c r="D46" s="141"/>
      <c r="E46" s="141"/>
      <c r="F46" s="141"/>
      <c r="G46" s="141"/>
      <c r="H46" s="141"/>
      <c r="I46" s="141"/>
    </row>
    <row r="47" spans="1:9" x14ac:dyDescent="0.25">
      <c r="A47" s="141"/>
      <c r="B47" s="141"/>
      <c r="C47" s="141"/>
      <c r="D47" s="141"/>
      <c r="E47" s="141"/>
      <c r="F47" s="141"/>
      <c r="G47" s="141"/>
      <c r="H47" s="141"/>
      <c r="I47" s="141"/>
    </row>
    <row r="48" spans="1:9" x14ac:dyDescent="0.25">
      <c r="A48" s="141"/>
      <c r="B48" s="141"/>
      <c r="C48" s="141"/>
      <c r="D48" s="141"/>
      <c r="E48" s="141"/>
      <c r="F48" s="141"/>
      <c r="G48" s="141"/>
      <c r="H48" s="141"/>
      <c r="I48" s="141"/>
    </row>
    <row r="49" spans="1:9" x14ac:dyDescent="0.25">
      <c r="A49" s="141"/>
      <c r="B49" s="141"/>
      <c r="C49" s="141"/>
      <c r="D49" s="141"/>
      <c r="E49" s="141"/>
      <c r="F49" s="141"/>
      <c r="G49" s="141"/>
      <c r="H49" s="141"/>
      <c r="I49" s="141"/>
    </row>
    <row r="50" spans="1:9" x14ac:dyDescent="0.25">
      <c r="A50" s="141"/>
      <c r="B50" s="141"/>
      <c r="C50" s="141"/>
      <c r="D50" s="141"/>
      <c r="E50" s="141"/>
      <c r="F50" s="141"/>
      <c r="G50" s="141"/>
      <c r="H50" s="141"/>
      <c r="I50" s="141"/>
    </row>
    <row r="51" spans="1:9" x14ac:dyDescent="0.25">
      <c r="A51" s="141"/>
      <c r="B51" s="141"/>
      <c r="C51" s="141"/>
      <c r="D51" s="141"/>
      <c r="E51" s="141"/>
      <c r="F51" s="141"/>
      <c r="G51" s="141"/>
      <c r="H51" s="141"/>
      <c r="I51" s="141"/>
    </row>
    <row r="52" spans="1:9" x14ac:dyDescent="0.25">
      <c r="A52" s="141"/>
      <c r="B52" s="141"/>
      <c r="C52" s="141"/>
      <c r="D52" s="141"/>
      <c r="E52" s="141"/>
      <c r="F52" s="141"/>
      <c r="G52" s="141"/>
      <c r="H52" s="141"/>
      <c r="I52" s="141"/>
    </row>
    <row r="53" spans="1:9" x14ac:dyDescent="0.25">
      <c r="A53" s="141"/>
      <c r="B53" s="141"/>
      <c r="C53" s="141"/>
      <c r="D53" s="141"/>
      <c r="E53" s="141"/>
      <c r="F53" s="141"/>
      <c r="G53" s="141"/>
      <c r="H53" s="141"/>
      <c r="I53" s="141"/>
    </row>
    <row r="54" spans="1:9" x14ac:dyDescent="0.25">
      <c r="A54" s="141"/>
      <c r="B54" s="141"/>
      <c r="C54" s="141"/>
      <c r="D54" s="141"/>
      <c r="E54" s="141"/>
      <c r="F54" s="141"/>
      <c r="G54" s="141"/>
      <c r="H54" s="141"/>
      <c r="I54" s="141"/>
    </row>
    <row r="55" spans="1:9" x14ac:dyDescent="0.25">
      <c r="A55" s="141"/>
      <c r="B55" s="141"/>
      <c r="C55" s="141"/>
      <c r="D55" s="141"/>
      <c r="E55" s="141"/>
      <c r="F55" s="141"/>
      <c r="G55" s="141"/>
      <c r="H55" s="141"/>
      <c r="I55" s="141"/>
    </row>
    <row r="56" spans="1:9" x14ac:dyDescent="0.25">
      <c r="A56" s="141"/>
      <c r="B56" s="141"/>
      <c r="C56" s="141"/>
      <c r="D56" s="141"/>
      <c r="E56" s="141"/>
      <c r="F56" s="141"/>
      <c r="G56" s="141"/>
      <c r="H56" s="141"/>
      <c r="I56" s="141"/>
    </row>
    <row r="57" spans="1:9" x14ac:dyDescent="0.25">
      <c r="A57" s="141"/>
      <c r="B57" s="141"/>
      <c r="C57" s="141"/>
      <c r="D57" s="141"/>
      <c r="E57" s="141"/>
      <c r="F57" s="141"/>
      <c r="G57" s="141"/>
      <c r="H57" s="141"/>
      <c r="I57" s="141"/>
    </row>
    <row r="58" spans="1:9" x14ac:dyDescent="0.25">
      <c r="A58" s="141"/>
      <c r="B58" s="141"/>
      <c r="C58" s="141"/>
      <c r="D58" s="141"/>
      <c r="E58" s="141"/>
      <c r="F58" s="141"/>
      <c r="G58" s="141"/>
      <c r="H58" s="141"/>
      <c r="I58" s="141"/>
    </row>
    <row r="59" spans="1:9" x14ac:dyDescent="0.25">
      <c r="A59" s="141"/>
      <c r="B59" s="141"/>
      <c r="C59" s="141"/>
      <c r="D59" s="141"/>
      <c r="E59" s="141"/>
      <c r="F59" s="141"/>
      <c r="G59" s="141"/>
      <c r="H59" s="141"/>
      <c r="I59" s="141"/>
    </row>
    <row r="60" spans="1:9" x14ac:dyDescent="0.25">
      <c r="A60" s="141"/>
      <c r="B60" s="141"/>
      <c r="C60" s="141"/>
      <c r="D60" s="141"/>
      <c r="E60" s="141"/>
      <c r="F60" s="141"/>
      <c r="G60" s="141"/>
      <c r="H60" s="141"/>
      <c r="I60" s="141"/>
    </row>
  </sheetData>
  <mergeCells count="10">
    <mergeCell ref="A1:I3"/>
    <mergeCell ref="A23:I60"/>
    <mergeCell ref="A22:I22"/>
    <mergeCell ref="A4:G4"/>
    <mergeCell ref="A13:I13"/>
    <mergeCell ref="A14:A15"/>
    <mergeCell ref="B14:C14"/>
    <mergeCell ref="D14:E14"/>
    <mergeCell ref="F14:G14"/>
    <mergeCell ref="H14:I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22" workbookViewId="0">
      <selection sqref="A1:F3"/>
    </sheetView>
  </sheetViews>
  <sheetFormatPr defaultRowHeight="15" x14ac:dyDescent="0.25"/>
  <cols>
    <col min="1" max="1" width="47.42578125" bestFit="1" customWidth="1"/>
    <col min="2" max="2" width="18.7109375" bestFit="1" customWidth="1"/>
    <col min="3" max="3" width="12.5703125" bestFit="1" customWidth="1"/>
    <col min="4" max="4" width="12" bestFit="1" customWidth="1"/>
    <col min="5" max="5" width="12.5703125" bestFit="1" customWidth="1"/>
    <col min="6" max="6" width="19.7109375" bestFit="1" customWidth="1"/>
    <col min="10" max="10" width="12.5703125" bestFit="1" customWidth="1"/>
    <col min="12" max="12" width="37.28515625" customWidth="1"/>
  </cols>
  <sheetData>
    <row r="1" spans="1:12" s="91" customFormat="1" x14ac:dyDescent="0.25">
      <c r="A1" s="153" t="s">
        <v>64</v>
      </c>
      <c r="B1" s="152"/>
      <c r="C1" s="152"/>
      <c r="D1" s="152"/>
      <c r="E1" s="152"/>
      <c r="F1" s="152"/>
    </row>
    <row r="2" spans="1:12" s="91" customFormat="1" x14ac:dyDescent="0.25">
      <c r="A2" s="152"/>
      <c r="B2" s="152"/>
      <c r="C2" s="152"/>
      <c r="D2" s="152"/>
      <c r="E2" s="152"/>
      <c r="F2" s="152"/>
    </row>
    <row r="3" spans="1:12" s="91" customFormat="1" x14ac:dyDescent="0.25">
      <c r="A3" s="158"/>
      <c r="B3" s="158"/>
      <c r="C3" s="158"/>
      <c r="D3" s="158"/>
      <c r="E3" s="158"/>
      <c r="F3" s="158"/>
    </row>
    <row r="4" spans="1:12" s="86" customFormat="1" x14ac:dyDescent="0.25">
      <c r="A4" s="159" t="s">
        <v>43</v>
      </c>
      <c r="B4" s="160"/>
      <c r="C4" s="160"/>
      <c r="D4" s="160"/>
      <c r="E4" s="160"/>
      <c r="F4" s="161"/>
    </row>
    <row r="5" spans="1:12" x14ac:dyDescent="0.25">
      <c r="A5" s="107"/>
      <c r="B5" s="107"/>
      <c r="C5" s="162" t="s">
        <v>44</v>
      </c>
      <c r="D5" s="163"/>
      <c r="E5" s="164"/>
      <c r="F5" s="108"/>
    </row>
    <row r="6" spans="1:12" x14ac:dyDescent="0.25">
      <c r="A6" s="7" t="s">
        <v>3</v>
      </c>
      <c r="B6" s="7" t="s">
        <v>53</v>
      </c>
      <c r="C6" s="8" t="s">
        <v>19</v>
      </c>
      <c r="D6" s="7" t="s">
        <v>20</v>
      </c>
      <c r="E6" s="7" t="s">
        <v>21</v>
      </c>
      <c r="F6" s="9" t="s">
        <v>52</v>
      </c>
    </row>
    <row r="7" spans="1:12" x14ac:dyDescent="0.25">
      <c r="A7" s="54" t="s">
        <v>39</v>
      </c>
      <c r="B7" s="92">
        <f>'Hardware Costs'!G6</f>
        <v>115712</v>
      </c>
      <c r="C7" s="51">
        <v>0</v>
      </c>
      <c r="D7" s="96">
        <f>(50*1.13)*15</f>
        <v>847.49999999999989</v>
      </c>
      <c r="E7" s="66">
        <f>((1024*1.02)*1.13)*100</f>
        <v>118026.23999999999</v>
      </c>
      <c r="F7" s="51">
        <f>B7+C7+D7+E7</f>
        <v>234585.74</v>
      </c>
    </row>
    <row r="8" spans="1:12" x14ac:dyDescent="0.25">
      <c r="A8" s="87" t="s">
        <v>40</v>
      </c>
      <c r="B8" s="93">
        <f>'Hardware Costs'!G7</f>
        <v>2938</v>
      </c>
      <c r="C8" s="89">
        <v>0</v>
      </c>
      <c r="D8" s="97">
        <v>0</v>
      </c>
      <c r="E8" s="101">
        <v>0</v>
      </c>
      <c r="F8" s="51">
        <f>B8+C8+D8+E8</f>
        <v>2938</v>
      </c>
      <c r="J8" s="111"/>
      <c r="L8" s="111"/>
    </row>
    <row r="9" spans="1:12" x14ac:dyDescent="0.25">
      <c r="A9" s="55" t="s">
        <v>41</v>
      </c>
      <c r="B9" s="94">
        <f>'Hardware Costs'!G8</f>
        <v>21357</v>
      </c>
      <c r="C9" s="52">
        <v>150</v>
      </c>
      <c r="D9" s="98">
        <v>150</v>
      </c>
      <c r="E9" s="67">
        <v>150</v>
      </c>
      <c r="F9" s="51">
        <f>B9+C9+D9+E9</f>
        <v>21807</v>
      </c>
    </row>
    <row r="10" spans="1:12" x14ac:dyDescent="0.25">
      <c r="A10" s="56" t="s">
        <v>37</v>
      </c>
      <c r="B10" s="95">
        <f>'Hardware Costs'!G9</f>
        <v>1356</v>
      </c>
      <c r="C10" s="53">
        <v>50</v>
      </c>
      <c r="D10" s="99">
        <v>50</v>
      </c>
      <c r="E10" s="68">
        <v>50</v>
      </c>
      <c r="F10" s="51">
        <f>B10+C10+D10+E10</f>
        <v>1506</v>
      </c>
      <c r="J10" s="112"/>
    </row>
    <row r="11" spans="1:12" ht="15.75" thickBot="1" x14ac:dyDescent="0.3">
      <c r="A11" s="2" t="s">
        <v>2</v>
      </c>
      <c r="B11" s="13"/>
      <c r="C11" s="1"/>
      <c r="D11" s="4"/>
      <c r="E11" s="12"/>
      <c r="F11" s="40">
        <f>SUM(F7:F10)</f>
        <v>260836.74</v>
      </c>
    </row>
    <row r="13" spans="1:12" s="86" customFormat="1" x14ac:dyDescent="0.25">
      <c r="A13" s="148" t="s">
        <v>48</v>
      </c>
      <c r="B13" s="149"/>
      <c r="C13" s="149"/>
      <c r="D13" s="149"/>
      <c r="E13" s="149"/>
      <c r="F13" s="150"/>
    </row>
    <row r="14" spans="1:12" s="86" customFormat="1" x14ac:dyDescent="0.25">
      <c r="A14" s="7" t="s">
        <v>3</v>
      </c>
      <c r="B14" s="7" t="s">
        <v>54</v>
      </c>
      <c r="C14" s="8" t="s">
        <v>49</v>
      </c>
      <c r="D14" s="7" t="s">
        <v>50</v>
      </c>
      <c r="E14" s="7" t="s">
        <v>51</v>
      </c>
      <c r="F14" s="9" t="s">
        <v>55</v>
      </c>
    </row>
    <row r="15" spans="1:12" s="86" customFormat="1" x14ac:dyDescent="0.25">
      <c r="A15" s="54" t="s">
        <v>39</v>
      </c>
      <c r="B15" s="92">
        <f>'Hardware Costs'!C6</f>
        <v>1024</v>
      </c>
      <c r="C15" s="51">
        <f>B15-(B15*0.5)</f>
        <v>512</v>
      </c>
      <c r="D15" s="96">
        <f t="shared" ref="D15:E18" si="0">C15-(C15*0.2)</f>
        <v>409.6</v>
      </c>
      <c r="E15" s="66">
        <f t="shared" si="0"/>
        <v>327.68</v>
      </c>
      <c r="F15" s="51">
        <f>E15</f>
        <v>327.68</v>
      </c>
    </row>
    <row r="16" spans="1:12" s="86" customFormat="1" x14ac:dyDescent="0.25">
      <c r="A16" s="87" t="s">
        <v>40</v>
      </c>
      <c r="B16" s="93">
        <f>'Hardware Costs'!C7</f>
        <v>650</v>
      </c>
      <c r="C16" s="51">
        <f>B16-(B16*0.5)</f>
        <v>325</v>
      </c>
      <c r="D16" s="96">
        <f t="shared" si="0"/>
        <v>260</v>
      </c>
      <c r="E16" s="66">
        <f t="shared" si="0"/>
        <v>208</v>
      </c>
      <c r="F16" s="51">
        <f>E16</f>
        <v>208</v>
      </c>
    </row>
    <row r="17" spans="1:6" s="86" customFormat="1" x14ac:dyDescent="0.25">
      <c r="A17" s="55" t="s">
        <v>41</v>
      </c>
      <c r="B17" s="94">
        <f>'Hardware Costs'!C8</f>
        <v>189</v>
      </c>
      <c r="C17" s="51">
        <f>B17-(B17*0.5)</f>
        <v>94.5</v>
      </c>
      <c r="D17" s="96">
        <f t="shared" si="0"/>
        <v>75.599999999999994</v>
      </c>
      <c r="E17" s="66">
        <f t="shared" si="0"/>
        <v>60.48</v>
      </c>
      <c r="F17" s="51">
        <f>E17</f>
        <v>60.48</v>
      </c>
    </row>
    <row r="18" spans="1:6" s="86" customFormat="1" x14ac:dyDescent="0.25">
      <c r="A18" s="56" t="s">
        <v>37</v>
      </c>
      <c r="B18" s="95">
        <f>'Hardware Costs'!C9</f>
        <v>12</v>
      </c>
      <c r="C18" s="51">
        <f>B18-(B18*0.5)</f>
        <v>6</v>
      </c>
      <c r="D18" s="109">
        <f t="shared" si="0"/>
        <v>4.8</v>
      </c>
      <c r="E18" s="110">
        <f t="shared" si="0"/>
        <v>3.84</v>
      </c>
      <c r="F18" s="51">
        <f>E18</f>
        <v>3.84</v>
      </c>
    </row>
    <row r="19" spans="1:6" s="86" customFormat="1" ht="15.75" thickBot="1" x14ac:dyDescent="0.3">
      <c r="A19" s="2" t="s">
        <v>56</v>
      </c>
      <c r="B19" s="13"/>
      <c r="C19" s="1"/>
      <c r="D19" s="4"/>
      <c r="E19" s="12"/>
      <c r="F19" s="40">
        <f>(F15*100)+(F16*4)+(F17*100)+(F18*100)</f>
        <v>40032</v>
      </c>
    </row>
    <row r="20" spans="1:6" s="86" customFormat="1" x14ac:dyDescent="0.25"/>
    <row r="21" spans="1:6" x14ac:dyDescent="0.25">
      <c r="A21" s="145" t="s">
        <v>9</v>
      </c>
      <c r="B21" s="146"/>
      <c r="C21" s="146"/>
      <c r="D21" s="146"/>
      <c r="E21" s="146"/>
      <c r="F21" s="147"/>
    </row>
    <row r="22" spans="1:6" x14ac:dyDescent="0.25">
      <c r="A22" s="144" t="s">
        <v>78</v>
      </c>
      <c r="B22" s="142"/>
      <c r="C22" s="142"/>
      <c r="D22" s="142"/>
      <c r="E22" s="142"/>
      <c r="F22" s="142"/>
    </row>
    <row r="23" spans="1:6" x14ac:dyDescent="0.25">
      <c r="A23" s="142"/>
      <c r="B23" s="142"/>
      <c r="C23" s="142"/>
      <c r="D23" s="142"/>
      <c r="E23" s="142"/>
      <c r="F23" s="142"/>
    </row>
    <row r="24" spans="1:6" x14ac:dyDescent="0.25">
      <c r="A24" s="142"/>
      <c r="B24" s="142"/>
      <c r="C24" s="142"/>
      <c r="D24" s="142"/>
      <c r="E24" s="142"/>
      <c r="F24" s="142"/>
    </row>
    <row r="25" spans="1:6" x14ac:dyDescent="0.25">
      <c r="A25" s="142"/>
      <c r="B25" s="142"/>
      <c r="C25" s="142"/>
      <c r="D25" s="142"/>
      <c r="E25" s="142"/>
      <c r="F25" s="142"/>
    </row>
    <row r="26" spans="1:6" x14ac:dyDescent="0.25">
      <c r="A26" s="142"/>
      <c r="B26" s="142"/>
      <c r="C26" s="142"/>
      <c r="D26" s="142"/>
      <c r="E26" s="142"/>
      <c r="F26" s="142"/>
    </row>
    <row r="27" spans="1:6" x14ac:dyDescent="0.25">
      <c r="A27" s="142"/>
      <c r="B27" s="142"/>
      <c r="C27" s="142"/>
      <c r="D27" s="142"/>
      <c r="E27" s="142"/>
      <c r="F27" s="142"/>
    </row>
    <row r="28" spans="1:6" x14ac:dyDescent="0.25">
      <c r="A28" s="142"/>
      <c r="B28" s="142"/>
      <c r="C28" s="142"/>
      <c r="D28" s="142"/>
      <c r="E28" s="142"/>
      <c r="F28" s="142"/>
    </row>
    <row r="29" spans="1:6" x14ac:dyDescent="0.25">
      <c r="A29" s="142"/>
      <c r="B29" s="142"/>
      <c r="C29" s="142"/>
      <c r="D29" s="142"/>
      <c r="E29" s="142"/>
      <c r="F29" s="142"/>
    </row>
    <row r="30" spans="1:6" x14ac:dyDescent="0.25">
      <c r="A30" s="142"/>
      <c r="B30" s="142"/>
      <c r="C30" s="142"/>
      <c r="D30" s="142"/>
      <c r="E30" s="142"/>
      <c r="F30" s="142"/>
    </row>
    <row r="31" spans="1:6" x14ac:dyDescent="0.25">
      <c r="A31" s="142"/>
      <c r="B31" s="142"/>
      <c r="C31" s="142"/>
      <c r="D31" s="142"/>
      <c r="E31" s="142"/>
      <c r="F31" s="142"/>
    </row>
    <row r="32" spans="1:6" x14ac:dyDescent="0.25">
      <c r="A32" s="142"/>
      <c r="B32" s="142"/>
      <c r="C32" s="142"/>
      <c r="D32" s="142"/>
      <c r="E32" s="142"/>
      <c r="F32" s="142"/>
    </row>
    <row r="33" spans="1:6" x14ac:dyDescent="0.25">
      <c r="A33" s="142"/>
      <c r="B33" s="142"/>
      <c r="C33" s="142"/>
      <c r="D33" s="142"/>
      <c r="E33" s="142"/>
      <c r="F33" s="142"/>
    </row>
    <row r="34" spans="1:6" x14ac:dyDescent="0.25">
      <c r="A34" s="142"/>
      <c r="B34" s="142"/>
      <c r="C34" s="142"/>
      <c r="D34" s="142"/>
      <c r="E34" s="142"/>
      <c r="F34" s="142"/>
    </row>
    <row r="35" spans="1:6" x14ac:dyDescent="0.25">
      <c r="A35" s="142"/>
      <c r="B35" s="142"/>
      <c r="C35" s="142"/>
      <c r="D35" s="142"/>
      <c r="E35" s="142"/>
      <c r="F35" s="142"/>
    </row>
    <row r="36" spans="1:6" x14ac:dyDescent="0.25">
      <c r="A36" s="142"/>
      <c r="B36" s="142"/>
      <c r="C36" s="142"/>
      <c r="D36" s="142"/>
      <c r="E36" s="142"/>
      <c r="F36" s="142"/>
    </row>
    <row r="37" spans="1:6" x14ac:dyDescent="0.25">
      <c r="A37" s="142"/>
      <c r="B37" s="142"/>
      <c r="C37" s="142"/>
      <c r="D37" s="142"/>
      <c r="E37" s="142"/>
      <c r="F37" s="142"/>
    </row>
    <row r="38" spans="1:6" x14ac:dyDescent="0.25">
      <c r="A38" s="142"/>
      <c r="B38" s="142"/>
      <c r="C38" s="142"/>
      <c r="D38" s="142"/>
      <c r="E38" s="142"/>
      <c r="F38" s="142"/>
    </row>
    <row r="39" spans="1:6" x14ac:dyDescent="0.25">
      <c r="A39" s="142"/>
      <c r="B39" s="142"/>
      <c r="C39" s="142"/>
      <c r="D39" s="142"/>
      <c r="E39" s="142"/>
      <c r="F39" s="142"/>
    </row>
    <row r="40" spans="1:6" x14ac:dyDescent="0.25">
      <c r="A40" s="142"/>
      <c r="B40" s="142"/>
      <c r="C40" s="142"/>
      <c r="D40" s="142"/>
      <c r="E40" s="142"/>
      <c r="F40" s="142"/>
    </row>
    <row r="41" spans="1:6" x14ac:dyDescent="0.25">
      <c r="A41" s="142"/>
      <c r="B41" s="142"/>
      <c r="C41" s="142"/>
      <c r="D41" s="142"/>
      <c r="E41" s="142"/>
      <c r="F41" s="142"/>
    </row>
    <row r="42" spans="1:6" x14ac:dyDescent="0.25">
      <c r="A42" s="142"/>
      <c r="B42" s="142"/>
      <c r="C42" s="142"/>
      <c r="D42" s="142"/>
      <c r="E42" s="142"/>
      <c r="F42" s="142"/>
    </row>
    <row r="43" spans="1:6" x14ac:dyDescent="0.25">
      <c r="A43" s="142"/>
      <c r="B43" s="142"/>
      <c r="C43" s="142"/>
      <c r="D43" s="142"/>
      <c r="E43" s="142"/>
      <c r="F43" s="142"/>
    </row>
    <row r="44" spans="1:6" x14ac:dyDescent="0.25">
      <c r="A44" s="142"/>
      <c r="B44" s="142"/>
      <c r="C44" s="142"/>
      <c r="D44" s="142"/>
      <c r="E44" s="142"/>
      <c r="F44" s="142"/>
    </row>
    <row r="45" spans="1:6" x14ac:dyDescent="0.25">
      <c r="A45" s="142"/>
      <c r="B45" s="142"/>
      <c r="C45" s="142"/>
      <c r="D45" s="142"/>
      <c r="E45" s="142"/>
      <c r="F45" s="142"/>
    </row>
    <row r="46" spans="1:6" x14ac:dyDescent="0.25">
      <c r="A46" s="142"/>
      <c r="B46" s="142"/>
      <c r="C46" s="142"/>
      <c r="D46" s="142"/>
      <c r="E46" s="142"/>
      <c r="F46" s="142"/>
    </row>
    <row r="47" spans="1:6" x14ac:dyDescent="0.25">
      <c r="A47" s="142"/>
      <c r="B47" s="142"/>
      <c r="C47" s="142"/>
      <c r="D47" s="142"/>
      <c r="E47" s="142"/>
      <c r="F47" s="142"/>
    </row>
    <row r="48" spans="1:6" x14ac:dyDescent="0.25">
      <c r="A48" s="142"/>
      <c r="B48" s="142"/>
      <c r="C48" s="142"/>
      <c r="D48" s="142"/>
      <c r="E48" s="142"/>
      <c r="F48" s="142"/>
    </row>
    <row r="49" spans="1:6" x14ac:dyDescent="0.25">
      <c r="A49" s="142"/>
      <c r="B49" s="142"/>
      <c r="C49" s="142"/>
      <c r="D49" s="142"/>
      <c r="E49" s="142"/>
      <c r="F49" s="142"/>
    </row>
    <row r="50" spans="1:6" x14ac:dyDescent="0.25">
      <c r="A50" s="142"/>
      <c r="B50" s="142"/>
      <c r="C50" s="142"/>
      <c r="D50" s="142"/>
      <c r="E50" s="142"/>
      <c r="F50" s="142"/>
    </row>
    <row r="51" spans="1:6" x14ac:dyDescent="0.25">
      <c r="A51" s="142"/>
      <c r="B51" s="142"/>
      <c r="C51" s="142"/>
      <c r="D51" s="142"/>
      <c r="E51" s="142"/>
      <c r="F51" s="142"/>
    </row>
    <row r="52" spans="1:6" x14ac:dyDescent="0.25">
      <c r="A52" s="142"/>
      <c r="B52" s="142"/>
      <c r="C52" s="142"/>
      <c r="D52" s="142"/>
      <c r="E52" s="142"/>
      <c r="F52" s="142"/>
    </row>
    <row r="53" spans="1:6" x14ac:dyDescent="0.25">
      <c r="A53" s="142"/>
      <c r="B53" s="142"/>
      <c r="C53" s="142"/>
      <c r="D53" s="142"/>
      <c r="E53" s="142"/>
      <c r="F53" s="142"/>
    </row>
    <row r="54" spans="1:6" x14ac:dyDescent="0.25">
      <c r="A54" s="142"/>
      <c r="B54" s="142"/>
      <c r="C54" s="142"/>
      <c r="D54" s="142"/>
      <c r="E54" s="142"/>
      <c r="F54" s="142"/>
    </row>
    <row r="55" spans="1:6" x14ac:dyDescent="0.25">
      <c r="A55" s="142"/>
      <c r="B55" s="142"/>
      <c r="C55" s="142"/>
      <c r="D55" s="142"/>
      <c r="E55" s="142"/>
      <c r="F55" s="142"/>
    </row>
    <row r="56" spans="1:6" x14ac:dyDescent="0.25">
      <c r="A56" s="142"/>
      <c r="B56" s="142"/>
      <c r="C56" s="142"/>
      <c r="D56" s="142"/>
      <c r="E56" s="142"/>
      <c r="F56" s="142"/>
    </row>
    <row r="57" spans="1:6" x14ac:dyDescent="0.25">
      <c r="A57" s="142"/>
      <c r="B57" s="142"/>
      <c r="C57" s="142"/>
      <c r="D57" s="142"/>
      <c r="E57" s="142"/>
      <c r="F57" s="142"/>
    </row>
    <row r="58" spans="1:6" x14ac:dyDescent="0.25">
      <c r="A58" s="142"/>
      <c r="B58" s="142"/>
      <c r="C58" s="142"/>
      <c r="D58" s="142"/>
      <c r="E58" s="142"/>
      <c r="F58" s="142"/>
    </row>
    <row r="59" spans="1:6" x14ac:dyDescent="0.25">
      <c r="A59" s="142"/>
      <c r="B59" s="142"/>
      <c r="C59" s="142"/>
      <c r="D59" s="142"/>
      <c r="E59" s="142"/>
      <c r="F59" s="142"/>
    </row>
  </sheetData>
  <mergeCells count="6">
    <mergeCell ref="A1:F3"/>
    <mergeCell ref="A4:F4"/>
    <mergeCell ref="A21:F21"/>
    <mergeCell ref="A22:F59"/>
    <mergeCell ref="C5:E5"/>
    <mergeCell ref="A13:F13"/>
  </mergeCells>
  <pageMargins left="0.7" right="0.7" top="0.75" bottom="0.75" header="0.3" footer="0.3"/>
  <pageSetup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sqref="A1:D3"/>
    </sheetView>
  </sheetViews>
  <sheetFormatPr defaultRowHeight="15" x14ac:dyDescent="0.25"/>
  <cols>
    <col min="1" max="1" width="47.42578125" bestFit="1" customWidth="1"/>
    <col min="2" max="2" width="10" bestFit="1" customWidth="1"/>
    <col min="3" max="3" width="11.5703125" bestFit="1" customWidth="1"/>
    <col min="4" max="4" width="12.5703125" bestFit="1" customWidth="1"/>
  </cols>
  <sheetData>
    <row r="1" spans="1:6" s="91" customFormat="1" ht="15" customHeight="1" x14ac:dyDescent="0.25">
      <c r="A1" s="151" t="s">
        <v>70</v>
      </c>
      <c r="B1" s="151"/>
      <c r="C1" s="151"/>
      <c r="D1" s="151"/>
      <c r="E1" s="124"/>
      <c r="F1" s="124"/>
    </row>
    <row r="2" spans="1:6" s="91" customFormat="1" ht="15" customHeight="1" x14ac:dyDescent="0.25">
      <c r="A2" s="151"/>
      <c r="B2" s="151"/>
      <c r="C2" s="151"/>
      <c r="D2" s="151"/>
      <c r="E2" s="124"/>
      <c r="F2" s="124"/>
    </row>
    <row r="3" spans="1:6" s="91" customFormat="1" ht="15" customHeight="1" x14ac:dyDescent="0.25">
      <c r="A3" s="165"/>
      <c r="B3" s="165"/>
      <c r="C3" s="165"/>
      <c r="D3" s="165"/>
      <c r="E3" s="124"/>
      <c r="F3" s="124"/>
    </row>
    <row r="4" spans="1:6" x14ac:dyDescent="0.25">
      <c r="A4" s="148" t="s">
        <v>62</v>
      </c>
      <c r="B4" s="149"/>
      <c r="C4" s="149"/>
      <c r="D4" s="150"/>
    </row>
    <row r="5" spans="1:6" x14ac:dyDescent="0.25">
      <c r="A5" s="7" t="s">
        <v>45</v>
      </c>
      <c r="B5" s="7" t="s">
        <v>7</v>
      </c>
      <c r="C5" s="7" t="s">
        <v>8</v>
      </c>
      <c r="D5" s="9" t="s">
        <v>2</v>
      </c>
    </row>
    <row r="6" spans="1:6" x14ac:dyDescent="0.25">
      <c r="A6" s="54" t="s">
        <v>47</v>
      </c>
      <c r="B6" s="92">
        <v>4500</v>
      </c>
      <c r="C6" s="63">
        <f>B6*0.13</f>
        <v>585</v>
      </c>
      <c r="D6" s="51">
        <f>B6+C6</f>
        <v>5085</v>
      </c>
    </row>
    <row r="7" spans="1:6" x14ac:dyDescent="0.25">
      <c r="A7" s="87" t="s">
        <v>46</v>
      </c>
      <c r="B7" s="93">
        <v>3000</v>
      </c>
      <c r="C7" s="102">
        <f>B7*0.13</f>
        <v>390</v>
      </c>
      <c r="D7" s="89">
        <f>B7+C7</f>
        <v>3390</v>
      </c>
    </row>
    <row r="8" spans="1:6" x14ac:dyDescent="0.25">
      <c r="A8" s="56" t="s">
        <v>57</v>
      </c>
      <c r="B8" s="95">
        <v>4500</v>
      </c>
      <c r="C8" s="65">
        <f>B8*0.13</f>
        <v>585</v>
      </c>
      <c r="D8" s="53">
        <f>B8+C8</f>
        <v>5085</v>
      </c>
    </row>
    <row r="9" spans="1:6" ht="15.75" thickBot="1" x14ac:dyDescent="0.3">
      <c r="A9" s="2" t="s">
        <v>2</v>
      </c>
      <c r="B9" s="13"/>
      <c r="C9" s="12"/>
      <c r="D9" s="40">
        <f>SUM(D6:D8)</f>
        <v>13560</v>
      </c>
    </row>
    <row r="11" spans="1:6" x14ac:dyDescent="0.25">
      <c r="A11" s="145" t="s">
        <v>9</v>
      </c>
      <c r="B11" s="146"/>
      <c r="C11" s="146"/>
      <c r="D11" s="146"/>
      <c r="E11" s="122"/>
      <c r="F11" s="79"/>
    </row>
    <row r="12" spans="1:6" ht="15" customHeight="1" x14ac:dyDescent="0.25">
      <c r="A12" s="140" t="s">
        <v>69</v>
      </c>
      <c r="B12" s="140"/>
      <c r="C12" s="140"/>
      <c r="D12" s="140"/>
      <c r="E12" s="123"/>
      <c r="F12" s="123"/>
    </row>
    <row r="13" spans="1:6" x14ac:dyDescent="0.25">
      <c r="A13" s="141"/>
      <c r="B13" s="141"/>
      <c r="C13" s="141"/>
      <c r="D13" s="141"/>
      <c r="E13" s="121"/>
      <c r="F13" s="121"/>
    </row>
    <row r="14" spans="1:6" x14ac:dyDescent="0.25">
      <c r="A14" s="141"/>
      <c r="B14" s="141"/>
      <c r="C14" s="141"/>
      <c r="D14" s="141"/>
      <c r="E14" s="121"/>
      <c r="F14" s="121"/>
    </row>
    <row r="15" spans="1:6" x14ac:dyDescent="0.25">
      <c r="A15" s="141"/>
      <c r="B15" s="141"/>
      <c r="C15" s="141"/>
      <c r="D15" s="141"/>
      <c r="E15" s="121"/>
      <c r="F15" s="121"/>
    </row>
    <row r="16" spans="1:6" x14ac:dyDescent="0.25">
      <c r="A16" s="141"/>
      <c r="B16" s="141"/>
      <c r="C16" s="141"/>
      <c r="D16" s="141"/>
      <c r="E16" s="121"/>
      <c r="F16" s="121"/>
    </row>
    <row r="17" spans="1:6" x14ac:dyDescent="0.25">
      <c r="A17" s="141"/>
      <c r="B17" s="141"/>
      <c r="C17" s="141"/>
      <c r="D17" s="141"/>
      <c r="E17" s="121"/>
      <c r="F17" s="121"/>
    </row>
    <row r="18" spans="1:6" x14ac:dyDescent="0.25">
      <c r="A18" s="141"/>
      <c r="B18" s="141"/>
      <c r="C18" s="141"/>
      <c r="D18" s="141"/>
      <c r="E18" s="121"/>
      <c r="F18" s="121"/>
    </row>
    <row r="19" spans="1:6" x14ac:dyDescent="0.25">
      <c r="A19" s="141"/>
      <c r="B19" s="141"/>
      <c r="C19" s="141"/>
      <c r="D19" s="141"/>
      <c r="E19" s="121"/>
      <c r="F19" s="121"/>
    </row>
    <row r="20" spans="1:6" x14ac:dyDescent="0.25">
      <c r="A20" s="141"/>
      <c r="B20" s="141"/>
      <c r="C20" s="141"/>
      <c r="D20" s="141"/>
      <c r="E20" s="121"/>
      <c r="F20" s="121"/>
    </row>
    <row r="21" spans="1:6" x14ac:dyDescent="0.25">
      <c r="A21" s="141"/>
      <c r="B21" s="141"/>
      <c r="C21" s="141"/>
      <c r="D21" s="141"/>
      <c r="E21" s="121"/>
      <c r="F21" s="121"/>
    </row>
    <row r="22" spans="1:6" x14ac:dyDescent="0.25">
      <c r="A22" s="141"/>
      <c r="B22" s="141"/>
      <c r="C22" s="141"/>
      <c r="D22" s="141"/>
      <c r="E22" s="121"/>
      <c r="F22" s="121"/>
    </row>
    <row r="23" spans="1:6" x14ac:dyDescent="0.25">
      <c r="A23" s="141"/>
      <c r="B23" s="141"/>
      <c r="C23" s="141"/>
      <c r="D23" s="141"/>
      <c r="E23" s="121"/>
      <c r="F23" s="121"/>
    </row>
    <row r="24" spans="1:6" x14ac:dyDescent="0.25">
      <c r="A24" s="141"/>
      <c r="B24" s="141"/>
      <c r="C24" s="141"/>
      <c r="D24" s="141"/>
      <c r="E24" s="121"/>
      <c r="F24" s="121"/>
    </row>
    <row r="25" spans="1:6" x14ac:dyDescent="0.25">
      <c r="A25" s="141"/>
      <c r="B25" s="141"/>
      <c r="C25" s="141"/>
      <c r="D25" s="141"/>
      <c r="E25" s="121"/>
      <c r="F25" s="121"/>
    </row>
    <row r="26" spans="1:6" x14ac:dyDescent="0.25">
      <c r="A26" s="141"/>
      <c r="B26" s="141"/>
      <c r="C26" s="141"/>
      <c r="D26" s="141"/>
      <c r="E26" s="121"/>
      <c r="F26" s="121"/>
    </row>
    <row r="27" spans="1:6" x14ac:dyDescent="0.25">
      <c r="A27" s="141"/>
      <c r="B27" s="141"/>
      <c r="C27" s="141"/>
      <c r="D27" s="141"/>
      <c r="E27" s="121"/>
      <c r="F27" s="121"/>
    </row>
    <row r="28" spans="1:6" x14ac:dyDescent="0.25">
      <c r="A28" s="141"/>
      <c r="B28" s="141"/>
      <c r="C28" s="141"/>
      <c r="D28" s="141"/>
      <c r="E28" s="121"/>
      <c r="F28" s="121"/>
    </row>
    <row r="29" spans="1:6" x14ac:dyDescent="0.25">
      <c r="A29" s="141"/>
      <c r="B29" s="141"/>
      <c r="C29" s="141"/>
      <c r="D29" s="141"/>
      <c r="E29" s="121"/>
      <c r="F29" s="121"/>
    </row>
    <row r="30" spans="1:6" x14ac:dyDescent="0.25">
      <c r="A30" s="141"/>
      <c r="B30" s="141"/>
      <c r="C30" s="141"/>
      <c r="D30" s="141"/>
      <c r="E30" s="121"/>
      <c r="F30" s="121"/>
    </row>
    <row r="31" spans="1:6" x14ac:dyDescent="0.25">
      <c r="A31" s="141"/>
      <c r="B31" s="141"/>
      <c r="C31" s="141"/>
      <c r="D31" s="141"/>
      <c r="E31" s="121"/>
      <c r="F31" s="121"/>
    </row>
    <row r="32" spans="1:6" x14ac:dyDescent="0.25">
      <c r="A32" s="141"/>
      <c r="B32" s="141"/>
      <c r="C32" s="141"/>
      <c r="D32" s="141"/>
      <c r="E32" s="121"/>
      <c r="F32" s="121"/>
    </row>
    <row r="33" spans="1:6" x14ac:dyDescent="0.25">
      <c r="A33" s="141"/>
      <c r="B33" s="141"/>
      <c r="C33" s="141"/>
      <c r="D33" s="141"/>
      <c r="E33" s="121"/>
      <c r="F33" s="121"/>
    </row>
    <row r="34" spans="1:6" x14ac:dyDescent="0.25">
      <c r="A34" s="141"/>
      <c r="B34" s="141"/>
      <c r="C34" s="141"/>
      <c r="D34" s="141"/>
      <c r="E34" s="121"/>
      <c r="F34" s="121"/>
    </row>
    <row r="35" spans="1:6" x14ac:dyDescent="0.25">
      <c r="A35" s="141"/>
      <c r="B35" s="141"/>
      <c r="C35" s="141"/>
      <c r="D35" s="141"/>
      <c r="E35" s="121"/>
      <c r="F35" s="121"/>
    </row>
    <row r="36" spans="1:6" x14ac:dyDescent="0.25">
      <c r="A36" s="141"/>
      <c r="B36" s="141"/>
      <c r="C36" s="141"/>
      <c r="D36" s="141"/>
      <c r="E36" s="121"/>
      <c r="F36" s="121"/>
    </row>
    <row r="37" spans="1:6" x14ac:dyDescent="0.25">
      <c r="A37" s="141"/>
      <c r="B37" s="141"/>
      <c r="C37" s="141"/>
      <c r="D37" s="141"/>
      <c r="E37" s="121"/>
      <c r="F37" s="121"/>
    </row>
    <row r="38" spans="1:6" x14ac:dyDescent="0.25">
      <c r="A38" s="141"/>
      <c r="B38" s="141"/>
      <c r="C38" s="141"/>
      <c r="D38" s="141"/>
      <c r="E38" s="121"/>
      <c r="F38" s="121"/>
    </row>
    <row r="39" spans="1:6" x14ac:dyDescent="0.25">
      <c r="A39" s="141"/>
      <c r="B39" s="141"/>
      <c r="C39" s="141"/>
      <c r="D39" s="141"/>
      <c r="E39" s="121"/>
      <c r="F39" s="121"/>
    </row>
    <row r="40" spans="1:6" x14ac:dyDescent="0.25">
      <c r="A40" s="141"/>
      <c r="B40" s="141"/>
      <c r="C40" s="141"/>
      <c r="D40" s="141"/>
      <c r="E40" s="121"/>
      <c r="F40" s="121"/>
    </row>
    <row r="41" spans="1:6" x14ac:dyDescent="0.25">
      <c r="A41" s="141"/>
      <c r="B41" s="141"/>
      <c r="C41" s="141"/>
      <c r="D41" s="141"/>
      <c r="E41" s="121"/>
      <c r="F41" s="121"/>
    </row>
    <row r="42" spans="1:6" x14ac:dyDescent="0.25">
      <c r="A42" s="141"/>
      <c r="B42" s="141"/>
      <c r="C42" s="141"/>
      <c r="D42" s="141"/>
      <c r="E42" s="121"/>
      <c r="F42" s="121"/>
    </row>
    <row r="43" spans="1:6" x14ac:dyDescent="0.25">
      <c r="A43" s="141"/>
      <c r="B43" s="141"/>
      <c r="C43" s="141"/>
      <c r="D43" s="141"/>
      <c r="E43" s="121"/>
      <c r="F43" s="121"/>
    </row>
    <row r="44" spans="1:6" x14ac:dyDescent="0.25">
      <c r="A44" s="141"/>
      <c r="B44" s="141"/>
      <c r="C44" s="141"/>
      <c r="D44" s="141"/>
      <c r="E44" s="121"/>
      <c r="F44" s="121"/>
    </row>
    <row r="45" spans="1:6" x14ac:dyDescent="0.25">
      <c r="A45" s="141"/>
      <c r="B45" s="141"/>
      <c r="C45" s="141"/>
      <c r="D45" s="141"/>
      <c r="E45" s="121"/>
      <c r="F45" s="121"/>
    </row>
    <row r="46" spans="1:6" x14ac:dyDescent="0.25">
      <c r="A46" s="141"/>
      <c r="B46" s="141"/>
      <c r="C46" s="141"/>
      <c r="D46" s="141"/>
      <c r="E46" s="121"/>
      <c r="F46" s="121"/>
    </row>
    <row r="47" spans="1:6" x14ac:dyDescent="0.25">
      <c r="A47" s="141"/>
      <c r="B47" s="141"/>
      <c r="C47" s="141"/>
      <c r="D47" s="141"/>
      <c r="E47" s="121"/>
      <c r="F47" s="121"/>
    </row>
    <row r="48" spans="1:6" x14ac:dyDescent="0.25">
      <c r="A48" s="141"/>
      <c r="B48" s="141"/>
      <c r="C48" s="141"/>
      <c r="D48" s="141"/>
      <c r="E48" s="121"/>
      <c r="F48" s="121"/>
    </row>
    <row r="49" spans="1:6" x14ac:dyDescent="0.25">
      <c r="A49" s="141"/>
      <c r="B49" s="141"/>
      <c r="C49" s="141"/>
      <c r="D49" s="141"/>
      <c r="E49" s="121"/>
      <c r="F49" s="121"/>
    </row>
  </sheetData>
  <mergeCells count="4">
    <mergeCell ref="A4:D4"/>
    <mergeCell ref="A11:D11"/>
    <mergeCell ref="A12:D49"/>
    <mergeCell ref="A1:D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Budget Summary</vt:lpstr>
      <vt:lpstr>Labour Costs</vt:lpstr>
      <vt:lpstr>Hardware Costs</vt:lpstr>
      <vt:lpstr>Project Lifecycle Costs</vt:lpstr>
      <vt:lpstr>Consulting Fees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Waelz</dc:creator>
  <cp:lastModifiedBy>Windows User</cp:lastModifiedBy>
  <dcterms:created xsi:type="dcterms:W3CDTF">2013-03-26T00:31:05Z</dcterms:created>
  <dcterms:modified xsi:type="dcterms:W3CDTF">2016-05-29T16:34:19Z</dcterms:modified>
</cp:coreProperties>
</file>