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5200" windowHeight="11985" tabRatio="694" firstSheet="2" activeTab="4"/>
  </bookViews>
  <sheets>
    <sheet name="1AngularError&amp;Precision" sheetId="2" r:id="rId1"/>
    <sheet name="2FieldNotebook" sheetId="5" r:id="rId2"/>
    <sheet name="3CalculateAvgAzimuthLen" sheetId="7" r:id="rId3"/>
    <sheet name="4CorrectAzimuths" sheetId="1" r:id="rId4"/>
    <sheet name="5CorrectLen-CalculateCoord" sheetId="3" r:id="rId5"/>
    <sheet name="6PlotCoord" sheetId="6" r:id="rId6"/>
    <sheet name="7VarifyInteriorAngles" sheetId="8" r:id="rId7"/>
  </sheets>
  <calcPr calcId="152511"/>
</workbook>
</file>

<file path=xl/calcChain.xml><?xml version="1.0" encoding="utf-8"?>
<calcChain xmlns="http://schemas.openxmlformats.org/spreadsheetml/2006/main">
  <c r="D21" i="1" l="1"/>
  <c r="D11" i="1"/>
  <c r="I18" i="1" l="1"/>
  <c r="D28" i="8" l="1"/>
  <c r="D26" i="8"/>
  <c r="D24" i="8"/>
  <c r="D18" i="8"/>
  <c r="D16" i="8"/>
  <c r="D14" i="8"/>
  <c r="D31" i="8" l="1"/>
  <c r="D21" i="8"/>
  <c r="B47" i="8"/>
  <c r="E9" i="3"/>
  <c r="E8" i="3"/>
  <c r="E7" i="3"/>
  <c r="E6" i="3"/>
  <c r="E5" i="3"/>
  <c r="E4" i="3"/>
  <c r="J28" i="1"/>
  <c r="J26" i="1"/>
  <c r="J24" i="1"/>
  <c r="J22" i="1"/>
  <c r="J20" i="1"/>
  <c r="J18" i="1"/>
  <c r="D19" i="1" l="1"/>
  <c r="D17" i="1"/>
  <c r="D15" i="1"/>
  <c r="D13" i="1"/>
  <c r="J14" i="7"/>
  <c r="E14" i="7" s="1"/>
  <c r="J12" i="7"/>
  <c r="H12" i="7" s="1"/>
  <c r="J8" i="7"/>
  <c r="J6" i="7"/>
  <c r="C29" i="7"/>
  <c r="C31" i="7"/>
  <c r="J16" i="7"/>
  <c r="E12" i="7" l="1"/>
  <c r="D29" i="7" s="1"/>
  <c r="H14" i="7"/>
  <c r="D31" i="7" s="1"/>
  <c r="G28" i="5"/>
  <c r="G27" i="5"/>
  <c r="G18" i="5"/>
  <c r="G17" i="5"/>
  <c r="G9" i="5"/>
  <c r="G8" i="5"/>
  <c r="B8" i="2" l="1"/>
  <c r="B9" i="2"/>
  <c r="C15" i="2" l="1"/>
  <c r="C14" i="2"/>
  <c r="C13" i="2"/>
  <c r="D38" i="8"/>
  <c r="B49" i="8" s="1"/>
  <c r="D36" i="8"/>
  <c r="B48" i="8" s="1"/>
  <c r="D34" i="8"/>
  <c r="D8" i="8"/>
  <c r="B46" i="8" s="1"/>
  <c r="D6" i="8"/>
  <c r="B45" i="8" s="1"/>
  <c r="D4" i="8"/>
  <c r="C27" i="7"/>
  <c r="C25" i="7"/>
  <c r="C23" i="7"/>
  <c r="C23" i="1"/>
  <c r="B44" i="8" l="1"/>
  <c r="D41" i="8"/>
  <c r="D11" i="8"/>
  <c r="J25" i="3"/>
  <c r="H25" i="3"/>
  <c r="J8" i="1"/>
  <c r="J7" i="1"/>
  <c r="J6" i="1"/>
  <c r="G19" i="5"/>
  <c r="G10" i="5"/>
  <c r="J11" i="1" l="1"/>
  <c r="D23" i="1"/>
  <c r="J10" i="1" s="1"/>
  <c r="G29" i="5"/>
  <c r="J10" i="7" s="1"/>
  <c r="H10" i="7" s="1"/>
  <c r="B50" i="8"/>
  <c r="H8" i="7"/>
  <c r="J9" i="1"/>
  <c r="C4" i="6"/>
  <c r="E4" i="6" s="1"/>
  <c r="B4" i="6"/>
  <c r="D4" i="6" s="1"/>
  <c r="B5" i="2"/>
  <c r="B6" i="2"/>
  <c r="B7" i="2"/>
  <c r="B10" i="2"/>
  <c r="B4" i="2"/>
  <c r="I24" i="1" l="1"/>
  <c r="B7" i="3" s="1"/>
  <c r="D7" i="3" s="1"/>
  <c r="I22" i="1"/>
  <c r="B6" i="3" s="1"/>
  <c r="D6" i="3" s="1"/>
  <c r="I20" i="1"/>
  <c r="B5" i="3" s="1"/>
  <c r="D5" i="3" s="1"/>
  <c r="I28" i="1"/>
  <c r="B9" i="3" s="1"/>
  <c r="D9" i="3" s="1"/>
  <c r="I26" i="1"/>
  <c r="B8" i="3" s="1"/>
  <c r="D8" i="3" s="1"/>
  <c r="E21" i="1"/>
  <c r="C49" i="8" s="1"/>
  <c r="E19" i="1"/>
  <c r="C48" i="8" s="1"/>
  <c r="D48" i="8" s="1"/>
  <c r="E17" i="1"/>
  <c r="C47" i="8" s="1"/>
  <c r="D47" i="8" s="1"/>
  <c r="E11" i="1"/>
  <c r="E15" i="1"/>
  <c r="E13" i="1"/>
  <c r="B4" i="3"/>
  <c r="D4" i="3" s="1"/>
  <c r="E8" i="7"/>
  <c r="D25" i="7" s="1"/>
  <c r="E16" i="7"/>
  <c r="H6" i="7"/>
  <c r="E10" i="7"/>
  <c r="D27" i="7" s="1"/>
  <c r="B20" i="3" l="1"/>
  <c r="E20" i="3"/>
  <c r="C19" i="3"/>
  <c r="E19" i="3"/>
  <c r="C18" i="3"/>
  <c r="D18" i="3"/>
  <c r="C17" i="3"/>
  <c r="D17" i="3"/>
  <c r="B16" i="3"/>
  <c r="D16" i="3"/>
  <c r="E15" i="3"/>
  <c r="B15" i="3"/>
  <c r="H16" i="7"/>
  <c r="D33" i="7" s="1"/>
  <c r="E6" i="7"/>
  <c r="D23" i="7" s="1"/>
  <c r="E10" i="3" l="1"/>
  <c r="D49" i="8"/>
  <c r="C46" i="8"/>
  <c r="D46" i="8" s="1"/>
  <c r="C45" i="8"/>
  <c r="D45" i="8" s="1"/>
  <c r="C44" i="8"/>
  <c r="C50" i="8" l="1"/>
  <c r="D44" i="8"/>
  <c r="D50" i="8" s="1"/>
  <c r="E23" i="1"/>
  <c r="E21" i="3" l="1"/>
  <c r="D21" i="3"/>
  <c r="C21" i="3"/>
  <c r="B21" i="3"/>
  <c r="B24" i="3" l="1"/>
  <c r="E24" i="3"/>
  <c r="I8" i="3" l="1"/>
  <c r="I17" i="3" s="1"/>
  <c r="I9" i="3"/>
  <c r="I18" i="3" s="1"/>
  <c r="I10" i="3"/>
  <c r="I19" i="3" s="1"/>
  <c r="K11" i="3"/>
  <c r="K20" i="3" s="1"/>
  <c r="K10" i="3"/>
  <c r="K19" i="3" s="1"/>
  <c r="J9" i="3"/>
  <c r="J18" i="3" s="1"/>
  <c r="J8" i="3"/>
  <c r="J17" i="3" s="1"/>
  <c r="J7" i="3"/>
  <c r="J16" i="3" s="1"/>
  <c r="K6" i="3"/>
  <c r="K15" i="3" s="1"/>
  <c r="H26" i="3" s="1"/>
  <c r="H11" i="3"/>
  <c r="H20" i="3" s="1"/>
  <c r="H7" i="3"/>
  <c r="H16" i="3" s="1"/>
  <c r="H6" i="3"/>
  <c r="H15" i="3" s="1"/>
  <c r="J26" i="3" s="1"/>
  <c r="B25" i="3"/>
  <c r="E25" i="3" s="1"/>
  <c r="J27" i="3" l="1"/>
  <c r="J28" i="3" s="1"/>
  <c r="I21" i="3"/>
  <c r="H21" i="3"/>
  <c r="J21" i="3"/>
  <c r="K21" i="3"/>
  <c r="B5" i="6"/>
  <c r="D5" i="6" s="1"/>
  <c r="H27" i="3"/>
  <c r="H28" i="3" s="1"/>
  <c r="C5" i="6"/>
  <c r="E5" i="6" s="1"/>
  <c r="H29" i="3" l="1"/>
  <c r="B7" i="6"/>
  <c r="D7" i="6" s="1"/>
  <c r="J29" i="3"/>
  <c r="C7" i="6"/>
  <c r="E7" i="6" s="1"/>
  <c r="B6" i="6"/>
  <c r="D6" i="6" s="1"/>
  <c r="C6" i="6"/>
  <c r="E6" i="6" s="1"/>
  <c r="J30" i="3" l="1"/>
  <c r="J31" i="3" s="1"/>
  <c r="C10" i="6" s="1"/>
  <c r="E10" i="6" s="1"/>
  <c r="C8" i="6"/>
  <c r="E8" i="6" s="1"/>
  <c r="H30" i="3"/>
  <c r="H31" i="3" s="1"/>
  <c r="B10" i="6" s="1"/>
  <c r="D10" i="6" s="1"/>
  <c r="B8" i="6"/>
  <c r="D8" i="6" s="1"/>
  <c r="B9" i="6" l="1"/>
  <c r="D9" i="6" s="1"/>
  <c r="C9" i="6"/>
  <c r="E9" i="6" s="1"/>
</calcChain>
</file>

<file path=xl/sharedStrings.xml><?xml version="1.0" encoding="utf-8"?>
<sst xmlns="http://schemas.openxmlformats.org/spreadsheetml/2006/main" count="378" uniqueCount="158">
  <si>
    <t>A</t>
  </si>
  <si>
    <t>A-B</t>
  </si>
  <si>
    <t>B</t>
  </si>
  <si>
    <t>B-C</t>
  </si>
  <si>
    <t>C</t>
  </si>
  <si>
    <t>C-D</t>
  </si>
  <si>
    <t>D</t>
  </si>
  <si>
    <t>Length, m</t>
  </si>
  <si>
    <t>E</t>
  </si>
  <si>
    <t>N</t>
  </si>
  <si>
    <t>Precision of Angle Measurements</t>
  </si>
  <si>
    <t>Angular precision</t>
  </si>
  <si>
    <t>NE</t>
  </si>
  <si>
    <t>SW</t>
  </si>
  <si>
    <t>NW</t>
  </si>
  <si>
    <t>Σ</t>
  </si>
  <si>
    <t>+N</t>
  </si>
  <si>
    <t>-S</t>
  </si>
  <si>
    <t>+E</t>
  </si>
  <si>
    <t>-W</t>
  </si>
  <si>
    <t>S</t>
  </si>
  <si>
    <t>W</t>
  </si>
  <si>
    <t>SE</t>
  </si>
  <si>
    <t>BearingDir</t>
  </si>
  <si>
    <t xml:space="preserve">(5).  Calculate balanced latitude and departure </t>
  </si>
  <si>
    <t>(4).  Calculate latitude &amp; departure corrections</t>
  </si>
  <si>
    <t>Law of various kinds of surveys in US</t>
  </si>
  <si>
    <t>Rural land survey</t>
  </si>
  <si>
    <t>Suburban land survey</t>
  </si>
  <si>
    <t>Urban land survey</t>
  </si>
  <si>
    <t>1/5,000</t>
  </si>
  <si>
    <t>1/7,500</t>
  </si>
  <si>
    <t>1/10,000</t>
  </si>
  <si>
    <t>Precision Std</t>
  </si>
  <si>
    <t>LEG</t>
  </si>
  <si>
    <t>PACER</t>
  </si>
  <si>
    <t>FRWD</t>
  </si>
  <si>
    <t>BKWD</t>
  </si>
  <si>
    <t>STN.</t>
  </si>
  <si>
    <t>PACE L, M</t>
  </si>
  <si>
    <t>LEG AVG</t>
  </si>
  <si>
    <t>DIST., M</t>
  </si>
  <si>
    <t>AZIMUTH °</t>
  </si>
  <si>
    <t>LENGTH, M</t>
  </si>
  <si>
    <t># of PACES</t>
  </si>
  <si>
    <t>NOTE
TAKER</t>
  </si>
  <si>
    <t>(2).  Calculate latitudes &amp; departures</t>
  </si>
  <si>
    <t>Bearing, °</t>
  </si>
  <si>
    <t>EASTING, M</t>
  </si>
  <si>
    <t>NORTHING, M</t>
  </si>
  <si>
    <t>Lat (LegL*COS(LegB))</t>
  </si>
  <si>
    <t>Dep (LegL*SIN(LegB))</t>
  </si>
  <si>
    <t>UTM</t>
  </si>
  <si>
    <t>CARTISIAN</t>
  </si>
  <si>
    <t>PLOTTING</t>
  </si>
  <si>
    <t>EASTING:</t>
  </si>
  <si>
    <t>NORTHING:</t>
  </si>
  <si>
    <t>Azimuth, °</t>
  </si>
  <si>
    <t>CORRECTED AZIMUTH °</t>
  </si>
  <si>
    <t>CORRECTED INTERIOR ANGLE °</t>
  </si>
  <si>
    <t>(1).  Calculate the corrected bearings</t>
  </si>
  <si>
    <t>(3).  Calculate latitude/departure/closure errors &amp; precision</t>
  </si>
  <si>
    <t>(6).  Calculate coordinates of points B, C, &amp; D [assume point A is @ (651402.111, 4777513.889)]</t>
  </si>
  <si>
    <t>I.  Angular error and precision standards</t>
  </si>
  <si>
    <t>V.  Correct the length of each traverse leg (through Latitude &amp; Departure)</t>
  </si>
  <si>
    <t>VI.  Plot the final points of coordinates after the correction</t>
  </si>
  <si>
    <t>x-coordinate, M</t>
  </si>
  <si>
    <t>y-coordinate, M</t>
  </si>
  <si>
    <t>CorrectionLat (=LegLen/TraversePerimeter)*Elat</t>
  </si>
  <si>
    <t>CorrectionDep (=LegLen/TraversePerimeter)*Edep</t>
  </si>
  <si>
    <t>IV.  Correct the interior angles of a closed traverse and azimuth of each traverse leg</t>
  </si>
  <si>
    <t>III.  Calculate average azimuth and length of each traverse leg</t>
  </si>
  <si>
    <t>30' * sqrt(4) =</t>
  </si>
  <si>
    <t>60'</t>
  </si>
  <si>
    <t>the 1st leg is taken as astrnomic line</t>
  </si>
  <si>
    <t>COMPASS
OPERATOR</t>
  </si>
  <si>
    <t>(1).  PACE FIELD NOTEBOOK</t>
  </si>
  <si>
    <t>TRIANGLE SIDE LENGTH</t>
  </si>
  <si>
    <t>(1).  Calculate lengths of traverse legs</t>
  </si>
  <si>
    <t>(2).  Calculate avg leg azimuth/length</t>
  </si>
  <si>
    <t>(2).  Determine interior angle error</t>
  </si>
  <si>
    <t>(3).  Correct interior angles</t>
  </si>
  <si>
    <t>Distance Precision =</t>
  </si>
  <si>
    <t>Angle Precision (= 1029") =</t>
  </si>
  <si>
    <t>AB</t>
  </si>
  <si>
    <t>CD</t>
  </si>
  <si>
    <t>ACTUAL INTERIOR ANGLE °</t>
  </si>
  <si>
    <t>THEORETICAL INTERIOR ANGLE °</t>
  </si>
  <si>
    <t>BC</t>
  </si>
  <si>
    <t>INTERIOR ANGLE</t>
  </si>
  <si>
    <r>
      <rPr>
        <b/>
        <sz val="14"/>
        <color theme="1"/>
        <rFont val="Calibri"/>
        <family val="2"/>
      </rPr>
      <t>Σ(A</t>
    </r>
    <r>
      <rPr>
        <b/>
        <sz val="14"/>
        <color theme="1"/>
        <rFont val="Calibri"/>
        <family val="2"/>
        <scheme val="minor"/>
      </rPr>
      <t>, B, C, D)</t>
    </r>
  </si>
  <si>
    <t>VII.  Verify interior angles summation</t>
  </si>
  <si>
    <t>LEG LENGTH</t>
  </si>
  <si>
    <t>INTERIOR ANGLE (ArcMap)</t>
  </si>
  <si>
    <t>INTERIOR ANGLE (Corrected)</t>
  </si>
  <si>
    <t>Difference</t>
  </si>
  <si>
    <t>Angular error in second, "</t>
  </si>
  <si>
    <t>Textbook, 12-4 Balancing Angles</t>
  </si>
  <si>
    <t>For a 4-sided traverse and a 30' campus lease division readable, the maximum error should not exceed:</t>
  </si>
  <si>
    <t>Leg lengthes measured in ArcMap &amp; interior angles of multiple triangles are calculated from the Corrected Traverse</t>
  </si>
  <si>
    <r>
      <rPr>
        <b/>
        <sz val="14"/>
        <color theme="1"/>
        <rFont val="Calibri"/>
        <family val="2"/>
      </rPr>
      <t>Σ(∠ABC</t>
    </r>
    <r>
      <rPr>
        <b/>
        <sz val="14"/>
        <color theme="1"/>
        <rFont val="Calibri"/>
        <family val="2"/>
        <scheme val="minor"/>
      </rPr>
      <t>, ∠BCA, ∠CAB)</t>
    </r>
  </si>
  <si>
    <r>
      <rPr>
        <b/>
        <sz val="14"/>
        <color theme="1"/>
        <rFont val="Calibri"/>
        <family val="2"/>
      </rPr>
      <t>Σ(∠CDA</t>
    </r>
    <r>
      <rPr>
        <b/>
        <sz val="14"/>
        <color theme="1"/>
        <rFont val="Calibri"/>
        <family val="2"/>
        <scheme val="minor"/>
      </rPr>
      <t>, ∠DAC, ∠ACD)</t>
    </r>
  </si>
  <si>
    <t>∠ABC</t>
  </si>
  <si>
    <t>∠BCD</t>
  </si>
  <si>
    <t>II.  Calculated pace length</t>
  </si>
  <si>
    <t>Elat=</t>
  </si>
  <si>
    <t>Edep =</t>
  </si>
  <si>
    <t>Eclosure=</t>
  </si>
  <si>
    <t>(2).  TRAVERSE FIELD NOTEBOOK for traverse records</t>
  </si>
  <si>
    <t>Angle A</t>
  </si>
  <si>
    <t>Angle B</t>
  </si>
  <si>
    <r>
      <t>Angle C (</t>
    </r>
    <r>
      <rPr>
        <b/>
        <sz val="14"/>
        <color theme="1"/>
        <rFont val="Calibri"/>
        <family val="2"/>
      </rPr>
      <t>α</t>
    </r>
    <r>
      <rPr>
        <b/>
        <sz val="14"/>
        <color theme="1"/>
        <rFont val="Calibri"/>
        <family val="2"/>
        <scheme val="minor"/>
      </rPr>
      <t>)</t>
    </r>
  </si>
  <si>
    <r>
      <rPr>
        <sz val="14"/>
        <color theme="1"/>
        <rFont val="Calibri"/>
        <family val="2"/>
      </rPr>
      <t>Σ(</t>
    </r>
    <r>
      <rPr>
        <sz val="14"/>
        <color theme="1"/>
        <rFont val="Calibri"/>
        <family val="2"/>
        <scheme val="minor"/>
      </rPr>
      <t>A, B, C)</t>
    </r>
  </si>
  <si>
    <t>The Law of cosine: COS(C) = (a^2 + b^2 - c^2) / (2ab)</t>
  </si>
  <si>
    <t>Thus, Z = ACOS[(a^2 + b^2 - c^2) / (2ab)]</t>
  </si>
  <si>
    <t>(4). Corrected azimuths</t>
  </si>
  <si>
    <r>
      <t>NOTE:  Cell "D17" value = 70</t>
    </r>
    <r>
      <rPr>
        <sz val="14"/>
        <color theme="1"/>
        <rFont val="Calibri"/>
        <family val="2"/>
      </rPr>
      <t>° - α because A' is above AD line; the value could be = 70° + α if A' is below AD line.</t>
    </r>
  </si>
  <si>
    <t>(1).  Draw 'raw' traverse sketch in ArcMap or AutoCAD for determining the interior angle error</t>
  </si>
  <si>
    <t>(5).  Draw 'azimuth corrected' traverse sketch in ArcMap or AutoCAD for determining the error of closure</t>
  </si>
  <si>
    <t>Angular precision in "</t>
  </si>
  <si>
    <t>TRAVIS</t>
  </si>
  <si>
    <t>DAVID</t>
  </si>
  <si>
    <t>BARBARA</t>
  </si>
  <si>
    <t xml:space="preserve">DISTANCE PACED </t>
  </si>
  <si>
    <t># OF PACES</t>
  </si>
  <si>
    <t xml:space="preserve">TRAVIS' PACE LENGTH (METRE) </t>
  </si>
  <si>
    <t>BM</t>
  </si>
  <si>
    <t>BM-A</t>
  </si>
  <si>
    <t>D-E</t>
  </si>
  <si>
    <t>E-BM</t>
  </si>
  <si>
    <t>DISTANCE PACED</t>
  </si>
  <si>
    <t>DAVID'S PACE LENGTH (METRE)</t>
  </si>
  <si>
    <t>BARBARA'S PACE LENGTH (METRE)</t>
  </si>
  <si>
    <t>BM'E (a)</t>
  </si>
  <si>
    <t>BME (b)</t>
  </si>
  <si>
    <t>BMBM' (c)</t>
  </si>
  <si>
    <r>
      <t>Average Interior Angle Error (</t>
    </r>
    <r>
      <rPr>
        <b/>
        <sz val="14"/>
        <color theme="1"/>
        <rFont val="Calibri"/>
        <family val="2"/>
      </rPr>
      <t xml:space="preserve">α/6, </t>
    </r>
    <r>
      <rPr>
        <b/>
        <sz val="14"/>
        <color theme="1"/>
        <rFont val="Calibri"/>
        <family val="2"/>
        <scheme val="minor"/>
      </rPr>
      <t>˚) =</t>
    </r>
  </si>
  <si>
    <r>
      <t xml:space="preserve">TRIANGLE INTERIOR </t>
    </r>
    <r>
      <rPr>
        <b/>
        <sz val="14"/>
        <color theme="1"/>
        <rFont val="Calibri"/>
        <family val="2"/>
      </rPr>
      <t>°</t>
    </r>
  </si>
  <si>
    <t>BM'''</t>
  </si>
  <si>
    <t>There is a known error in the backward azimuth for this leg, so we have chosen to use only the forward azimuth.</t>
  </si>
  <si>
    <t>ELat &amp; EDep values show too much North &amp; West</t>
  </si>
  <si>
    <t>∆BMAB</t>
  </si>
  <si>
    <t>∆BMBC</t>
  </si>
  <si>
    <t>∆BMCD</t>
  </si>
  <si>
    <t>∆BMDE</t>
  </si>
  <si>
    <t>∠ABME</t>
  </si>
  <si>
    <t>∠BMAB</t>
  </si>
  <si>
    <t>∠CDE</t>
  </si>
  <si>
    <t>∠DEBM</t>
  </si>
  <si>
    <t>BMA</t>
  </si>
  <si>
    <t>BBM</t>
  </si>
  <si>
    <t>BMB</t>
  </si>
  <si>
    <t>CBM</t>
  </si>
  <si>
    <t>BMC</t>
  </si>
  <si>
    <t>BMD</t>
  </si>
  <si>
    <t>DE</t>
  </si>
  <si>
    <t>EBM</t>
  </si>
  <si>
    <t>DBM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</si>
</sst>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_-;\-* #,##0.00_-;_-* &quot;-&quot;??_-;_-@_-"/>
    <numFmt numFmtId="165" formatCode="0.000"/>
    <numFmt numFmtId="166" formatCode="0.0"/>
    <numFmt numFmtId="167" formatCode="_(* #,##0_);_(* \(#,##0\);_(* &quot;-&quot;??_);_(@_)"/>
    <numFmt numFmtId="168" formatCode="_-* #,##0.000_-;\-* #,##0.000_-;_-* &quot;-&quot;??_-;_-@_-"/>
    <numFmt numFmtId="169" formatCode="#,##0.000"/>
    <numFmt numFmtId="170" formatCode="0.0000"/>
    <numFmt numFmtId="171" formatCode="0.000000"/>
  </numFmts>
  <fonts count="2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4"/>
      <color rgb="FF00B05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3"/>
      <color theme="1"/>
      <name val="Bradley Hand ITC"/>
      <family val="4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C99"/>
      </patternFill>
    </fill>
  </fills>
  <borders count="14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theme="1" tint="0.499984740745262"/>
      </bottom>
      <diagonal/>
    </border>
    <border>
      <left style="hair">
        <color indexed="64"/>
      </left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/>
      <bottom style="hair">
        <color theme="3" tint="0.39994506668294322"/>
      </bottom>
      <diagonal/>
    </border>
    <border>
      <left style="medium">
        <color theme="3" tint="0.39994506668294322"/>
      </left>
      <right style="medium">
        <color theme="3" tint="0.39994506668294322"/>
      </right>
      <top style="medium">
        <color theme="3" tint="0.39994506668294322"/>
      </top>
      <bottom style="medium">
        <color theme="3" tint="0.39994506668294322"/>
      </bottom>
      <diagonal/>
    </border>
    <border>
      <left style="medium">
        <color theme="3" tint="0.39994506668294322"/>
      </left>
      <right style="hair">
        <color theme="3" tint="0.39994506668294322"/>
      </right>
      <top style="medium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medium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medium">
        <color theme="3" tint="0.39994506668294322"/>
      </right>
      <top style="medium">
        <color theme="3" tint="0.39994506668294322"/>
      </top>
      <bottom style="hair">
        <color theme="3" tint="0.39994506668294322"/>
      </bottom>
      <diagonal/>
    </border>
    <border>
      <left style="medium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medium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medium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medium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medium">
        <color theme="3" tint="0.39994506668294322"/>
      </bottom>
      <diagonal/>
    </border>
    <border>
      <left style="hair">
        <color theme="3" tint="0.39994506668294322"/>
      </left>
      <right style="medium">
        <color theme="3" tint="0.39994506668294322"/>
      </right>
      <top style="hair">
        <color theme="3" tint="0.39994506668294322"/>
      </top>
      <bottom style="medium">
        <color theme="3" tint="0.39994506668294322"/>
      </bottom>
      <diagonal/>
    </border>
    <border>
      <left style="medium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medium">
        <color theme="3" tint="0.39994506668294322"/>
      </right>
      <top style="hair">
        <color theme="3" tint="0.39994506668294322"/>
      </top>
      <bottom/>
      <diagonal/>
    </border>
    <border>
      <left style="medium">
        <color theme="3" tint="0.39994506668294322"/>
      </left>
      <right style="hair">
        <color theme="3" tint="0.39994506668294322"/>
      </right>
      <top/>
      <bottom style="hair">
        <color theme="3" tint="0.39994506668294322"/>
      </bottom>
      <diagonal/>
    </border>
    <border>
      <left style="hair">
        <color theme="3" tint="0.39994506668294322"/>
      </left>
      <right style="medium">
        <color theme="3" tint="0.39994506668294322"/>
      </right>
      <top/>
      <bottom style="hair">
        <color theme="3" tint="0.39994506668294322"/>
      </bottom>
      <diagonal/>
    </border>
    <border>
      <left style="medium">
        <color theme="3" tint="0.39994506668294322"/>
      </left>
      <right style="hair">
        <color theme="3" tint="0.39994506668294322"/>
      </right>
      <top style="medium">
        <color theme="3" tint="0.39994506668294322"/>
      </top>
      <bottom style="medium">
        <color theme="3" tint="0.39994506668294322"/>
      </bottom>
      <diagonal/>
    </border>
    <border>
      <left style="hair">
        <color theme="3" tint="0.39994506668294322"/>
      </left>
      <right style="medium">
        <color theme="3" tint="0.39994506668294322"/>
      </right>
      <top style="medium">
        <color theme="3" tint="0.39994506668294322"/>
      </top>
      <bottom style="medium">
        <color theme="3" tint="0.39994506668294322"/>
      </bottom>
      <diagonal/>
    </border>
    <border>
      <left style="hair">
        <color theme="3" tint="0.39994506668294322"/>
      </left>
      <right/>
      <top style="medium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/>
      <top style="hair">
        <color theme="3" tint="0.39994506668294322"/>
      </top>
      <bottom/>
      <diagonal/>
    </border>
    <border>
      <left/>
      <right style="hair">
        <color theme="3" tint="0.39994506668294322"/>
      </right>
      <top style="medium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/>
      <top/>
      <bottom style="hair">
        <color theme="3" tint="0.39994506668294322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medium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medium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/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medium">
        <color theme="3" tint="0.39994506668294322"/>
      </top>
      <bottom style="medium">
        <color theme="3" tint="0.39994506668294322"/>
      </bottom>
      <diagonal/>
    </border>
    <border>
      <left/>
      <right style="hair">
        <color theme="3" tint="0.39994506668294322"/>
      </right>
      <top style="medium">
        <color theme="3" tint="0.39994506668294322"/>
      </top>
      <bottom style="medium">
        <color theme="3" tint="0.39994506668294322"/>
      </bottom>
      <diagonal/>
    </border>
    <border>
      <left style="medium">
        <color theme="3" tint="0.39994506668294322"/>
      </left>
      <right style="medium">
        <color theme="3" tint="0.39994506668294322"/>
      </right>
      <top style="medium">
        <color theme="3" tint="0.39994506668294322"/>
      </top>
      <bottom style="hair">
        <color theme="3" tint="0.39994506668294322"/>
      </bottom>
      <diagonal/>
    </border>
    <border>
      <left style="medium">
        <color theme="3" tint="0.39994506668294322"/>
      </left>
      <right style="medium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medium">
        <color theme="3" tint="0.39994506668294322"/>
      </left>
      <right style="medium">
        <color theme="3" tint="0.39994506668294322"/>
      </right>
      <top style="hair">
        <color theme="3" tint="0.39994506668294322"/>
      </top>
      <bottom style="medium">
        <color theme="3" tint="0.39994506668294322"/>
      </bottom>
      <diagonal/>
    </border>
    <border>
      <left style="medium">
        <color theme="3" tint="0.39994506668294322"/>
      </left>
      <right style="medium">
        <color theme="3" tint="0.39994506668294322"/>
      </right>
      <top/>
      <bottom style="hair">
        <color theme="3" tint="0.39994506668294322"/>
      </bottom>
      <diagonal/>
    </border>
    <border>
      <left style="medium">
        <color theme="3" tint="0.39994506668294322"/>
      </left>
      <right style="medium">
        <color theme="3" tint="0.39994506668294322"/>
      </right>
      <top style="hair">
        <color theme="3" tint="0.39994506668294322"/>
      </top>
      <bottom/>
      <diagonal/>
    </border>
    <border>
      <left style="medium">
        <color theme="3" tint="0.39994506668294322"/>
      </left>
      <right style="hair">
        <color theme="3" tint="0.39994506668294322"/>
      </right>
      <top/>
      <bottom style="medium">
        <color theme="3" tint="0.39994506668294322"/>
      </bottom>
      <diagonal/>
    </border>
    <border>
      <left style="medium">
        <color theme="3" tint="0.39994506668294322"/>
      </left>
      <right/>
      <top style="medium">
        <color theme="3" tint="0.39994506668294322"/>
      </top>
      <bottom style="hair">
        <color theme="3" tint="0.39994506668294322"/>
      </bottom>
      <diagonal/>
    </border>
    <border>
      <left style="medium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 style="medium">
        <color theme="3" tint="0.39991454817346722"/>
      </left>
      <right style="hair">
        <color theme="3" tint="0.39991454817346722"/>
      </right>
      <top style="hair">
        <color theme="3" tint="0.39991454817346722"/>
      </top>
      <bottom style="hair">
        <color theme="3" tint="0.39991454817346722"/>
      </bottom>
      <diagonal/>
    </border>
    <border>
      <left style="hair">
        <color theme="3" tint="0.39991454817346722"/>
      </left>
      <right style="medium">
        <color theme="3" tint="0.39991454817346722"/>
      </right>
      <top style="hair">
        <color theme="3" tint="0.39991454817346722"/>
      </top>
      <bottom style="hair">
        <color theme="3" tint="0.39991454817346722"/>
      </bottom>
      <diagonal/>
    </border>
    <border>
      <left style="medium">
        <color theme="3" tint="0.39991454817346722"/>
      </left>
      <right style="hair">
        <color theme="3" tint="0.39991454817346722"/>
      </right>
      <top style="hair">
        <color theme="3" tint="0.39991454817346722"/>
      </top>
      <bottom style="medium">
        <color theme="3" tint="0.39991454817346722"/>
      </bottom>
      <diagonal/>
    </border>
    <border>
      <left style="hair">
        <color theme="3" tint="0.39991454817346722"/>
      </left>
      <right style="medium">
        <color theme="3" tint="0.39991454817346722"/>
      </right>
      <top style="hair">
        <color theme="3" tint="0.39991454817346722"/>
      </top>
      <bottom style="medium">
        <color theme="3" tint="0.39991454817346722"/>
      </bottom>
      <diagonal/>
    </border>
    <border>
      <left style="medium">
        <color theme="3" tint="0.39991454817346722"/>
      </left>
      <right style="hair">
        <color theme="3" tint="0.39991454817346722"/>
      </right>
      <top/>
      <bottom style="hair">
        <color theme="3" tint="0.39991454817346722"/>
      </bottom>
      <diagonal/>
    </border>
    <border>
      <left style="hair">
        <color theme="3" tint="0.39991454817346722"/>
      </left>
      <right style="medium">
        <color theme="3" tint="0.39991454817346722"/>
      </right>
      <top/>
      <bottom style="hair">
        <color theme="3" tint="0.39991454817346722"/>
      </bottom>
      <diagonal/>
    </border>
    <border>
      <left style="medium">
        <color theme="3" tint="0.39991454817346722"/>
      </left>
      <right style="medium">
        <color theme="3" tint="0.39991454817346722"/>
      </right>
      <top style="medium">
        <color theme="3" tint="0.39991454817346722"/>
      </top>
      <bottom style="hair">
        <color theme="3" tint="0.39991454817346722"/>
      </bottom>
      <diagonal/>
    </border>
    <border>
      <left style="medium">
        <color theme="3" tint="0.39991454817346722"/>
      </left>
      <right style="medium">
        <color theme="3" tint="0.39991454817346722"/>
      </right>
      <top style="hair">
        <color theme="3" tint="0.39991454817346722"/>
      </top>
      <bottom style="hair">
        <color theme="3" tint="0.39991454817346722"/>
      </bottom>
      <diagonal/>
    </border>
    <border>
      <left style="medium">
        <color theme="3" tint="0.39991454817346722"/>
      </left>
      <right style="medium">
        <color theme="3" tint="0.39991454817346722"/>
      </right>
      <top style="hair">
        <color theme="3" tint="0.39991454817346722"/>
      </top>
      <bottom style="medium">
        <color theme="3" tint="0.39991454817346722"/>
      </bottom>
      <diagonal/>
    </border>
    <border>
      <left style="hair">
        <color theme="3" tint="0.39994506668294322"/>
      </left>
      <right/>
      <top style="medium">
        <color theme="3" tint="0.39994506668294322"/>
      </top>
      <bottom style="medium">
        <color theme="3" tint="0.39994506668294322"/>
      </bottom>
      <diagonal/>
    </border>
    <border>
      <left style="medium">
        <color theme="3" tint="0.39994506668294322"/>
      </left>
      <right style="hair">
        <color theme="3" tint="0.39991454817346722"/>
      </right>
      <top style="medium">
        <color theme="3" tint="0.39994506668294322"/>
      </top>
      <bottom style="hair">
        <color theme="3" tint="0.39991454817346722"/>
      </bottom>
      <diagonal/>
    </border>
    <border>
      <left style="hair">
        <color theme="3" tint="0.39991454817346722"/>
      </left>
      <right style="medium">
        <color theme="3" tint="0.39994506668294322"/>
      </right>
      <top style="medium">
        <color theme="3" tint="0.39994506668294322"/>
      </top>
      <bottom style="hair">
        <color theme="3" tint="0.39991454817346722"/>
      </bottom>
      <diagonal/>
    </border>
    <border>
      <left style="medium">
        <color theme="3" tint="0.39994506668294322"/>
      </left>
      <right style="hair">
        <color theme="3" tint="0.39991454817346722"/>
      </right>
      <top style="hair">
        <color theme="3" tint="0.39991454817346722"/>
      </top>
      <bottom style="hair">
        <color theme="3" tint="0.39991454817346722"/>
      </bottom>
      <diagonal/>
    </border>
    <border>
      <left style="hair">
        <color theme="3" tint="0.39991454817346722"/>
      </left>
      <right style="medium">
        <color theme="3" tint="0.39994506668294322"/>
      </right>
      <top style="hair">
        <color theme="3" tint="0.39991454817346722"/>
      </top>
      <bottom style="hair">
        <color theme="3" tint="0.39991454817346722"/>
      </bottom>
      <diagonal/>
    </border>
    <border>
      <left style="medium">
        <color theme="3" tint="0.39994506668294322"/>
      </left>
      <right style="hair">
        <color theme="3" tint="0.39991454817346722"/>
      </right>
      <top style="hair">
        <color theme="3" tint="0.39991454817346722"/>
      </top>
      <bottom style="medium">
        <color theme="3" tint="0.39994506668294322"/>
      </bottom>
      <diagonal/>
    </border>
    <border>
      <left style="hair">
        <color theme="3" tint="0.39991454817346722"/>
      </left>
      <right style="medium">
        <color theme="3" tint="0.39994506668294322"/>
      </right>
      <top style="hair">
        <color theme="3" tint="0.39991454817346722"/>
      </top>
      <bottom style="medium">
        <color theme="3" tint="0.39994506668294322"/>
      </bottom>
      <diagonal/>
    </border>
    <border>
      <left style="medium">
        <color theme="3" tint="0.39991454817346722"/>
      </left>
      <right style="hair">
        <color theme="3" tint="0.39991454817346722"/>
      </right>
      <top/>
      <bottom/>
      <diagonal/>
    </border>
    <border>
      <left style="hair">
        <color theme="3" tint="0.39991454817346722"/>
      </left>
      <right/>
      <top/>
      <bottom/>
      <diagonal/>
    </border>
    <border>
      <left style="hair">
        <color theme="3" tint="0.39994506668294322"/>
      </left>
      <right style="medium">
        <color theme="3" tint="0.39994506668294322"/>
      </right>
      <top/>
      <bottom style="medium">
        <color theme="3" tint="0.39994506668294322"/>
      </bottom>
      <diagonal/>
    </border>
    <border>
      <left style="medium">
        <color theme="3" tint="0.39994506668294322"/>
      </left>
      <right style="hair">
        <color theme="3" tint="0.39991454817346722"/>
      </right>
      <top style="medium">
        <color theme="3" tint="0.39994506668294322"/>
      </top>
      <bottom style="medium">
        <color theme="3" tint="0.39994506668294322"/>
      </bottom>
      <diagonal/>
    </border>
    <border>
      <left style="hair">
        <color theme="3" tint="0.39991454817346722"/>
      </left>
      <right style="hair">
        <color theme="3" tint="0.39991454817346722"/>
      </right>
      <top style="medium">
        <color theme="3" tint="0.39994506668294322"/>
      </top>
      <bottom style="medium">
        <color theme="3" tint="0.39994506668294322"/>
      </bottom>
      <diagonal/>
    </border>
    <border>
      <left style="hair">
        <color theme="3" tint="0.39991454817346722"/>
      </left>
      <right style="medium">
        <color theme="3" tint="0.39994506668294322"/>
      </right>
      <top style="medium">
        <color theme="3" tint="0.39994506668294322"/>
      </top>
      <bottom style="medium">
        <color theme="3" tint="0.39994506668294322"/>
      </bottom>
      <diagonal/>
    </border>
    <border>
      <left style="medium">
        <color theme="3" tint="0.39991454817346722"/>
      </left>
      <right style="medium">
        <color theme="3" tint="0.39991454817346722"/>
      </right>
      <top/>
      <bottom style="medium">
        <color theme="3" tint="0.39991454817346722"/>
      </bottom>
      <diagonal/>
    </border>
    <border>
      <left/>
      <right style="hair">
        <color theme="3" tint="0.39991454817346722"/>
      </right>
      <top/>
      <bottom style="medium">
        <color theme="3" tint="0.39991454817346722"/>
      </bottom>
      <diagonal/>
    </border>
    <border>
      <left style="hair">
        <color theme="3" tint="0.39991454817346722"/>
      </left>
      <right/>
      <top/>
      <bottom style="medium">
        <color theme="3" tint="0.39991454817346722"/>
      </bottom>
      <diagonal/>
    </border>
    <border>
      <left style="medium">
        <color theme="3" tint="0.39991454817346722"/>
      </left>
      <right style="hair">
        <color theme="3" tint="0.39991454817346722"/>
      </right>
      <top/>
      <bottom style="medium">
        <color theme="3" tint="0.39991454817346722"/>
      </bottom>
      <diagonal/>
    </border>
    <border>
      <left style="hair">
        <color theme="3" tint="0.39991454817346722"/>
      </left>
      <right style="medium">
        <color theme="3" tint="0.39991454817346722"/>
      </right>
      <top/>
      <bottom style="medium">
        <color theme="3" tint="0.39991454817346722"/>
      </bottom>
      <diagonal/>
    </border>
    <border>
      <left style="medium">
        <color theme="3" tint="0.39994506668294322"/>
      </left>
      <right/>
      <top style="medium">
        <color theme="3" tint="0.39994506668294322"/>
      </top>
      <bottom style="medium">
        <color theme="3" tint="0.39994506668294322"/>
      </bottom>
      <diagonal/>
    </border>
    <border>
      <left/>
      <right style="medium">
        <color theme="3" tint="0.39994506668294322"/>
      </right>
      <top style="medium">
        <color theme="3" tint="0.39994506668294322"/>
      </top>
      <bottom style="medium">
        <color theme="3" tint="0.39994506668294322"/>
      </bottom>
      <diagonal/>
    </border>
    <border>
      <left style="medium">
        <color theme="3" tint="0.39994506668294322"/>
      </left>
      <right/>
      <top style="hair">
        <color theme="3" tint="0.39994506668294322"/>
      </top>
      <bottom style="medium">
        <color theme="3" tint="0.39994506668294322"/>
      </bottom>
      <diagonal/>
    </border>
    <border>
      <left/>
      <right style="medium">
        <color theme="3" tint="0.39994506668294322"/>
      </right>
      <top style="medium">
        <color theme="3" tint="0.39994506668294322"/>
      </top>
      <bottom style="hair">
        <color theme="3" tint="0.39994506668294322"/>
      </bottom>
      <diagonal/>
    </border>
    <border>
      <left/>
      <right style="medium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/>
      <right style="medium">
        <color theme="3" tint="0.39994506668294322"/>
      </right>
      <top style="hair">
        <color theme="3" tint="0.39994506668294322"/>
      </top>
      <bottom style="medium">
        <color theme="3" tint="0.39994506668294322"/>
      </bottom>
      <diagonal/>
    </border>
    <border>
      <left style="medium">
        <color theme="3" tint="0.39994506668294322"/>
      </left>
      <right style="medium">
        <color theme="3" tint="0.39994506668294322"/>
      </right>
      <top style="medium">
        <color theme="3" tint="0.39994506668294322"/>
      </top>
      <bottom style="hair">
        <color theme="3" tint="0.39991454817346722"/>
      </bottom>
      <diagonal/>
    </border>
    <border>
      <left style="medium">
        <color theme="3" tint="0.39994506668294322"/>
      </left>
      <right style="medium">
        <color theme="3" tint="0.39994506668294322"/>
      </right>
      <top style="hair">
        <color theme="3" tint="0.39991454817346722"/>
      </top>
      <bottom style="hair">
        <color theme="3" tint="0.39991454817346722"/>
      </bottom>
      <diagonal/>
    </border>
    <border>
      <left style="medium">
        <color theme="3" tint="0.39994506668294322"/>
      </left>
      <right style="medium">
        <color theme="3" tint="0.39994506668294322"/>
      </right>
      <top style="hair">
        <color theme="3" tint="0.39991454817346722"/>
      </top>
      <bottom style="medium">
        <color theme="3" tint="0.39994506668294322"/>
      </bottom>
      <diagonal/>
    </border>
    <border>
      <left style="medium">
        <color theme="3" tint="0.39994506668294322"/>
      </left>
      <right/>
      <top/>
      <bottom style="hair">
        <color theme="3" tint="0.39994506668294322"/>
      </bottom>
      <diagonal/>
    </border>
    <border>
      <left style="medium">
        <color theme="3" tint="0.39997558519241921"/>
      </left>
      <right style="hair">
        <color theme="3" tint="0.39991454817346722"/>
      </right>
      <top style="medium">
        <color theme="3" tint="0.39997558519241921"/>
      </top>
      <bottom style="medium">
        <color theme="3" tint="0.39994506668294322"/>
      </bottom>
      <diagonal/>
    </border>
    <border>
      <left style="hair">
        <color theme="3" tint="0.39991454817346722"/>
      </left>
      <right style="hair">
        <color theme="3" tint="0.39991454817346722"/>
      </right>
      <top style="medium">
        <color theme="3" tint="0.39997558519241921"/>
      </top>
      <bottom style="medium">
        <color theme="3" tint="0.39994506668294322"/>
      </bottom>
      <diagonal/>
    </border>
    <border>
      <left style="hair">
        <color theme="3" tint="0.39991454817346722"/>
      </left>
      <right style="medium">
        <color theme="3" tint="0.39997558519241921"/>
      </right>
      <top style="medium">
        <color theme="3" tint="0.39997558519241921"/>
      </top>
      <bottom style="medium">
        <color theme="3" tint="0.39994506668294322"/>
      </bottom>
      <diagonal/>
    </border>
    <border>
      <left style="medium">
        <color theme="3" tint="0.39997558519241921"/>
      </left>
      <right style="hair">
        <color theme="3" tint="0.39994506668294322"/>
      </right>
      <top style="medium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medium">
        <color theme="3" tint="0.39997558519241921"/>
      </right>
      <top style="medium">
        <color theme="3" tint="0.39994506668294322"/>
      </top>
      <bottom style="hair">
        <color theme="3" tint="0.39994506668294322"/>
      </bottom>
      <diagonal/>
    </border>
    <border>
      <left style="medium">
        <color theme="3" tint="0.39997558519241921"/>
      </left>
      <right style="hair">
        <color theme="3" tint="0.39994506668294322"/>
      </right>
      <top style="hair">
        <color theme="3" tint="0.39994506668294322"/>
      </top>
      <bottom style="medium">
        <color theme="3" tint="0.39994506668294322"/>
      </bottom>
      <diagonal/>
    </border>
    <border>
      <left style="hair">
        <color theme="3" tint="0.39994506668294322"/>
      </left>
      <right style="medium">
        <color theme="3" tint="0.39997558519241921"/>
      </right>
      <top style="hair">
        <color theme="3" tint="0.39994506668294322"/>
      </top>
      <bottom style="medium">
        <color theme="3" tint="0.39994506668294322"/>
      </bottom>
      <diagonal/>
    </border>
    <border>
      <left style="medium">
        <color theme="3" tint="0.39997558519241921"/>
      </left>
      <right style="hair">
        <color theme="3" tint="0.39994506668294322"/>
      </right>
      <top/>
      <bottom style="hair">
        <color theme="3" tint="0.39994506668294322"/>
      </bottom>
      <diagonal/>
    </border>
    <border>
      <left style="hair">
        <color theme="3" tint="0.39994506668294322"/>
      </left>
      <right style="medium">
        <color theme="3" tint="0.39997558519241921"/>
      </right>
      <top/>
      <bottom style="hair">
        <color theme="3" tint="0.39994506668294322"/>
      </bottom>
      <diagonal/>
    </border>
    <border>
      <left style="medium">
        <color theme="3" tint="0.39997558519241921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/>
      <right style="medium">
        <color theme="3" tint="0.39997558519241921"/>
      </right>
      <top/>
      <bottom style="double">
        <color rgb="FFFF8001"/>
      </bottom>
      <diagonal/>
    </border>
    <border>
      <left style="hair">
        <color theme="3" tint="0.39994506668294322"/>
      </left>
      <right style="medium">
        <color theme="3" tint="0.39997558519241921"/>
      </right>
      <top style="hair">
        <color theme="3" tint="0.39994506668294322"/>
      </top>
      <bottom style="hair">
        <color theme="3" tint="0.39994506668294322"/>
      </bottom>
      <diagonal/>
    </border>
    <border>
      <left style="medium">
        <color theme="3" tint="0.39997558519241921"/>
      </left>
      <right style="hair">
        <color theme="3" tint="0.39994506668294322"/>
      </right>
      <top style="hair">
        <color theme="3" tint="0.39994506668294322"/>
      </top>
      <bottom style="medium">
        <color theme="3" tint="0.39997558519241921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medium">
        <color theme="3" tint="0.39997558519241921"/>
      </bottom>
      <diagonal/>
    </border>
    <border>
      <left style="medium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medium">
        <color theme="3" tint="0.39997558519241921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medium">
        <color theme="3" tint="0.39997558519241921"/>
      </bottom>
      <diagonal/>
    </border>
    <border>
      <left style="hair">
        <color theme="3" tint="0.39994506668294322"/>
      </left>
      <right style="medium">
        <color theme="3" tint="0.39994506668294322"/>
      </right>
      <top style="hair">
        <color theme="3" tint="0.39994506668294322"/>
      </top>
      <bottom style="medium">
        <color theme="3" tint="0.39997558519241921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medium">
        <color theme="3" tint="0.39997558519241921"/>
      </bottom>
      <diagonal/>
    </border>
    <border>
      <left style="hair">
        <color theme="3" tint="0.39994506668294322"/>
      </left>
      <right style="medium">
        <color theme="3" tint="0.39997558519241921"/>
      </right>
      <top style="hair">
        <color theme="3" tint="0.39994506668294322"/>
      </top>
      <bottom style="medium">
        <color theme="3" tint="0.39997558519241921"/>
      </bottom>
      <diagonal/>
    </border>
    <border>
      <left style="medium">
        <color theme="3" tint="0.39997558519241921"/>
      </left>
      <right style="hair">
        <color theme="3" tint="0.39994506668294322"/>
      </right>
      <top style="medium">
        <color theme="3" tint="0.39997558519241921"/>
      </top>
      <bottom style="hair">
        <color theme="3" tint="0.39994506668294322"/>
      </bottom>
      <diagonal/>
    </border>
    <border>
      <left style="hair">
        <color theme="3" tint="0.39994506668294322"/>
      </left>
      <right style="medium">
        <color theme="3" tint="0.39997558519241921"/>
      </right>
      <top style="medium">
        <color theme="3" tint="0.39997558519241921"/>
      </top>
      <bottom style="hair">
        <color theme="3" tint="0.39994506668294322"/>
      </bottom>
      <diagonal/>
    </border>
    <border>
      <left style="medium">
        <color theme="3" tint="0.39997558519241921"/>
      </left>
      <right style="medium">
        <color theme="3" tint="0.39994506668294322"/>
      </right>
      <top style="medium">
        <color theme="3" tint="0.39994506668294322"/>
      </top>
      <bottom style="medium">
        <color theme="3" tint="0.39994506668294322"/>
      </bottom>
      <diagonal/>
    </border>
    <border>
      <left style="hair">
        <color theme="3" tint="0.39994506668294322"/>
      </left>
      <right style="medium">
        <color theme="3" tint="0.39997558519241921"/>
      </right>
      <top style="medium">
        <color theme="3" tint="0.39994506668294322"/>
      </top>
      <bottom style="medium">
        <color theme="3" tint="0.39994506668294322"/>
      </bottom>
      <diagonal/>
    </border>
    <border>
      <left style="medium">
        <color theme="3" tint="0.39997558519241921"/>
      </left>
      <right style="medium">
        <color theme="3" tint="0.39994506668294322"/>
      </right>
      <top/>
      <bottom style="hair">
        <color theme="3" tint="0.39994506668294322"/>
      </bottom>
      <diagonal/>
    </border>
    <border>
      <left style="medium">
        <color theme="3" tint="0.39997558519241921"/>
      </left>
      <right style="medium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medium">
        <color theme="3" tint="0.39997558519241921"/>
      </left>
      <right style="medium">
        <color theme="3" tint="0.39994506668294322"/>
      </right>
      <top style="hair">
        <color theme="3" tint="0.39994506668294322"/>
      </top>
      <bottom/>
      <diagonal/>
    </border>
    <border>
      <left style="medium">
        <color theme="3" tint="0.39997558519241921"/>
      </left>
      <right style="hair">
        <color theme="3" tint="0.39994506668294322"/>
      </right>
      <top style="medium">
        <color theme="3" tint="0.39994506668294322"/>
      </top>
      <bottom style="medium">
        <color theme="3" tint="0.39997558519241921"/>
      </bottom>
      <diagonal/>
    </border>
    <border>
      <left style="hair">
        <color theme="3" tint="0.39994506668294322"/>
      </left>
      <right style="hair">
        <color theme="3" tint="0.39994506668294322"/>
      </right>
      <top style="medium">
        <color theme="3" tint="0.39994506668294322"/>
      </top>
      <bottom style="medium">
        <color theme="3" tint="0.39997558519241921"/>
      </bottom>
      <diagonal/>
    </border>
    <border>
      <left style="hair">
        <color theme="3" tint="0.39994506668294322"/>
      </left>
      <right style="medium">
        <color theme="3" tint="0.39997558519241921"/>
      </right>
      <top style="medium">
        <color theme="3" tint="0.39994506668294322"/>
      </top>
      <bottom style="medium">
        <color theme="3" tint="0.39997558519241921"/>
      </bottom>
      <diagonal/>
    </border>
    <border>
      <left/>
      <right style="hair">
        <color theme="3" tint="0.39994506668294322"/>
      </right>
      <top style="medium">
        <color theme="3" tint="0.39994506668294322"/>
      </top>
      <bottom/>
      <diagonal/>
    </border>
    <border>
      <left style="hair">
        <color theme="3" tint="0.39994506668294322"/>
      </left>
      <right style="hair">
        <color theme="3" tint="0.39994506668294322"/>
      </right>
      <top style="medium">
        <color theme="3" tint="0.39994506668294322"/>
      </top>
      <bottom/>
      <diagonal/>
    </border>
    <border>
      <left style="hair">
        <color theme="3" tint="0.39994506668294322"/>
      </left>
      <right style="medium">
        <color theme="3" tint="0.39994506668294322"/>
      </right>
      <top style="medium">
        <color theme="3" tint="0.39994506668294322"/>
      </top>
      <bottom/>
      <diagonal/>
    </border>
    <border>
      <left style="medium">
        <color theme="3" tint="0.39997558519241921"/>
      </left>
      <right/>
      <top style="medium">
        <color theme="3" tint="0.39997558519241921"/>
      </top>
      <bottom style="double">
        <color rgb="FFFF8001"/>
      </bottom>
      <diagonal/>
    </border>
    <border>
      <left/>
      <right/>
      <top style="medium">
        <color theme="3" tint="0.39997558519241921"/>
      </top>
      <bottom style="double">
        <color rgb="FFFF8001"/>
      </bottom>
      <diagonal/>
    </border>
    <border>
      <left/>
      <right style="medium">
        <color theme="3" tint="0.39997558519241921"/>
      </right>
      <top style="medium">
        <color theme="3" tint="0.39997558519241921"/>
      </top>
      <bottom style="double">
        <color rgb="FFFF8001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theme="3" tint="0.39994506668294322"/>
      </left>
      <right style="hair">
        <color theme="3" tint="0.39994506668294322"/>
      </right>
      <top style="medium">
        <color theme="3" tint="0.39994506668294322"/>
      </top>
      <bottom/>
      <diagonal/>
    </border>
    <border>
      <left style="hair">
        <color theme="3" tint="0.39994506668294322"/>
      </left>
      <right style="medium">
        <color theme="3" tint="0.39994506668294322"/>
      </right>
      <top/>
      <bottom/>
      <diagonal/>
    </border>
    <border>
      <left style="medium">
        <color theme="3" tint="0.39994506668294322"/>
      </left>
      <right style="hair">
        <color theme="3" tint="0.39994506668294322"/>
      </right>
      <top/>
      <bottom/>
      <diagonal/>
    </border>
    <border>
      <left style="hair">
        <color theme="3" tint="0.39994506668294322"/>
      </left>
      <right style="hair">
        <color theme="3" tint="0.39994506668294322"/>
      </right>
      <top/>
      <bottom/>
      <diagonal/>
    </border>
    <border>
      <left style="hair">
        <color theme="3" tint="0.39994506668294322"/>
      </left>
      <right style="hair">
        <color theme="3" tint="0.39994506668294322"/>
      </right>
      <top/>
      <bottom style="medium">
        <color theme="3" tint="0.39994506668294322"/>
      </bottom>
      <diagonal/>
    </border>
    <border>
      <left/>
      <right/>
      <top style="medium">
        <color theme="3" tint="0.39997558519241921"/>
      </top>
      <bottom style="medium">
        <color theme="3" tint="0.39994506668294322"/>
      </bottom>
      <diagonal/>
    </border>
    <border>
      <left style="medium">
        <color theme="3" tint="0.39997558519241921"/>
      </left>
      <right/>
      <top style="medium">
        <color theme="3" tint="0.39997558519241921"/>
      </top>
      <bottom style="medium">
        <color theme="3" tint="0.39994506668294322"/>
      </bottom>
      <diagonal/>
    </border>
    <border>
      <left/>
      <right style="medium">
        <color theme="3" tint="0.39997558519241921"/>
      </right>
      <top style="medium">
        <color theme="3" tint="0.39997558519241921"/>
      </top>
      <bottom style="medium">
        <color theme="3" tint="0.39994506668294322"/>
      </bottom>
      <diagonal/>
    </border>
    <border>
      <left style="medium">
        <color theme="3" tint="0.39997558519241921"/>
      </left>
      <right style="hair">
        <color theme="3" tint="0.39994506668294322"/>
      </right>
      <top style="medium">
        <color theme="3" tint="0.39994506668294322"/>
      </top>
      <bottom/>
      <diagonal/>
    </border>
    <border>
      <left style="hair">
        <color theme="3" tint="0.39994506668294322"/>
      </left>
      <right style="medium">
        <color theme="3" tint="0.39997558519241921"/>
      </right>
      <top style="medium">
        <color theme="3" tint="0.39994506668294322"/>
      </top>
      <bottom/>
      <diagonal/>
    </border>
    <border>
      <left style="medium">
        <color theme="3" tint="0.39997558519241921"/>
      </left>
      <right style="hair">
        <color theme="3" tint="0.39994506668294322"/>
      </right>
      <top/>
      <bottom/>
      <diagonal/>
    </border>
    <border>
      <left style="hair">
        <color theme="3" tint="0.39994506668294322"/>
      </left>
      <right style="medium">
        <color theme="3" tint="0.39997558519241921"/>
      </right>
      <top/>
      <bottom/>
      <diagonal/>
    </border>
    <border>
      <left style="hair">
        <color theme="3" tint="0.39994506668294322"/>
      </left>
      <right style="medium">
        <color theme="3" tint="0.39997558519241921"/>
      </right>
      <top/>
      <bottom style="medium">
        <color theme="3" tint="0.39994506668294322"/>
      </bottom>
      <diagonal/>
    </border>
    <border>
      <left style="medium">
        <color theme="3" tint="0.39997558519241921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medium">
        <color theme="3" tint="0.39997558519241921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medium">
        <color theme="3" tint="0.39994506668294322"/>
      </right>
      <top style="medium">
        <color theme="3" tint="0.39994506668294322"/>
      </top>
      <bottom style="medium">
        <color theme="3" tint="0.39997558519241921"/>
      </bottom>
      <diagonal/>
    </border>
    <border>
      <left/>
      <right style="hair">
        <color theme="3" tint="0.39994506668294322"/>
      </right>
      <top style="medium">
        <color theme="3" tint="0.39994506668294322"/>
      </top>
      <bottom style="medium">
        <color theme="3" tint="0.39997558519241921"/>
      </bottom>
      <diagonal/>
    </border>
    <border>
      <left style="medium">
        <color theme="3" tint="0.39997558519241921"/>
      </left>
      <right/>
      <top style="medium">
        <color theme="3" tint="0.39997558519241921"/>
      </top>
      <bottom/>
      <diagonal/>
    </border>
    <border>
      <left/>
      <right/>
      <top style="medium">
        <color theme="3" tint="0.39997558519241921"/>
      </top>
      <bottom/>
      <diagonal/>
    </border>
    <border>
      <left/>
      <right style="medium">
        <color theme="3" tint="0.39997558519241921"/>
      </right>
      <top style="medium">
        <color theme="3" tint="0.39997558519241921"/>
      </top>
      <bottom/>
      <diagonal/>
    </border>
    <border>
      <left style="medium">
        <color theme="3" tint="0.39997558519241921"/>
      </left>
      <right/>
      <top/>
      <bottom/>
      <diagonal/>
    </border>
    <border>
      <left/>
      <right style="medium">
        <color theme="3" tint="0.39997558519241921"/>
      </right>
      <top/>
      <bottom/>
      <diagonal/>
    </border>
    <border>
      <left style="medium">
        <color theme="3" tint="0.39997558519241921"/>
      </left>
      <right/>
      <top/>
      <bottom style="medium">
        <color theme="3" tint="0.39997558519241921"/>
      </bottom>
      <diagonal/>
    </border>
    <border>
      <left/>
      <right/>
      <top/>
      <bottom style="medium">
        <color theme="3" tint="0.39997558519241921"/>
      </bottom>
      <diagonal/>
    </border>
    <border>
      <left/>
      <right style="medium">
        <color theme="3" tint="0.39997558519241921"/>
      </right>
      <top/>
      <bottom style="medium">
        <color theme="3" tint="0.39997558519241921"/>
      </bottom>
      <diagonal/>
    </border>
    <border>
      <left style="hair">
        <color indexed="64"/>
      </left>
      <right/>
      <top/>
      <bottom style="medium">
        <color theme="3" tint="0.39994506668294322"/>
      </bottom>
      <diagonal/>
    </border>
    <border>
      <left/>
      <right/>
      <top/>
      <bottom style="medium">
        <color theme="3" tint="0.39994506668294322"/>
      </bottom>
      <diagonal/>
    </border>
  </borders>
  <cellStyleXfs count="5">
    <xf numFmtId="0" fontId="0" fillId="0" borderId="0"/>
    <xf numFmtId="0" fontId="5" fillId="2" borderId="1" applyNumberFormat="0" applyAlignment="0" applyProtection="0"/>
    <xf numFmtId="0" fontId="6" fillId="0" borderId="2" applyNumberFormat="0" applyFont="0" applyFill="0" applyAlignment="0" applyProtection="0"/>
    <xf numFmtId="164" fontId="11" fillId="0" borderId="0" applyFont="0" applyFill="0" applyBorder="0" applyAlignment="0" applyProtection="0"/>
    <xf numFmtId="0" fontId="19" fillId="8" borderId="115" applyNumberFormat="0" applyFont="0" applyAlignment="0" applyProtection="0"/>
  </cellStyleXfs>
  <cellXfs count="3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6" borderId="0" xfId="0" applyFont="1" applyFill="1" applyAlignment="1">
      <alignment vertical="center"/>
    </xf>
    <xf numFmtId="0" fontId="1" fillId="6" borderId="0" xfId="0" applyFont="1" applyFill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170" fontId="7" fillId="2" borderId="5" xfId="1" applyNumberFormat="1" applyFont="1" applyBorder="1" applyAlignment="1">
      <alignment horizontal="right" vertical="center"/>
    </xf>
    <xf numFmtId="0" fontId="15" fillId="3" borderId="8" xfId="0" applyFont="1" applyFill="1" applyBorder="1" applyAlignment="1">
      <alignment horizontal="center" vertical="center"/>
    </xf>
    <xf numFmtId="0" fontId="15" fillId="6" borderId="11" xfId="0" applyFont="1" applyFill="1" applyBorder="1" applyAlignment="1">
      <alignment horizontal="center" vertical="center"/>
    </xf>
    <xf numFmtId="0" fontId="15" fillId="6" borderId="5" xfId="0" applyFont="1" applyFill="1" applyBorder="1" applyAlignment="1">
      <alignment horizontal="center" vertical="center"/>
    </xf>
    <xf numFmtId="0" fontId="15" fillId="6" borderId="12" xfId="0" applyFont="1" applyFill="1" applyBorder="1" applyAlignment="1">
      <alignment horizontal="center" vertical="center"/>
    </xf>
    <xf numFmtId="165" fontId="15" fillId="6" borderId="12" xfId="0" applyNumberFormat="1" applyFont="1" applyFill="1" applyBorder="1" applyAlignment="1">
      <alignment horizontal="center" vertical="center"/>
    </xf>
    <xf numFmtId="0" fontId="15" fillId="6" borderId="13" xfId="0" applyFont="1" applyFill="1" applyBorder="1" applyAlignment="1">
      <alignment horizontal="center" vertical="center"/>
    </xf>
    <xf numFmtId="0" fontId="15" fillId="6" borderId="14" xfId="0" applyFont="1" applyFill="1" applyBorder="1" applyAlignment="1">
      <alignment horizontal="center" vertical="center"/>
    </xf>
    <xf numFmtId="0" fontId="15" fillId="6" borderId="15" xfId="0" applyFont="1" applyFill="1" applyBorder="1" applyAlignment="1">
      <alignment horizontal="center" vertical="center"/>
    </xf>
    <xf numFmtId="165" fontId="8" fillId="2" borderId="10" xfId="1" applyNumberFormat="1" applyFont="1" applyBorder="1" applyAlignment="1">
      <alignment horizontal="right" vertical="center"/>
    </xf>
    <xf numFmtId="166" fontId="8" fillId="2" borderId="12" xfId="1" applyNumberFormat="1" applyFont="1" applyBorder="1" applyAlignment="1">
      <alignment horizontal="right" vertical="center"/>
    </xf>
    <xf numFmtId="0" fontId="15" fillId="6" borderId="24" xfId="0" applyFont="1" applyFill="1" applyBorder="1" applyAlignment="1">
      <alignment horizontal="center" vertical="center"/>
    </xf>
    <xf numFmtId="0" fontId="15" fillId="6" borderId="27" xfId="0" applyFont="1" applyFill="1" applyBorder="1" applyAlignment="1">
      <alignment horizontal="center" vertical="center"/>
    </xf>
    <xf numFmtId="166" fontId="15" fillId="6" borderId="11" xfId="0" applyNumberFormat="1" applyFont="1" applyFill="1" applyBorder="1" applyAlignment="1">
      <alignment horizontal="center" vertical="center"/>
    </xf>
    <xf numFmtId="0" fontId="15" fillId="6" borderId="19" xfId="0" applyFont="1" applyFill="1" applyBorder="1" applyAlignment="1">
      <alignment horizontal="center" vertical="center"/>
    </xf>
    <xf numFmtId="0" fontId="15" fillId="6" borderId="29" xfId="0" applyFont="1" applyFill="1" applyBorder="1" applyAlignment="1">
      <alignment horizontal="center" vertical="center"/>
    </xf>
    <xf numFmtId="0" fontId="15" fillId="6" borderId="20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15" fillId="6" borderId="5" xfId="0" applyFont="1" applyFill="1" applyBorder="1" applyAlignment="1">
      <alignment horizontal="right" vertical="center"/>
    </xf>
    <xf numFmtId="0" fontId="15" fillId="6" borderId="30" xfId="0" applyFont="1" applyFill="1" applyBorder="1" applyAlignment="1">
      <alignment horizontal="center" vertical="center"/>
    </xf>
    <xf numFmtId="170" fontId="15" fillId="6" borderId="11" xfId="0" applyNumberFormat="1" applyFont="1" applyFill="1" applyBorder="1" applyAlignment="1">
      <alignment horizontal="right" vertical="center"/>
    </xf>
    <xf numFmtId="0" fontId="15" fillId="6" borderId="12" xfId="0" applyFont="1" applyFill="1" applyBorder="1" applyAlignment="1">
      <alignment horizontal="right" vertical="center"/>
    </xf>
    <xf numFmtId="165" fontId="15" fillId="6" borderId="13" xfId="0" applyNumberFormat="1" applyFont="1" applyFill="1" applyBorder="1" applyAlignment="1">
      <alignment horizontal="center" vertical="center"/>
    </xf>
    <xf numFmtId="0" fontId="15" fillId="6" borderId="31" xfId="0" applyFont="1" applyFill="1" applyBorder="1" applyAlignment="1">
      <alignment horizontal="center" vertical="center"/>
    </xf>
    <xf numFmtId="166" fontId="15" fillId="6" borderId="12" xfId="0" applyNumberFormat="1" applyFont="1" applyFill="1" applyBorder="1" applyAlignment="1">
      <alignment horizontal="right" vertical="center"/>
    </xf>
    <xf numFmtId="0" fontId="15" fillId="6" borderId="6" xfId="0" applyFont="1" applyFill="1" applyBorder="1" applyAlignment="1">
      <alignment horizontal="center" vertical="center"/>
    </xf>
    <xf numFmtId="0" fontId="15" fillId="6" borderId="32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166" fontId="15" fillId="6" borderId="5" xfId="0" applyNumberFormat="1" applyFont="1" applyFill="1" applyBorder="1" applyAlignment="1">
      <alignment vertical="center"/>
    </xf>
    <xf numFmtId="165" fontId="4" fillId="6" borderId="12" xfId="0" applyNumberFormat="1" applyFont="1" applyFill="1" applyBorder="1" applyAlignment="1">
      <alignment horizontal="right" vertical="center"/>
    </xf>
    <xf numFmtId="165" fontId="8" fillId="2" borderId="12" xfId="1" applyNumberFormat="1" applyFont="1" applyBorder="1" applyAlignment="1">
      <alignment horizontal="right" vertical="center"/>
    </xf>
    <xf numFmtId="0" fontId="1" fillId="6" borderId="11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32" xfId="0" applyFont="1" applyFill="1" applyBorder="1" applyAlignment="1">
      <alignment vertical="center"/>
    </xf>
    <xf numFmtId="0" fontId="1" fillId="6" borderId="6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vertical="center"/>
    </xf>
    <xf numFmtId="165" fontId="3" fillId="6" borderId="12" xfId="0" applyNumberFormat="1" applyFont="1" applyFill="1" applyBorder="1" applyAlignment="1">
      <alignment horizontal="right" vertical="center"/>
    </xf>
    <xf numFmtId="0" fontId="1" fillId="6" borderId="32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165" fontId="3" fillId="6" borderId="11" xfId="0" applyNumberFormat="1" applyFont="1" applyFill="1" applyBorder="1" applyAlignment="1">
      <alignment horizontal="right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170" fontId="8" fillId="6" borderId="12" xfId="1" applyNumberFormat="1" applyFont="1" applyFill="1" applyBorder="1" applyAlignment="1">
      <alignment vertical="center"/>
    </xf>
    <xf numFmtId="0" fontId="1" fillId="6" borderId="13" xfId="0" applyFont="1" applyFill="1" applyBorder="1" applyAlignment="1">
      <alignment horizontal="center" vertical="center"/>
    </xf>
    <xf numFmtId="170" fontId="8" fillId="6" borderId="15" xfId="1" applyNumberFormat="1" applyFont="1" applyFill="1" applyBorder="1" applyAlignment="1">
      <alignment vertical="center"/>
    </xf>
    <xf numFmtId="171" fontId="1" fillId="6" borderId="24" xfId="0" applyNumberFormat="1" applyFont="1" applyFill="1" applyBorder="1" applyAlignment="1">
      <alignment vertical="center"/>
    </xf>
    <xf numFmtId="0" fontId="1" fillId="6" borderId="3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right" vertical="center"/>
    </xf>
    <xf numFmtId="0" fontId="2" fillId="6" borderId="11" xfId="0" applyFont="1" applyFill="1" applyBorder="1" applyAlignment="1">
      <alignment horizontal="right" vertical="center"/>
    </xf>
    <xf numFmtId="0" fontId="1" fillId="6" borderId="13" xfId="0" applyFont="1" applyFill="1" applyBorder="1" applyAlignment="1">
      <alignment horizontal="right" vertical="center"/>
    </xf>
    <xf numFmtId="170" fontId="8" fillId="2" borderId="32" xfId="1" applyNumberFormat="1" applyFont="1" applyBorder="1" applyAlignment="1">
      <alignment horizontal="right" vertical="center"/>
    </xf>
    <xf numFmtId="170" fontId="7" fillId="2" borderId="6" xfId="1" applyNumberFormat="1" applyFont="1" applyBorder="1" applyAlignment="1">
      <alignment horizontal="right" vertical="center"/>
    </xf>
    <xf numFmtId="170" fontId="7" fillId="2" borderId="27" xfId="1" applyNumberFormat="1" applyFont="1" applyBorder="1" applyAlignment="1">
      <alignment horizontal="right" vertical="center"/>
    </xf>
    <xf numFmtId="0" fontId="1" fillId="6" borderId="12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170" fontId="7" fillId="2" borderId="28" xfId="1" applyNumberFormat="1" applyFont="1" applyBorder="1" applyAlignment="1">
      <alignment horizontal="right" vertical="center"/>
    </xf>
    <xf numFmtId="170" fontId="7" fillId="2" borderId="17" xfId="1" applyNumberFormat="1" applyFont="1" applyBorder="1" applyAlignment="1">
      <alignment horizontal="right" vertical="center"/>
    </xf>
    <xf numFmtId="0" fontId="2" fillId="6" borderId="21" xfId="0" applyFont="1" applyFill="1" applyBorder="1" applyAlignment="1">
      <alignment horizontal="center" vertical="center"/>
    </xf>
    <xf numFmtId="0" fontId="1" fillId="6" borderId="33" xfId="0" applyFont="1" applyFill="1" applyBorder="1" applyAlignment="1">
      <alignment horizontal="center" vertical="center"/>
    </xf>
    <xf numFmtId="170" fontId="8" fillId="6" borderId="5" xfId="1" applyNumberFormat="1" applyFont="1" applyFill="1" applyBorder="1" applyAlignment="1">
      <alignment vertical="center"/>
    </xf>
    <xf numFmtId="0" fontId="1" fillId="6" borderId="36" xfId="0" applyFont="1" applyFill="1" applyBorder="1" applyAlignment="1">
      <alignment horizontal="center" vertical="center"/>
    </xf>
    <xf numFmtId="0" fontId="1" fillId="6" borderId="38" xfId="0" applyFont="1" applyFill="1" applyBorder="1" applyAlignment="1">
      <alignment horizontal="center" vertical="center"/>
    </xf>
    <xf numFmtId="170" fontId="8" fillId="6" borderId="32" xfId="1" applyNumberFormat="1" applyFont="1" applyFill="1" applyBorder="1" applyAlignment="1">
      <alignment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vertical="center"/>
    </xf>
    <xf numFmtId="0" fontId="2" fillId="5" borderId="34" xfId="0" applyFont="1" applyFill="1" applyBorder="1" applyAlignment="1">
      <alignment vertical="center"/>
    </xf>
    <xf numFmtId="0" fontId="1" fillId="6" borderId="39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170" fontId="8" fillId="6" borderId="17" xfId="1" applyNumberFormat="1" applyFont="1" applyFill="1" applyBorder="1" applyAlignment="1">
      <alignment vertical="center"/>
    </xf>
    <xf numFmtId="165" fontId="8" fillId="2" borderId="5" xfId="1" applyNumberFormat="1" applyFont="1" applyBorder="1" applyAlignment="1">
      <alignment vertical="center"/>
    </xf>
    <xf numFmtId="165" fontId="8" fillId="6" borderId="5" xfId="1" applyNumberFormat="1" applyFont="1" applyFill="1" applyBorder="1" applyAlignment="1">
      <alignment vertical="center"/>
    </xf>
    <xf numFmtId="165" fontId="8" fillId="6" borderId="12" xfId="1" applyNumberFormat="1" applyFont="1" applyFill="1" applyBorder="1" applyAlignment="1">
      <alignment vertical="center"/>
    </xf>
    <xf numFmtId="165" fontId="8" fillId="2" borderId="12" xfId="1" applyNumberFormat="1" applyFont="1" applyBorder="1" applyAlignment="1">
      <alignment vertical="center"/>
    </xf>
    <xf numFmtId="165" fontId="8" fillId="2" borderId="15" xfId="1" applyNumberFormat="1" applyFont="1" applyBorder="1" applyAlignment="1">
      <alignment vertical="center"/>
    </xf>
    <xf numFmtId="165" fontId="8" fillId="6" borderId="27" xfId="1" applyNumberFormat="1" applyFont="1" applyFill="1" applyBorder="1" applyAlignment="1">
      <alignment vertical="center"/>
    </xf>
    <xf numFmtId="0" fontId="1" fillId="6" borderId="37" xfId="0" applyFont="1" applyFill="1" applyBorder="1" applyAlignment="1">
      <alignment horizontal="center" vertical="center"/>
    </xf>
    <xf numFmtId="165" fontId="8" fillId="6" borderId="17" xfId="1" applyNumberFormat="1" applyFont="1" applyFill="1" applyBorder="1" applyAlignment="1">
      <alignment vertical="center"/>
    </xf>
    <xf numFmtId="165" fontId="8" fillId="2" borderId="33" xfId="1" applyNumberFormat="1" applyFont="1" applyBorder="1" applyAlignment="1">
      <alignment vertical="center"/>
    </xf>
    <xf numFmtId="165" fontId="8" fillId="2" borderId="22" xfId="1" applyNumberFormat="1" applyFont="1" applyBorder="1" applyAlignment="1">
      <alignment vertical="center"/>
    </xf>
    <xf numFmtId="165" fontId="8" fillId="2" borderId="6" xfId="1" applyNumberFormat="1" applyFont="1" applyBorder="1" applyAlignment="1">
      <alignment vertical="center"/>
    </xf>
    <xf numFmtId="165" fontId="8" fillId="6" borderId="32" xfId="1" applyNumberFormat="1" applyFont="1" applyFill="1" applyBorder="1" applyAlignment="1">
      <alignment vertical="center"/>
    </xf>
    <xf numFmtId="49" fontId="2" fillId="5" borderId="13" xfId="0" applyNumberFormat="1" applyFont="1" applyFill="1" applyBorder="1" applyAlignment="1">
      <alignment horizontal="center" vertical="center"/>
    </xf>
    <xf numFmtId="49" fontId="2" fillId="5" borderId="15" xfId="0" applyNumberFormat="1" applyFont="1" applyFill="1" applyBorder="1" applyAlignment="1">
      <alignment horizontal="center" vertical="center"/>
    </xf>
    <xf numFmtId="165" fontId="8" fillId="2" borderId="32" xfId="1" applyNumberFormat="1" applyFont="1" applyBorder="1" applyAlignment="1">
      <alignment vertical="center"/>
    </xf>
    <xf numFmtId="165" fontId="8" fillId="6" borderId="20" xfId="1" applyNumberFormat="1" applyFont="1" applyFill="1" applyBorder="1" applyAlignment="1">
      <alignment vertical="center"/>
    </xf>
    <xf numFmtId="0" fontId="2" fillId="6" borderId="8" xfId="0" applyFont="1" applyFill="1" applyBorder="1" applyAlignment="1">
      <alignment horizontal="right" vertical="center"/>
    </xf>
    <xf numFmtId="165" fontId="8" fillId="2" borderId="9" xfId="1" applyNumberFormat="1" applyFont="1" applyBorder="1" applyAlignment="1">
      <alignment horizontal="right" vertical="center"/>
    </xf>
    <xf numFmtId="0" fontId="2" fillId="6" borderId="16" xfId="0" applyFont="1" applyFill="1" applyBorder="1" applyAlignment="1">
      <alignment horizontal="right" vertical="center"/>
    </xf>
    <xf numFmtId="165" fontId="8" fillId="2" borderId="17" xfId="1" applyNumberFormat="1" applyFont="1" applyBorder="1" applyAlignment="1">
      <alignment horizontal="right" vertical="center"/>
    </xf>
    <xf numFmtId="1" fontId="8" fillId="2" borderId="18" xfId="1" applyNumberFormat="1" applyFont="1" applyBorder="1" applyAlignment="1">
      <alignment horizontal="right" vertical="center"/>
    </xf>
    <xf numFmtId="165" fontId="8" fillId="6" borderId="14" xfId="1" applyNumberFormat="1" applyFont="1" applyFill="1" applyBorder="1" applyAlignment="1">
      <alignment vertical="center"/>
    </xf>
    <xf numFmtId="165" fontId="8" fillId="6" borderId="6" xfId="1" applyNumberFormat="1" applyFont="1" applyFill="1" applyBorder="1" applyAlignment="1">
      <alignment vertical="center"/>
    </xf>
    <xf numFmtId="0" fontId="2" fillId="5" borderId="33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169" fontId="8" fillId="2" borderId="44" xfId="1" applyNumberFormat="1" applyFont="1" applyBorder="1"/>
    <xf numFmtId="169" fontId="8" fillId="2" borderId="46" xfId="1" applyNumberFormat="1" applyFont="1" applyBorder="1"/>
    <xf numFmtId="169" fontId="8" fillId="2" borderId="48" xfId="1" applyNumberFormat="1" applyFont="1" applyBorder="1"/>
    <xf numFmtId="0" fontId="1" fillId="6" borderId="49" xfId="0" applyFont="1" applyFill="1" applyBorder="1" applyAlignment="1">
      <alignment horizontal="center" vertical="center"/>
    </xf>
    <xf numFmtId="0" fontId="1" fillId="6" borderId="50" xfId="0" applyFont="1" applyFill="1" applyBorder="1" applyAlignment="1">
      <alignment horizontal="center" vertical="center"/>
    </xf>
    <xf numFmtId="0" fontId="1" fillId="6" borderId="51" xfId="0" applyFont="1" applyFill="1" applyBorder="1" applyAlignment="1">
      <alignment horizontal="center" vertical="center"/>
    </xf>
    <xf numFmtId="169" fontId="8" fillId="2" borderId="43" xfId="1" applyNumberFormat="1" applyFont="1" applyBorder="1"/>
    <xf numFmtId="169" fontId="8" fillId="2" borderId="45" xfId="1" applyNumberFormat="1" applyFont="1" applyBorder="1"/>
    <xf numFmtId="169" fontId="8" fillId="2" borderId="47" xfId="1" applyNumberFormat="1" applyFont="1" applyBorder="1"/>
    <xf numFmtId="0" fontId="1" fillId="6" borderId="8" xfId="0" applyFont="1" applyFill="1" applyBorder="1" applyAlignment="1">
      <alignment horizontal="center" vertical="center"/>
    </xf>
    <xf numFmtId="170" fontId="8" fillId="6" borderId="10" xfId="1" applyNumberFormat="1" applyFont="1" applyFill="1" applyBorder="1" applyAlignment="1">
      <alignment vertical="center"/>
    </xf>
    <xf numFmtId="0" fontId="2" fillId="6" borderId="33" xfId="0" applyFont="1" applyFill="1" applyBorder="1" applyAlignment="1">
      <alignment horizontal="right" vertical="center"/>
    </xf>
    <xf numFmtId="170" fontId="8" fillId="6" borderId="22" xfId="1" applyNumberFormat="1" applyFont="1" applyFill="1" applyBorder="1" applyAlignment="1">
      <alignment vertical="center"/>
    </xf>
    <xf numFmtId="0" fontId="1" fillId="6" borderId="23" xfId="0" applyFont="1" applyFill="1" applyBorder="1" applyAlignment="1">
      <alignment horizontal="center" vertical="center"/>
    </xf>
    <xf numFmtId="171" fontId="1" fillId="6" borderId="11" xfId="0" applyNumberFormat="1" applyFont="1" applyFill="1" applyBorder="1" applyAlignment="1">
      <alignment vertical="center"/>
    </xf>
    <xf numFmtId="171" fontId="1" fillId="6" borderId="13" xfId="0" applyNumberFormat="1" applyFont="1" applyFill="1" applyBorder="1" applyAlignment="1">
      <alignment vertical="center"/>
    </xf>
    <xf numFmtId="0" fontId="2" fillId="5" borderId="34" xfId="0" applyFont="1" applyFill="1" applyBorder="1" applyAlignment="1">
      <alignment horizontal="center" vertical="center" wrapText="1"/>
    </xf>
    <xf numFmtId="170" fontId="8" fillId="6" borderId="6" xfId="1" applyNumberFormat="1" applyFont="1" applyFill="1" applyBorder="1" applyAlignment="1">
      <alignment vertical="center"/>
    </xf>
    <xf numFmtId="170" fontId="8" fillId="6" borderId="27" xfId="1" applyNumberFormat="1" applyFont="1" applyFill="1" applyBorder="1" applyAlignment="1">
      <alignment vertical="center"/>
    </xf>
    <xf numFmtId="170" fontId="8" fillId="6" borderId="28" xfId="1" applyNumberFormat="1" applyFont="1" applyFill="1" applyBorder="1" applyAlignment="1">
      <alignment vertical="center"/>
    </xf>
    <xf numFmtId="170" fontId="8" fillId="6" borderId="34" xfId="1" applyNumberFormat="1" applyFont="1" applyFill="1" applyBorder="1" applyAlignment="1">
      <alignment vertical="center"/>
    </xf>
    <xf numFmtId="0" fontId="2" fillId="6" borderId="7" xfId="0" applyFont="1" applyFill="1" applyBorder="1" applyAlignment="1">
      <alignment horizontal="right" vertical="center"/>
    </xf>
    <xf numFmtId="0" fontId="2" fillId="5" borderId="52" xfId="0" applyFont="1" applyFill="1" applyBorder="1" applyAlignment="1">
      <alignment horizontal="center" vertical="center" wrapText="1"/>
    </xf>
    <xf numFmtId="170" fontId="8" fillId="6" borderId="35" xfId="1" applyNumberFormat="1" applyFont="1" applyFill="1" applyBorder="1" applyAlignment="1">
      <alignment vertical="center"/>
    </xf>
    <xf numFmtId="170" fontId="8" fillId="6" borderId="36" xfId="1" applyNumberFormat="1" applyFont="1" applyFill="1" applyBorder="1" applyAlignment="1">
      <alignment vertical="center"/>
    </xf>
    <xf numFmtId="170" fontId="8" fillId="6" borderId="37" xfId="1" applyNumberFormat="1" applyFont="1" applyFill="1" applyBorder="1" applyAlignment="1">
      <alignment vertical="center"/>
    </xf>
    <xf numFmtId="170" fontId="8" fillId="6" borderId="52" xfId="1" applyNumberFormat="1" applyFont="1" applyFill="1" applyBorder="1" applyAlignment="1">
      <alignment vertical="center"/>
    </xf>
    <xf numFmtId="170" fontId="8" fillId="6" borderId="7" xfId="1" applyNumberFormat="1" applyFont="1" applyFill="1" applyBorder="1" applyAlignment="1">
      <alignment vertical="center"/>
    </xf>
    <xf numFmtId="0" fontId="1" fillId="6" borderId="53" xfId="0" applyFont="1" applyFill="1" applyBorder="1" applyAlignment="1">
      <alignment horizontal="center" vertical="center"/>
    </xf>
    <xf numFmtId="170" fontId="8" fillId="6" borderId="54" xfId="1" applyNumberFormat="1" applyFont="1" applyFill="1" applyBorder="1" applyAlignment="1">
      <alignment vertical="center"/>
    </xf>
    <xf numFmtId="171" fontId="1" fillId="6" borderId="55" xfId="0" applyNumberFormat="1" applyFont="1" applyFill="1" applyBorder="1" applyAlignment="1">
      <alignment vertical="center"/>
    </xf>
    <xf numFmtId="0" fontId="1" fillId="6" borderId="56" xfId="0" applyFont="1" applyFill="1" applyBorder="1" applyAlignment="1">
      <alignment horizontal="center" vertical="center"/>
    </xf>
    <xf numFmtId="0" fontId="1" fillId="6" borderId="55" xfId="0" applyFont="1" applyFill="1" applyBorder="1" applyAlignment="1">
      <alignment horizontal="center" vertical="center"/>
    </xf>
    <xf numFmtId="170" fontId="8" fillId="6" borderId="56" xfId="1" applyNumberFormat="1" applyFont="1" applyFill="1" applyBorder="1" applyAlignment="1">
      <alignment vertical="center"/>
    </xf>
    <xf numFmtId="171" fontId="1" fillId="6" borderId="57" xfId="0" applyNumberFormat="1" applyFont="1" applyFill="1" applyBorder="1" applyAlignment="1">
      <alignment vertical="center"/>
    </xf>
    <xf numFmtId="170" fontId="8" fillId="6" borderId="58" xfId="1" applyNumberFormat="1" applyFont="1" applyFill="1" applyBorder="1" applyAlignment="1">
      <alignment vertical="center"/>
    </xf>
    <xf numFmtId="0" fontId="2" fillId="5" borderId="59" xfId="0" applyFont="1" applyFill="1" applyBorder="1" applyAlignment="1">
      <alignment horizontal="center" vertical="center"/>
    </xf>
    <xf numFmtId="0" fontId="2" fillId="5" borderId="60" xfId="0" applyFont="1" applyFill="1" applyBorder="1" applyAlignment="1">
      <alignment horizontal="center" vertical="center"/>
    </xf>
    <xf numFmtId="0" fontId="2" fillId="5" borderId="40" xfId="0" applyFont="1" applyFill="1" applyBorder="1" applyAlignment="1">
      <alignment horizontal="center" vertical="center"/>
    </xf>
    <xf numFmtId="0" fontId="2" fillId="5" borderId="61" xfId="0" applyFont="1" applyFill="1" applyBorder="1" applyAlignment="1">
      <alignment horizontal="center" vertical="center"/>
    </xf>
    <xf numFmtId="0" fontId="1" fillId="5" borderId="65" xfId="0" applyFont="1" applyFill="1" applyBorder="1" applyAlignment="1">
      <alignment horizontal="center" vertical="center"/>
    </xf>
    <xf numFmtId="0" fontId="10" fillId="4" borderId="7" xfId="0" applyFont="1" applyFill="1" applyBorder="1"/>
    <xf numFmtId="0" fontId="1" fillId="5" borderId="66" xfId="0" applyFont="1" applyFill="1" applyBorder="1" applyAlignment="1">
      <alignment horizontal="center" vertical="center"/>
    </xf>
    <xf numFmtId="0" fontId="1" fillId="5" borderId="67" xfId="0" applyFont="1" applyFill="1" applyBorder="1" applyAlignment="1">
      <alignment horizontal="center" vertical="center"/>
    </xf>
    <xf numFmtId="0" fontId="1" fillId="5" borderId="68" xfId="0" applyFont="1" applyFill="1" applyBorder="1" applyAlignment="1">
      <alignment horizontal="center"/>
    </xf>
    <xf numFmtId="0" fontId="1" fillId="5" borderId="69" xfId="0" applyFont="1" applyFill="1" applyBorder="1" applyAlignment="1">
      <alignment horizontal="center"/>
    </xf>
    <xf numFmtId="0" fontId="15" fillId="3" borderId="19" xfId="0" applyFont="1" applyFill="1" applyBorder="1" applyAlignment="1">
      <alignment horizontal="center" vertical="center"/>
    </xf>
    <xf numFmtId="0" fontId="10" fillId="4" borderId="70" xfId="0" applyFont="1" applyFill="1" applyBorder="1" applyAlignment="1">
      <alignment vertical="center"/>
    </xf>
    <xf numFmtId="0" fontId="10" fillId="4" borderId="71" xfId="0" applyFont="1" applyFill="1" applyBorder="1" applyAlignment="1">
      <alignment vertical="center"/>
    </xf>
    <xf numFmtId="0" fontId="10" fillId="4" borderId="7" xfId="0" applyFont="1" applyFill="1" applyBorder="1" applyAlignment="1">
      <alignment vertical="center"/>
    </xf>
    <xf numFmtId="0" fontId="1" fillId="6" borderId="41" xfId="0" applyFont="1" applyFill="1" applyBorder="1" applyAlignment="1">
      <alignment vertical="center"/>
    </xf>
    <xf numFmtId="0" fontId="1" fillId="6" borderId="42" xfId="0" applyFont="1" applyFill="1" applyBorder="1" applyAlignment="1">
      <alignment vertical="center"/>
    </xf>
    <xf numFmtId="0" fontId="1" fillId="6" borderId="72" xfId="0" applyFont="1" applyFill="1" applyBorder="1" applyAlignment="1">
      <alignment vertical="center"/>
    </xf>
    <xf numFmtId="167" fontId="8" fillId="2" borderId="73" xfId="1" applyNumberFormat="1" applyFont="1" applyBorder="1" applyAlignment="1">
      <alignment horizontal="right" vertical="center"/>
    </xf>
    <xf numFmtId="167" fontId="8" fillId="2" borderId="74" xfId="1" applyNumberFormat="1" applyFont="1" applyBorder="1" applyAlignment="1">
      <alignment horizontal="right" vertical="center"/>
    </xf>
    <xf numFmtId="167" fontId="8" fillId="2" borderId="75" xfId="1" applyNumberFormat="1" applyFont="1" applyBorder="1" applyAlignment="1">
      <alignment horizontal="right" vertical="center"/>
    </xf>
    <xf numFmtId="0" fontId="1" fillId="6" borderId="76" xfId="0" applyFont="1" applyFill="1" applyBorder="1" applyAlignment="1">
      <alignment horizontal="right" vertical="center"/>
    </xf>
    <xf numFmtId="0" fontId="1" fillId="6" borderId="77" xfId="0" applyFont="1" applyFill="1" applyBorder="1" applyAlignment="1">
      <alignment horizontal="right" vertical="center"/>
    </xf>
    <xf numFmtId="0" fontId="1" fillId="6" borderId="78" xfId="0" applyFont="1" applyFill="1" applyBorder="1" applyAlignment="1">
      <alignment horizontal="right" vertical="center"/>
    </xf>
    <xf numFmtId="0" fontId="2" fillId="5" borderId="70" xfId="0" applyFont="1" applyFill="1" applyBorder="1" applyAlignment="1">
      <alignment vertical="center"/>
    </xf>
    <xf numFmtId="0" fontId="2" fillId="5" borderId="7" xfId="0" applyFont="1" applyFill="1" applyBorder="1" applyAlignment="1">
      <alignment vertical="center"/>
    </xf>
    <xf numFmtId="0" fontId="1" fillId="6" borderId="79" xfId="0" applyFont="1" applyFill="1" applyBorder="1" applyAlignment="1">
      <alignment vertical="center"/>
    </xf>
    <xf numFmtId="167" fontId="8" fillId="2" borderId="76" xfId="1" applyNumberFormat="1" applyFont="1" applyBorder="1" applyAlignment="1">
      <alignment horizontal="right" vertical="center"/>
    </xf>
    <xf numFmtId="167" fontId="8" fillId="2" borderId="77" xfId="1" applyNumberFormat="1" applyFont="1" applyBorder="1" applyAlignment="1">
      <alignment horizontal="right" vertical="center"/>
    </xf>
    <xf numFmtId="167" fontId="8" fillId="2" borderId="78" xfId="1" applyNumberFormat="1" applyFont="1" applyBorder="1" applyAlignment="1">
      <alignment horizontal="right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16" fillId="6" borderId="21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165" fontId="8" fillId="2" borderId="0" xfId="1" applyNumberFormat="1" applyFont="1" applyBorder="1" applyAlignment="1">
      <alignment horizontal="right" vertical="center"/>
    </xf>
    <xf numFmtId="0" fontId="15" fillId="6" borderId="87" xfId="0" applyFont="1" applyFill="1" applyBorder="1" applyAlignment="1">
      <alignment horizontal="center" vertical="center"/>
    </xf>
    <xf numFmtId="0" fontId="4" fillId="6" borderId="88" xfId="0" applyFont="1" applyFill="1" applyBorder="1" applyAlignment="1">
      <alignment horizontal="center" vertical="center"/>
    </xf>
    <xf numFmtId="0" fontId="15" fillId="6" borderId="89" xfId="0" applyFont="1" applyFill="1" applyBorder="1" applyAlignment="1">
      <alignment horizontal="center" vertical="center"/>
    </xf>
    <xf numFmtId="165" fontId="9" fillId="6" borderId="90" xfId="2" applyNumberFormat="1" applyFont="1" applyFill="1" applyBorder="1" applyAlignment="1">
      <alignment horizontal="right" vertical="center"/>
    </xf>
    <xf numFmtId="165" fontId="4" fillId="6" borderId="91" xfId="0" applyNumberFormat="1" applyFont="1" applyFill="1" applyBorder="1" applyAlignment="1">
      <alignment horizontal="right" vertical="center"/>
    </xf>
    <xf numFmtId="0" fontId="15" fillId="6" borderId="92" xfId="0" applyFont="1" applyFill="1" applyBorder="1" applyAlignment="1">
      <alignment horizontal="center" vertical="center"/>
    </xf>
    <xf numFmtId="0" fontId="15" fillId="6" borderId="93" xfId="0" applyFont="1" applyFill="1" applyBorder="1" applyAlignment="1">
      <alignment horizontal="center" vertical="center"/>
    </xf>
    <xf numFmtId="165" fontId="15" fillId="6" borderId="94" xfId="0" applyNumberFormat="1" applyFont="1" applyFill="1" applyBorder="1" applyAlignment="1">
      <alignment horizontal="center" vertical="center"/>
    </xf>
    <xf numFmtId="0" fontId="15" fillId="6" borderId="95" xfId="0" applyFont="1" applyFill="1" applyBorder="1" applyAlignment="1">
      <alignment horizontal="center" vertical="center"/>
    </xf>
    <xf numFmtId="0" fontId="4" fillId="6" borderId="96" xfId="0" applyFont="1" applyFill="1" applyBorder="1" applyAlignment="1">
      <alignment horizontal="center" vertical="center"/>
    </xf>
    <xf numFmtId="165" fontId="1" fillId="6" borderId="94" xfId="0" applyNumberFormat="1" applyFont="1" applyFill="1" applyBorder="1" applyAlignment="1">
      <alignment horizontal="center" vertical="center"/>
    </xf>
    <xf numFmtId="0" fontId="1" fillId="6" borderId="95" xfId="0" applyFont="1" applyFill="1" applyBorder="1" applyAlignment="1">
      <alignment vertical="center"/>
    </xf>
    <xf numFmtId="0" fontId="1" fillId="6" borderId="97" xfId="0" applyFont="1" applyFill="1" applyBorder="1" applyAlignment="1">
      <alignment horizontal="center" vertical="center"/>
    </xf>
    <xf numFmtId="0" fontId="4" fillId="6" borderId="98" xfId="0" applyFont="1" applyFill="1" applyBorder="1" applyAlignment="1">
      <alignment horizontal="center" vertical="center"/>
    </xf>
    <xf numFmtId="0" fontId="3" fillId="6" borderId="99" xfId="0" applyFont="1" applyFill="1" applyBorder="1" applyAlignment="1">
      <alignment horizontal="center" vertical="center"/>
    </xf>
    <xf numFmtId="0" fontId="3" fillId="6" borderId="100" xfId="0" applyFont="1" applyFill="1" applyBorder="1" applyAlignment="1">
      <alignment horizontal="center" vertical="center"/>
    </xf>
    <xf numFmtId="170" fontId="3" fillId="6" borderId="89" xfId="0" applyNumberFormat="1" applyFont="1" applyFill="1" applyBorder="1" applyAlignment="1">
      <alignment horizontal="right" vertical="center"/>
    </xf>
    <xf numFmtId="165" fontId="3" fillId="6" borderId="91" xfId="0" applyNumberFormat="1" applyFont="1" applyFill="1" applyBorder="1" applyAlignment="1">
      <alignment horizontal="right" vertical="center"/>
    </xf>
    <xf numFmtId="165" fontId="3" fillId="6" borderId="92" xfId="0" applyNumberFormat="1" applyFont="1" applyFill="1" applyBorder="1" applyAlignment="1">
      <alignment horizontal="center" vertical="center"/>
    </xf>
    <xf numFmtId="0" fontId="3" fillId="6" borderId="98" xfId="0" applyFont="1" applyFill="1" applyBorder="1" applyAlignment="1">
      <alignment horizontal="center" vertical="center"/>
    </xf>
    <xf numFmtId="170" fontId="9" fillId="6" borderId="2" xfId="2" applyNumberFormat="1" applyFont="1" applyFill="1" applyAlignment="1">
      <alignment vertical="center"/>
    </xf>
    <xf numFmtId="0" fontId="2" fillId="5" borderId="101" xfId="0" applyFont="1" applyFill="1" applyBorder="1" applyAlignment="1">
      <alignment horizontal="center" vertical="center"/>
    </xf>
    <xf numFmtId="0" fontId="2" fillId="5" borderId="102" xfId="0" applyFont="1" applyFill="1" applyBorder="1" applyAlignment="1">
      <alignment vertical="center"/>
    </xf>
    <xf numFmtId="0" fontId="1" fillId="6" borderId="103" xfId="0" applyFont="1" applyFill="1" applyBorder="1" applyAlignment="1">
      <alignment horizontal="center" vertical="center"/>
    </xf>
    <xf numFmtId="170" fontId="9" fillId="6" borderId="2" xfId="2" applyNumberFormat="1" applyFont="1" applyFill="1" applyBorder="1" applyAlignment="1">
      <alignment vertical="center"/>
    </xf>
    <xf numFmtId="165" fontId="9" fillId="6" borderId="90" xfId="2" applyNumberFormat="1" applyFont="1" applyFill="1" applyBorder="1" applyAlignment="1">
      <alignment vertical="center"/>
    </xf>
    <xf numFmtId="0" fontId="1" fillId="6" borderId="104" xfId="0" applyFont="1" applyFill="1" applyBorder="1" applyAlignment="1">
      <alignment horizontal="center" vertical="center"/>
    </xf>
    <xf numFmtId="0" fontId="1" fillId="6" borderId="105" xfId="0" applyFont="1" applyFill="1" applyBorder="1" applyAlignment="1">
      <alignment horizontal="center" vertical="center"/>
    </xf>
    <xf numFmtId="0" fontId="2" fillId="6" borderId="106" xfId="0" applyFont="1" applyFill="1" applyBorder="1" applyAlignment="1">
      <alignment horizontal="center" vertical="center"/>
    </xf>
    <xf numFmtId="0" fontId="1" fillId="6" borderId="107" xfId="0" applyFont="1" applyFill="1" applyBorder="1" applyAlignment="1">
      <alignment vertical="center"/>
    </xf>
    <xf numFmtId="165" fontId="8" fillId="6" borderId="108" xfId="1" applyNumberFormat="1" applyFont="1" applyFill="1" applyBorder="1" applyAlignment="1">
      <alignment vertical="center"/>
    </xf>
    <xf numFmtId="0" fontId="1" fillId="6" borderId="79" xfId="0" applyFont="1" applyFill="1" applyBorder="1" applyAlignment="1">
      <alignment horizontal="center" vertical="center"/>
    </xf>
    <xf numFmtId="0" fontId="1" fillId="6" borderId="42" xfId="0" applyFont="1" applyFill="1" applyBorder="1" applyAlignment="1">
      <alignment horizontal="center" vertical="center"/>
    </xf>
    <xf numFmtId="0" fontId="1" fillId="6" borderId="72" xfId="0" applyFont="1" applyFill="1" applyBorder="1" applyAlignment="1">
      <alignment horizontal="center" vertical="center"/>
    </xf>
    <xf numFmtId="169" fontId="9" fillId="6" borderId="2" xfId="2" applyNumberFormat="1" applyFont="1" applyFill="1" applyAlignment="1">
      <alignment vertical="center"/>
    </xf>
    <xf numFmtId="0" fontId="1" fillId="0" borderId="0" xfId="0" applyFont="1" applyAlignment="1">
      <alignment horizontal="left" vertical="center" wrapText="1"/>
    </xf>
    <xf numFmtId="165" fontId="9" fillId="2" borderId="90" xfId="2" applyNumberFormat="1" applyFont="1" applyFill="1" applyBorder="1" applyAlignment="1">
      <alignment horizontal="right" vertical="center"/>
    </xf>
    <xf numFmtId="165" fontId="8" fillId="3" borderId="15" xfId="1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0" fillId="4" borderId="122" xfId="0" applyFont="1" applyFill="1" applyBorder="1" applyAlignment="1">
      <alignment horizontal="left" vertical="center"/>
    </xf>
    <xf numFmtId="0" fontId="10" fillId="4" borderId="121" xfId="0" applyFont="1" applyFill="1" applyBorder="1" applyAlignment="1">
      <alignment horizontal="left" vertical="center"/>
    </xf>
    <xf numFmtId="0" fontId="10" fillId="4" borderId="123" xfId="0" applyFont="1" applyFill="1" applyBorder="1" applyAlignment="1">
      <alignment horizontal="left" vertical="center"/>
    </xf>
    <xf numFmtId="0" fontId="1" fillId="6" borderId="89" xfId="0" applyFont="1" applyFill="1" applyBorder="1" applyAlignment="1">
      <alignment horizontal="center" vertical="center"/>
    </xf>
    <xf numFmtId="170" fontId="8" fillId="2" borderId="88" xfId="1" applyNumberFormat="1" applyFont="1" applyBorder="1" applyAlignment="1">
      <alignment horizontal="right" vertical="center"/>
    </xf>
    <xf numFmtId="170" fontId="8" fillId="2" borderId="91" xfId="1" applyNumberFormat="1" applyFont="1" applyBorder="1" applyAlignment="1">
      <alignment horizontal="right" vertical="center"/>
    </xf>
    <xf numFmtId="0" fontId="1" fillId="6" borderId="129" xfId="0" applyFont="1" applyFill="1" applyBorder="1" applyAlignment="1">
      <alignment horizontal="center" vertical="center"/>
    </xf>
    <xf numFmtId="170" fontId="8" fillId="2" borderId="130" xfId="1" applyNumberFormat="1" applyFont="1" applyBorder="1" applyAlignment="1">
      <alignment horizontal="right" vertical="center"/>
    </xf>
    <xf numFmtId="0" fontId="1" fillId="6" borderId="131" xfId="0" applyFont="1" applyFill="1" applyBorder="1" applyAlignment="1">
      <alignment horizontal="center" vertical="center"/>
    </xf>
    <xf numFmtId="170" fontId="8" fillId="2" borderId="132" xfId="1" applyNumberFormat="1" applyFont="1" applyBorder="1" applyAlignment="1">
      <alignment horizontal="right" vertical="center"/>
    </xf>
    <xf numFmtId="170" fontId="8" fillId="2" borderId="107" xfId="1" applyNumberFormat="1" applyFont="1" applyBorder="1" applyAlignment="1">
      <alignment horizontal="right" vertical="center"/>
    </xf>
    <xf numFmtId="170" fontId="8" fillId="2" borderId="108" xfId="1" applyNumberFormat="1" applyFont="1" applyBorder="1" applyAlignment="1">
      <alignment horizontal="right" vertical="center"/>
    </xf>
    <xf numFmtId="0" fontId="1" fillId="6" borderId="87" xfId="0" applyFont="1" applyFill="1" applyBorder="1" applyAlignment="1">
      <alignment horizontal="center" vertical="center"/>
    </xf>
    <xf numFmtId="0" fontId="1" fillId="6" borderId="92" xfId="0" applyFont="1" applyFill="1" applyBorder="1" applyAlignment="1">
      <alignment horizontal="center" vertical="center"/>
    </xf>
    <xf numFmtId="0" fontId="1" fillId="6" borderId="93" xfId="0" applyFont="1" applyFill="1" applyBorder="1" applyAlignment="1">
      <alignment horizontal="center" vertical="center"/>
    </xf>
    <xf numFmtId="170" fontId="8" fillId="6" borderId="91" xfId="1" applyNumberFormat="1" applyFont="1" applyFill="1" applyBorder="1" applyAlignment="1">
      <alignment vertical="center"/>
    </xf>
    <xf numFmtId="0" fontId="1" fillId="6" borderId="85" xfId="0" applyFont="1" applyFill="1" applyBorder="1" applyAlignment="1">
      <alignment horizontal="center" vertical="center"/>
    </xf>
    <xf numFmtId="170" fontId="8" fillId="6" borderId="86" xfId="1" applyNumberFormat="1" applyFont="1" applyFill="1" applyBorder="1" applyAlignment="1">
      <alignment vertical="center"/>
    </xf>
    <xf numFmtId="170" fontId="8" fillId="3" borderId="88" xfId="1" applyNumberFormat="1" applyFont="1" applyFill="1" applyBorder="1" applyAlignment="1">
      <alignment horizontal="right" vertical="center"/>
    </xf>
    <xf numFmtId="165" fontId="8" fillId="6" borderId="98" xfId="1" applyNumberFormat="1" applyFont="1" applyFill="1" applyBorder="1" applyAlignment="1">
      <alignment horizontal="right" vertical="center"/>
    </xf>
    <xf numFmtId="170" fontId="8" fillId="3" borderId="11" xfId="1" applyNumberFormat="1" applyFont="1" applyFill="1" applyBorder="1" applyAlignment="1">
      <alignment horizontal="right" vertical="center"/>
    </xf>
    <xf numFmtId="170" fontId="8" fillId="3" borderId="89" xfId="1" applyNumberFormat="1" applyFont="1" applyFill="1" applyBorder="1" applyAlignment="1">
      <alignment horizontal="right" vertical="center"/>
    </xf>
    <xf numFmtId="2" fontId="15" fillId="6" borderId="12" xfId="0" applyNumberFormat="1" applyFont="1" applyFill="1" applyBorder="1" applyAlignment="1">
      <alignment horizontal="center" vertical="center"/>
    </xf>
    <xf numFmtId="2" fontId="8" fillId="2" borderId="10" xfId="1" applyNumberFormat="1" applyFont="1" applyBorder="1" applyAlignment="1">
      <alignment horizontal="right" vertical="center"/>
    </xf>
    <xf numFmtId="170" fontId="5" fillId="8" borderId="115" xfId="4" applyNumberFormat="1" applyFont="1" applyAlignment="1">
      <alignment horizontal="right" vertical="center"/>
    </xf>
    <xf numFmtId="0" fontId="10" fillId="4" borderId="62" xfId="0" applyFont="1" applyFill="1" applyBorder="1" applyAlignment="1">
      <alignment horizontal="left" vertical="center"/>
    </xf>
    <xf numFmtId="0" fontId="10" fillId="4" borderId="64" xfId="0" applyFont="1" applyFill="1" applyBorder="1" applyAlignment="1">
      <alignment horizontal="left" vertical="center"/>
    </xf>
    <xf numFmtId="0" fontId="13" fillId="7" borderId="3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left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10" fillId="4" borderId="63" xfId="0" applyFont="1" applyFill="1" applyBorder="1" applyAlignment="1">
      <alignment horizontal="left" vertical="center"/>
    </xf>
    <xf numFmtId="0" fontId="15" fillId="6" borderId="13" xfId="0" applyFont="1" applyFill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8" fillId="6" borderId="8" xfId="0" applyFont="1" applyFill="1" applyBorder="1" applyAlignment="1">
      <alignment horizontal="left" vertical="center"/>
    </xf>
    <xf numFmtId="0" fontId="18" fillId="6" borderId="9" xfId="0" applyFont="1" applyFill="1" applyBorder="1" applyAlignment="1">
      <alignment horizontal="left" vertical="center"/>
    </xf>
    <xf numFmtId="0" fontId="15" fillId="6" borderId="11" xfId="0" applyFont="1" applyFill="1" applyBorder="1" applyAlignment="1">
      <alignment horizontal="left" vertical="center"/>
    </xf>
    <xf numFmtId="0" fontId="15" fillId="6" borderId="5" xfId="0" applyFont="1" applyFill="1" applyBorder="1" applyAlignment="1">
      <alignment horizontal="left" vertical="center"/>
    </xf>
    <xf numFmtId="0" fontId="15" fillId="6" borderId="14" xfId="0" applyFont="1" applyFill="1" applyBorder="1" applyAlignment="1">
      <alignment horizontal="left" vertical="center"/>
    </xf>
    <xf numFmtId="0" fontId="2" fillId="5" borderId="10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2" fillId="5" borderId="26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19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5" fillId="6" borderId="13" xfId="0" applyFont="1" applyFill="1" applyBorder="1" applyAlignment="1">
      <alignment horizontal="right" vertical="center"/>
    </xf>
    <xf numFmtId="0" fontId="15" fillId="6" borderId="14" xfId="0" applyFont="1" applyFill="1" applyBorder="1" applyAlignment="1">
      <alignment horizontal="right" vertical="center"/>
    </xf>
    <xf numFmtId="169" fontId="15" fillId="6" borderId="14" xfId="3" applyNumberFormat="1" applyFont="1" applyFill="1" applyBorder="1" applyAlignment="1">
      <alignment horizontal="right" vertical="center"/>
    </xf>
    <xf numFmtId="169" fontId="15" fillId="6" borderId="15" xfId="3" applyNumberFormat="1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center" vertical="center"/>
    </xf>
    <xf numFmtId="0" fontId="10" fillId="4" borderId="80" xfId="0" applyFont="1" applyFill="1" applyBorder="1" applyAlignment="1">
      <alignment horizontal="left" vertical="center"/>
    </xf>
    <xf numFmtId="0" fontId="10" fillId="4" borderId="81" xfId="0" applyFont="1" applyFill="1" applyBorder="1" applyAlignment="1">
      <alignment horizontal="left" vertical="center"/>
    </xf>
    <xf numFmtId="0" fontId="10" fillId="4" borderId="82" xfId="0" applyFont="1" applyFill="1" applyBorder="1" applyAlignment="1">
      <alignment horizontal="left" vertical="center"/>
    </xf>
    <xf numFmtId="0" fontId="15" fillId="6" borderId="8" xfId="0" applyFont="1" applyFill="1" applyBorder="1" applyAlignment="1">
      <alignment horizontal="right" vertical="center"/>
    </xf>
    <xf numFmtId="0" fontId="15" fillId="6" borderId="9" xfId="0" applyFont="1" applyFill="1" applyBorder="1" applyAlignment="1">
      <alignment horizontal="right" vertical="center"/>
    </xf>
    <xf numFmtId="169" fontId="15" fillId="6" borderId="9" xfId="3" applyNumberFormat="1" applyFont="1" applyFill="1" applyBorder="1" applyAlignment="1">
      <alignment horizontal="right" vertical="center"/>
    </xf>
    <xf numFmtId="169" fontId="15" fillId="6" borderId="10" xfId="3" applyNumberFormat="1" applyFont="1" applyFill="1" applyBorder="1" applyAlignment="1">
      <alignment horizontal="right" vertical="center"/>
    </xf>
    <xf numFmtId="0" fontId="2" fillId="5" borderId="84" xfId="0" applyFont="1" applyFill="1" applyBorder="1" applyAlignment="1">
      <alignment horizontal="center" vertical="center" wrapText="1"/>
    </xf>
    <xf numFmtId="0" fontId="2" fillId="5" borderId="86" xfId="0" applyFont="1" applyFill="1" applyBorder="1" applyAlignment="1">
      <alignment horizontal="center" vertical="center"/>
    </xf>
    <xf numFmtId="0" fontId="2" fillId="5" borderId="83" xfId="0" applyFont="1" applyFill="1" applyBorder="1" applyAlignment="1">
      <alignment horizontal="center" vertical="center"/>
    </xf>
    <xf numFmtId="0" fontId="2" fillId="5" borderId="85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10" fillId="4" borderId="133" xfId="0" applyFont="1" applyFill="1" applyBorder="1" applyAlignment="1">
      <alignment horizontal="left" vertical="center" wrapText="1"/>
    </xf>
    <xf numFmtId="0" fontId="10" fillId="4" borderId="134" xfId="0" applyFont="1" applyFill="1" applyBorder="1" applyAlignment="1">
      <alignment horizontal="left" vertical="center" wrapText="1"/>
    </xf>
    <xf numFmtId="0" fontId="10" fillId="4" borderId="135" xfId="0" applyFont="1" applyFill="1" applyBorder="1" applyAlignment="1">
      <alignment horizontal="left" vertical="center" wrapText="1"/>
    </xf>
    <xf numFmtId="0" fontId="10" fillId="4" borderId="136" xfId="0" applyFont="1" applyFill="1" applyBorder="1" applyAlignment="1">
      <alignment horizontal="left" vertical="center" wrapText="1"/>
    </xf>
    <xf numFmtId="0" fontId="10" fillId="4" borderId="0" xfId="0" applyFont="1" applyFill="1" applyBorder="1" applyAlignment="1">
      <alignment horizontal="left" vertical="center" wrapText="1"/>
    </xf>
    <xf numFmtId="0" fontId="10" fillId="4" borderId="137" xfId="0" applyFont="1" applyFill="1" applyBorder="1" applyAlignment="1">
      <alignment horizontal="left" vertical="center" wrapText="1"/>
    </xf>
    <xf numFmtId="0" fontId="10" fillId="4" borderId="138" xfId="0" applyFont="1" applyFill="1" applyBorder="1" applyAlignment="1">
      <alignment horizontal="left" vertical="center" wrapText="1"/>
    </xf>
    <xf numFmtId="0" fontId="10" fillId="4" borderId="139" xfId="0" applyFont="1" applyFill="1" applyBorder="1" applyAlignment="1">
      <alignment horizontal="left" vertical="center" wrapText="1"/>
    </xf>
    <xf numFmtId="0" fontId="10" fillId="4" borderId="140" xfId="0" applyFont="1" applyFill="1" applyBorder="1" applyAlignment="1">
      <alignment horizontal="left" vertical="center" wrapText="1"/>
    </xf>
    <xf numFmtId="0" fontId="2" fillId="5" borderId="124" xfId="0" applyFont="1" applyFill="1" applyBorder="1" applyAlignment="1">
      <alignment horizontal="center" vertical="center"/>
    </xf>
    <xf numFmtId="0" fontId="2" fillId="5" borderId="126" xfId="0" applyFont="1" applyFill="1" applyBorder="1" applyAlignment="1">
      <alignment horizontal="center" vertical="center"/>
    </xf>
    <xf numFmtId="0" fontId="2" fillId="5" borderId="87" xfId="0" applyFont="1" applyFill="1" applyBorder="1" applyAlignment="1">
      <alignment horizontal="center" vertical="center"/>
    </xf>
    <xf numFmtId="0" fontId="2" fillId="5" borderId="111" xfId="0" applyFont="1" applyFill="1" applyBorder="1" applyAlignment="1">
      <alignment horizontal="center" vertical="center"/>
    </xf>
    <xf numFmtId="0" fontId="2" fillId="5" borderId="117" xfId="0" applyFont="1" applyFill="1" applyBorder="1" applyAlignment="1">
      <alignment horizontal="center" vertical="center"/>
    </xf>
    <xf numFmtId="0" fontId="2" fillId="5" borderId="116" xfId="0" applyFont="1" applyFill="1" applyBorder="1" applyAlignment="1">
      <alignment horizontal="center" vertical="center" wrapText="1"/>
    </xf>
    <xf numFmtId="0" fontId="2" fillId="5" borderId="118" xfId="0" applyFont="1" applyFill="1" applyBorder="1" applyAlignment="1">
      <alignment horizontal="center" vertical="center" wrapText="1"/>
    </xf>
    <xf numFmtId="0" fontId="2" fillId="5" borderId="40" xfId="0" applyFont="1" applyFill="1" applyBorder="1" applyAlignment="1">
      <alignment horizontal="center" vertical="center" wrapText="1"/>
    </xf>
    <xf numFmtId="0" fontId="2" fillId="5" borderId="110" xfId="0" applyFont="1" applyFill="1" applyBorder="1" applyAlignment="1">
      <alignment horizontal="center" vertical="center" wrapText="1"/>
    </xf>
    <xf numFmtId="0" fontId="2" fillId="5" borderId="119" xfId="0" applyFont="1" applyFill="1" applyBorder="1" applyAlignment="1">
      <alignment horizontal="center" vertical="center" wrapText="1"/>
    </xf>
    <xf numFmtId="0" fontId="2" fillId="5" borderId="120" xfId="0" applyFont="1" applyFill="1" applyBorder="1" applyAlignment="1">
      <alignment horizontal="center" vertical="center" wrapText="1"/>
    </xf>
    <xf numFmtId="0" fontId="12" fillId="5" borderId="125" xfId="0" applyFont="1" applyFill="1" applyBorder="1" applyAlignment="1">
      <alignment horizontal="center" vertical="center" wrapText="1"/>
    </xf>
    <xf numFmtId="0" fontId="12" fillId="5" borderId="127" xfId="0" applyFont="1" applyFill="1" applyBorder="1" applyAlignment="1">
      <alignment horizontal="center" vertical="center" wrapText="1"/>
    </xf>
    <xf numFmtId="0" fontId="12" fillId="5" borderId="128" xfId="0" applyFont="1" applyFill="1" applyBorder="1" applyAlignment="1">
      <alignment horizontal="center" vertical="center" wrapText="1"/>
    </xf>
    <xf numFmtId="0" fontId="2" fillId="6" borderId="83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84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6" borderId="87" xfId="0" applyFont="1" applyFill="1" applyBorder="1" applyAlignment="1">
      <alignment horizontal="right" vertical="center"/>
    </xf>
    <xf numFmtId="0" fontId="2" fillId="6" borderId="32" xfId="0" applyFont="1" applyFill="1" applyBorder="1" applyAlignment="1">
      <alignment horizontal="right" vertical="center"/>
    </xf>
    <xf numFmtId="0" fontId="2" fillId="6" borderId="92" xfId="0" applyFont="1" applyFill="1" applyBorder="1" applyAlignment="1">
      <alignment horizontal="right" vertical="center"/>
    </xf>
    <xf numFmtId="0" fontId="2" fillId="6" borderId="95" xfId="0" applyFont="1" applyFill="1" applyBorder="1" applyAlignment="1">
      <alignment horizontal="right" vertical="center"/>
    </xf>
    <xf numFmtId="0" fontId="2" fillId="5" borderId="84" xfId="0" applyFont="1" applyFill="1" applyBorder="1" applyAlignment="1">
      <alignment horizontal="center" vertical="center"/>
    </xf>
    <xf numFmtId="0" fontId="2" fillId="5" borderId="130" xfId="0" applyFont="1" applyFill="1" applyBorder="1" applyAlignment="1">
      <alignment horizontal="center" vertical="center"/>
    </xf>
    <xf numFmtId="0" fontId="7" fillId="6" borderId="87" xfId="0" applyFont="1" applyFill="1" applyBorder="1" applyAlignment="1">
      <alignment horizontal="center" vertical="center"/>
    </xf>
    <xf numFmtId="0" fontId="7" fillId="6" borderId="32" xfId="0" applyFont="1" applyFill="1" applyBorder="1" applyAlignment="1">
      <alignment horizontal="center" vertical="center"/>
    </xf>
    <xf numFmtId="0" fontId="7" fillId="6" borderId="88" xfId="0" applyFont="1" applyFill="1" applyBorder="1" applyAlignment="1">
      <alignment horizontal="center" vertical="center"/>
    </xf>
    <xf numFmtId="0" fontId="1" fillId="6" borderId="129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30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left" vertical="center"/>
    </xf>
    <xf numFmtId="0" fontId="1" fillId="6" borderId="33" xfId="0" applyFont="1" applyFill="1" applyBorder="1" applyAlignment="1">
      <alignment horizontal="left" vertical="center"/>
    </xf>
    <xf numFmtId="0" fontId="1" fillId="6" borderId="22" xfId="0" applyFont="1" applyFill="1" applyBorder="1" applyAlignment="1">
      <alignment horizontal="left" vertical="center"/>
    </xf>
    <xf numFmtId="0" fontId="10" fillId="4" borderId="80" xfId="0" applyFont="1" applyFill="1" applyBorder="1" applyAlignment="1">
      <alignment horizontal="left" vertical="center" wrapText="1"/>
    </xf>
    <xf numFmtId="0" fontId="10" fillId="4" borderId="81" xfId="0" applyFont="1" applyFill="1" applyBorder="1" applyAlignment="1">
      <alignment horizontal="left" vertical="center" wrapText="1"/>
    </xf>
    <xf numFmtId="0" fontId="10" fillId="4" borderId="82" xfId="0" applyFont="1" applyFill="1" applyBorder="1" applyAlignment="1">
      <alignment horizontal="left" vertical="center" wrapText="1"/>
    </xf>
    <xf numFmtId="2" fontId="10" fillId="4" borderId="62" xfId="0" applyNumberFormat="1" applyFont="1" applyFill="1" applyBorder="1" applyAlignment="1">
      <alignment horizontal="left" vertical="center" wrapText="1"/>
    </xf>
    <xf numFmtId="2" fontId="10" fillId="4" borderId="63" xfId="0" applyNumberFormat="1" applyFont="1" applyFill="1" applyBorder="1" applyAlignment="1">
      <alignment horizontal="left" vertical="center" wrapText="1"/>
    </xf>
    <xf numFmtId="2" fontId="10" fillId="4" borderId="64" xfId="0" applyNumberFormat="1" applyFont="1" applyFill="1" applyBorder="1" applyAlignment="1">
      <alignment horizontal="left" vertical="center" wrapText="1"/>
    </xf>
    <xf numFmtId="0" fontId="10" fillId="4" borderId="62" xfId="0" applyFont="1" applyFill="1" applyBorder="1" applyAlignment="1">
      <alignment horizontal="left" vertical="center" wrapText="1"/>
    </xf>
    <xf numFmtId="0" fontId="10" fillId="4" borderId="63" xfId="0" applyFont="1" applyFill="1" applyBorder="1" applyAlignment="1">
      <alignment horizontal="left" vertical="center" wrapText="1"/>
    </xf>
    <xf numFmtId="0" fontId="10" fillId="4" borderId="64" xfId="0" applyFont="1" applyFill="1" applyBorder="1" applyAlignment="1">
      <alignment horizontal="left" vertical="center" wrapText="1"/>
    </xf>
    <xf numFmtId="0" fontId="2" fillId="5" borderId="35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right" vertical="center"/>
    </xf>
    <xf numFmtId="0" fontId="2" fillId="6" borderId="17" xfId="0" applyFont="1" applyFill="1" applyBorder="1" applyAlignment="1">
      <alignment horizontal="right" vertical="center"/>
    </xf>
    <xf numFmtId="168" fontId="8" fillId="2" borderId="5" xfId="1" applyNumberFormat="1" applyFont="1" applyBorder="1" applyAlignment="1">
      <alignment horizontal="right" vertical="center"/>
    </xf>
    <xf numFmtId="168" fontId="8" fillId="2" borderId="91" xfId="1" applyNumberFormat="1" applyFont="1" applyBorder="1" applyAlignment="1">
      <alignment horizontal="right" vertical="center"/>
    </xf>
    <xf numFmtId="0" fontId="2" fillId="5" borderId="109" xfId="0" applyFont="1" applyFill="1" applyBorder="1" applyAlignment="1">
      <alignment horizontal="center" vertical="center"/>
    </xf>
    <xf numFmtId="0" fontId="2" fillId="5" borderId="110" xfId="0" applyFont="1" applyFill="1" applyBorder="1" applyAlignment="1">
      <alignment horizontal="center" vertical="center"/>
    </xf>
    <xf numFmtId="168" fontId="9" fillId="6" borderId="112" xfId="2" applyNumberFormat="1" applyFont="1" applyFill="1" applyBorder="1" applyAlignment="1">
      <alignment horizontal="right" vertical="center"/>
    </xf>
    <xf numFmtId="168" fontId="9" fillId="6" borderId="113" xfId="2" applyNumberFormat="1" applyFont="1" applyFill="1" applyBorder="1" applyAlignment="1">
      <alignment horizontal="right" vertical="center"/>
    </xf>
    <xf numFmtId="168" fontId="8" fillId="2" borderId="89" xfId="1" applyNumberFormat="1" applyFont="1" applyBorder="1" applyAlignment="1">
      <alignment horizontal="right" vertical="center"/>
    </xf>
    <xf numFmtId="168" fontId="9" fillId="6" borderId="114" xfId="2" applyNumberFormat="1" applyFont="1" applyFill="1" applyBorder="1" applyAlignment="1">
      <alignment horizontal="right" vertical="center"/>
    </xf>
    <xf numFmtId="0" fontId="14" fillId="5" borderId="26" xfId="0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27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horizontal="center" vertical="center"/>
    </xf>
    <xf numFmtId="0" fontId="10" fillId="4" borderId="62" xfId="0" applyFont="1" applyFill="1" applyBorder="1" applyAlignment="1">
      <alignment horizontal="center"/>
    </xf>
    <xf numFmtId="0" fontId="10" fillId="4" borderId="64" xfId="0" applyFont="1" applyFill="1" applyBorder="1" applyAlignment="1">
      <alignment horizontal="center"/>
    </xf>
    <xf numFmtId="0" fontId="13" fillId="7" borderId="4" xfId="0" applyFont="1" applyFill="1" applyBorder="1" applyAlignment="1">
      <alignment horizontal="left" vertical="center"/>
    </xf>
    <xf numFmtId="0" fontId="10" fillId="4" borderId="62" xfId="0" applyFont="1" applyFill="1" applyBorder="1" applyAlignment="1">
      <alignment horizontal="left" wrapText="1"/>
    </xf>
    <xf numFmtId="0" fontId="10" fillId="4" borderId="63" xfId="0" applyFont="1" applyFill="1" applyBorder="1" applyAlignment="1">
      <alignment horizontal="left" wrapText="1"/>
    </xf>
    <xf numFmtId="0" fontId="10" fillId="4" borderId="64" xfId="0" applyFont="1" applyFill="1" applyBorder="1" applyAlignment="1">
      <alignment horizontal="left" wrapText="1"/>
    </xf>
    <xf numFmtId="0" fontId="13" fillId="7" borderId="141" xfId="0" applyFont="1" applyFill="1" applyBorder="1" applyAlignment="1">
      <alignment horizontal="left" vertical="center"/>
    </xf>
    <xf numFmtId="0" fontId="13" fillId="7" borderId="142" xfId="0" applyFont="1" applyFill="1" applyBorder="1" applyAlignment="1">
      <alignment horizontal="left" vertical="center"/>
    </xf>
  </cellXfs>
  <cellStyles count="5">
    <cellStyle name="Calculation" xfId="1" builtinId="22"/>
    <cellStyle name="Comma" xfId="3" builtinId="3"/>
    <cellStyle name="Input" xfId="4" builtinId="20" customBuiltin="1"/>
    <cellStyle name="Linked Cell" xfId="2" builtinId="24" customBuiltin="1"/>
    <cellStyle name="Normal" xfId="0" builtinId="0"/>
  </cellStyles>
  <dxfs count="0"/>
  <tableStyles count="0" defaultTableStyle="TableStyleMedium9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11" sqref="A11"/>
    </sheetView>
  </sheetViews>
  <sheetFormatPr defaultColWidth="9.140625" defaultRowHeight="18.75" x14ac:dyDescent="0.25"/>
  <cols>
    <col min="1" max="1" width="43.5703125" style="3" bestFit="1" customWidth="1"/>
    <col min="2" max="2" width="21.42578125" style="3" bestFit="1" customWidth="1"/>
    <col min="3" max="3" width="25.42578125" style="3" bestFit="1" customWidth="1"/>
    <col min="4" max="16384" width="9.140625" style="3"/>
  </cols>
  <sheetData>
    <row r="1" spans="1:3" ht="21.75" thickBot="1" x14ac:dyDescent="0.3">
      <c r="A1" s="250" t="s">
        <v>63</v>
      </c>
      <c r="B1" s="250"/>
    </row>
    <row r="2" spans="1:3" ht="19.5" thickBot="1" x14ac:dyDescent="0.3">
      <c r="A2" s="248" t="s">
        <v>10</v>
      </c>
      <c r="B2" s="249"/>
    </row>
    <row r="3" spans="1:3" ht="19.5" thickBot="1" x14ac:dyDescent="0.3">
      <c r="A3" s="171" t="s">
        <v>96</v>
      </c>
      <c r="B3" s="172" t="s">
        <v>11</v>
      </c>
    </row>
    <row r="4" spans="1:3" x14ac:dyDescent="0.25">
      <c r="A4" s="173">
        <v>300</v>
      </c>
      <c r="B4" s="174" t="str">
        <f>"1/" &amp; TEXT(1/TAN((A4/3600)/180*PI()), "#,###")</f>
        <v>1/688</v>
      </c>
    </row>
    <row r="5" spans="1:3" x14ac:dyDescent="0.25">
      <c r="A5" s="163">
        <v>60</v>
      </c>
      <c r="B5" s="175" t="str">
        <f t="shared" ref="B5:B10" si="0">"1/" &amp; TEXT(1/TAN((A5/3600)/180*PI()), "#,###")</f>
        <v>1/3,438</v>
      </c>
    </row>
    <row r="6" spans="1:3" x14ac:dyDescent="0.25">
      <c r="A6" s="163">
        <v>30</v>
      </c>
      <c r="B6" s="175" t="str">
        <f t="shared" si="0"/>
        <v>1/6,875</v>
      </c>
    </row>
    <row r="7" spans="1:3" x14ac:dyDescent="0.25">
      <c r="A7" s="163">
        <v>10</v>
      </c>
      <c r="B7" s="175" t="str">
        <f t="shared" si="0"/>
        <v>1/20,626</v>
      </c>
    </row>
    <row r="8" spans="1:3" x14ac:dyDescent="0.25">
      <c r="A8" s="163">
        <v>5</v>
      </c>
      <c r="B8" s="175" t="str">
        <f t="shared" ref="B8:B9" si="1">"1/" &amp; TEXT(1/TAN((A8/3600)/180*PI()), "#,###")</f>
        <v>1/41,253</v>
      </c>
    </row>
    <row r="9" spans="1:3" x14ac:dyDescent="0.25">
      <c r="A9" s="163">
        <v>3</v>
      </c>
      <c r="B9" s="175" t="str">
        <f t="shared" si="1"/>
        <v>1/68,755</v>
      </c>
    </row>
    <row r="10" spans="1:3" ht="19.5" thickBot="1" x14ac:dyDescent="0.3">
      <c r="A10" s="164">
        <v>1</v>
      </c>
      <c r="B10" s="176" t="str">
        <f t="shared" si="0"/>
        <v>1/206,265</v>
      </c>
    </row>
    <row r="11" spans="1:3" ht="19.5" thickBot="1" x14ac:dyDescent="0.3">
      <c r="A11" s="5"/>
      <c r="B11" s="5"/>
    </row>
    <row r="12" spans="1:3" ht="19.5" thickBot="1" x14ac:dyDescent="0.3">
      <c r="A12" s="159" t="s">
        <v>26</v>
      </c>
      <c r="B12" s="161" t="s">
        <v>33</v>
      </c>
      <c r="C12" s="160" t="s">
        <v>119</v>
      </c>
    </row>
    <row r="13" spans="1:3" x14ac:dyDescent="0.25">
      <c r="A13" s="162" t="s">
        <v>27</v>
      </c>
      <c r="B13" s="168" t="s">
        <v>30</v>
      </c>
      <c r="C13" s="165">
        <f>ATAN(1/5000) * 180 / PI() * 3600</f>
        <v>41.252960699379805</v>
      </c>
    </row>
    <row r="14" spans="1:3" x14ac:dyDescent="0.25">
      <c r="A14" s="163" t="s">
        <v>28</v>
      </c>
      <c r="B14" s="169" t="s">
        <v>31</v>
      </c>
      <c r="C14" s="166">
        <f>ATAN(1/7500) * 180 / PI() * 3600</f>
        <v>27.501974003304856</v>
      </c>
    </row>
    <row r="15" spans="1:3" ht="19.5" thickBot="1" x14ac:dyDescent="0.3">
      <c r="A15" s="164" t="s">
        <v>29</v>
      </c>
      <c r="B15" s="170" t="s">
        <v>32</v>
      </c>
      <c r="C15" s="167">
        <f>ATAN(1/10000) * 180 / PI() * 3600</f>
        <v>20.6264805559547</v>
      </c>
    </row>
    <row r="17" spans="1:3" x14ac:dyDescent="0.25">
      <c r="A17" s="3" t="s">
        <v>97</v>
      </c>
    </row>
    <row r="18" spans="1:3" x14ac:dyDescent="0.25">
      <c r="A18" s="3" t="s">
        <v>98</v>
      </c>
    </row>
    <row r="19" spans="1:3" x14ac:dyDescent="0.25">
      <c r="B19" s="3" t="s">
        <v>72</v>
      </c>
      <c r="C19" s="3" t="s">
        <v>73</v>
      </c>
    </row>
    <row r="20" spans="1:3" x14ac:dyDescent="0.25">
      <c r="A20" s="3" t="s">
        <v>74</v>
      </c>
    </row>
  </sheetData>
  <mergeCells count="2">
    <mergeCell ref="A2:B2"/>
    <mergeCell ref="A1:B1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A11" sqref="A11"/>
    </sheetView>
  </sheetViews>
  <sheetFormatPr defaultColWidth="9.140625" defaultRowHeight="18.75" x14ac:dyDescent="0.25"/>
  <cols>
    <col min="1" max="1" width="15" style="3" customWidth="1"/>
    <col min="2" max="2" width="9" style="3" bestFit="1" customWidth="1"/>
    <col min="3" max="3" width="14.42578125" style="3" bestFit="1" customWidth="1"/>
    <col min="4" max="4" width="13.140625" style="3" bestFit="1" customWidth="1"/>
    <col min="5" max="5" width="14.42578125" style="3" bestFit="1" customWidth="1"/>
    <col min="6" max="6" width="13.140625" style="3" bestFit="1" customWidth="1"/>
    <col min="7" max="7" width="15.7109375" style="3" customWidth="1"/>
    <col min="8" max="8" width="16" style="3" customWidth="1"/>
    <col min="9" max="9" width="15.140625" style="3" customWidth="1"/>
    <col min="10" max="10" width="13.5703125" style="3" bestFit="1" customWidth="1"/>
    <col min="11" max="11" width="13" style="3" bestFit="1" customWidth="1"/>
    <col min="12" max="12" width="9" style="3" bestFit="1" customWidth="1"/>
    <col min="13" max="13" width="12.85546875" style="3" bestFit="1" customWidth="1"/>
    <col min="14" max="14" width="9" style="3" bestFit="1" customWidth="1"/>
    <col min="15" max="16384" width="9.140625" style="3"/>
  </cols>
  <sheetData>
    <row r="1" spans="1:7" ht="21.75" thickBot="1" x14ac:dyDescent="0.3">
      <c r="A1" s="251" t="s">
        <v>104</v>
      </c>
      <c r="B1" s="251"/>
      <c r="C1" s="251"/>
      <c r="D1" s="251"/>
      <c r="E1" s="251"/>
      <c r="F1" s="251"/>
      <c r="G1" s="251"/>
    </row>
    <row r="2" spans="1:7" ht="19.5" thickBot="1" x14ac:dyDescent="0.3">
      <c r="A2" s="248" t="s">
        <v>76</v>
      </c>
      <c r="B2" s="257"/>
      <c r="C2" s="257"/>
      <c r="D2" s="257"/>
      <c r="E2" s="257"/>
      <c r="F2" s="257"/>
      <c r="G2" s="249"/>
    </row>
    <row r="3" spans="1:7" ht="18.75" customHeight="1" x14ac:dyDescent="0.25">
      <c r="A3" s="158" t="s">
        <v>120</v>
      </c>
      <c r="B3" s="274" t="s">
        <v>34</v>
      </c>
      <c r="C3" s="271" t="s">
        <v>36</v>
      </c>
      <c r="D3" s="272"/>
      <c r="E3" s="273" t="s">
        <v>37</v>
      </c>
      <c r="F3" s="272"/>
    </row>
    <row r="4" spans="1:7" ht="19.5" thickBot="1" x14ac:dyDescent="0.3">
      <c r="A4" s="26" t="s">
        <v>38</v>
      </c>
      <c r="B4" s="255"/>
      <c r="C4" s="26" t="s">
        <v>44</v>
      </c>
      <c r="D4" s="27" t="s">
        <v>41</v>
      </c>
      <c r="E4" s="37" t="s">
        <v>44</v>
      </c>
      <c r="F4" s="27" t="s">
        <v>41</v>
      </c>
    </row>
    <row r="5" spans="1:7" ht="21" x14ac:dyDescent="0.25">
      <c r="A5" s="23" t="s">
        <v>0</v>
      </c>
      <c r="B5" s="24"/>
      <c r="C5" s="23"/>
      <c r="D5" s="25"/>
      <c r="E5" s="23"/>
      <c r="F5" s="25"/>
    </row>
    <row r="6" spans="1:7" ht="21" x14ac:dyDescent="0.25">
      <c r="A6" s="11"/>
      <c r="B6" s="20" t="s">
        <v>1</v>
      </c>
      <c r="C6" s="22">
        <v>15</v>
      </c>
      <c r="D6" s="245">
        <v>11.77</v>
      </c>
      <c r="E6" s="22">
        <v>15</v>
      </c>
      <c r="F6" s="245">
        <v>12.4</v>
      </c>
    </row>
    <row r="7" spans="1:7" ht="21.75" thickBot="1" x14ac:dyDescent="0.3">
      <c r="A7" s="11" t="s">
        <v>2</v>
      </c>
      <c r="B7" s="20"/>
      <c r="C7" s="11"/>
      <c r="D7" s="14"/>
      <c r="E7" s="11"/>
      <c r="F7" s="14"/>
    </row>
    <row r="8" spans="1:7" x14ac:dyDescent="0.25">
      <c r="A8" s="260" t="s">
        <v>123</v>
      </c>
      <c r="B8" s="261"/>
      <c r="C8" s="261"/>
      <c r="D8" s="261"/>
      <c r="E8" s="261"/>
      <c r="F8" s="261"/>
      <c r="G8" s="246">
        <f>D6+F6</f>
        <v>24.17</v>
      </c>
    </row>
    <row r="9" spans="1:7" ht="21" x14ac:dyDescent="0.25">
      <c r="A9" s="262" t="s">
        <v>124</v>
      </c>
      <c r="B9" s="263"/>
      <c r="C9" s="263"/>
      <c r="D9" s="263"/>
      <c r="E9" s="263"/>
      <c r="F9" s="263"/>
      <c r="G9" s="19">
        <f>C6+E6</f>
        <v>30</v>
      </c>
    </row>
    <row r="10" spans="1:7" ht="21.75" thickBot="1" x14ac:dyDescent="0.3">
      <c r="A10" s="258" t="s">
        <v>125</v>
      </c>
      <c r="B10" s="264"/>
      <c r="C10" s="264"/>
      <c r="D10" s="264"/>
      <c r="E10" s="264"/>
      <c r="F10" s="264"/>
      <c r="G10" s="221">
        <f>G8/G9</f>
        <v>0.80566666666666675</v>
      </c>
    </row>
    <row r="11" spans="1:7" ht="19.5" thickBot="1" x14ac:dyDescent="0.3"/>
    <row r="12" spans="1:7" ht="21" x14ac:dyDescent="0.25">
      <c r="A12" s="10" t="s">
        <v>121</v>
      </c>
      <c r="B12" s="254" t="s">
        <v>34</v>
      </c>
      <c r="C12" s="252" t="s">
        <v>36</v>
      </c>
      <c r="D12" s="254"/>
      <c r="E12" s="252" t="s">
        <v>37</v>
      </c>
      <c r="F12" s="256"/>
    </row>
    <row r="13" spans="1:7" ht="19.5" thickBot="1" x14ac:dyDescent="0.3">
      <c r="A13" s="26" t="s">
        <v>38</v>
      </c>
      <c r="B13" s="255"/>
      <c r="C13" s="26" t="s">
        <v>44</v>
      </c>
      <c r="D13" s="70" t="s">
        <v>41</v>
      </c>
      <c r="E13" s="26" t="s">
        <v>44</v>
      </c>
      <c r="F13" s="27" t="s">
        <v>41</v>
      </c>
    </row>
    <row r="14" spans="1:7" ht="21" x14ac:dyDescent="0.25">
      <c r="A14" s="23" t="s">
        <v>0</v>
      </c>
      <c r="B14" s="24"/>
      <c r="C14" s="23"/>
      <c r="D14" s="25"/>
      <c r="E14" s="23"/>
      <c r="F14" s="25"/>
    </row>
    <row r="15" spans="1:7" ht="21" x14ac:dyDescent="0.25">
      <c r="A15" s="11"/>
      <c r="B15" s="20" t="s">
        <v>1</v>
      </c>
      <c r="C15" s="22">
        <v>15</v>
      </c>
      <c r="D15" s="245">
        <v>12.16</v>
      </c>
      <c r="E15" s="22">
        <v>15</v>
      </c>
      <c r="F15" s="245">
        <v>12.45</v>
      </c>
    </row>
    <row r="16" spans="1:7" ht="21.75" thickBot="1" x14ac:dyDescent="0.3">
      <c r="A16" s="11" t="s">
        <v>2</v>
      </c>
      <c r="B16" s="20"/>
      <c r="C16" s="11"/>
      <c r="D16" s="14"/>
      <c r="E16" s="11"/>
      <c r="F16" s="14"/>
    </row>
    <row r="17" spans="1:9" x14ac:dyDescent="0.25">
      <c r="A17" s="260" t="s">
        <v>130</v>
      </c>
      <c r="B17" s="261"/>
      <c r="C17" s="261"/>
      <c r="D17" s="261"/>
      <c r="E17" s="261"/>
      <c r="F17" s="261"/>
      <c r="G17" s="18">
        <f>D15+F15</f>
        <v>24.61</v>
      </c>
    </row>
    <row r="18" spans="1:9" ht="21" x14ac:dyDescent="0.25">
      <c r="A18" s="262" t="s">
        <v>124</v>
      </c>
      <c r="B18" s="263"/>
      <c r="C18" s="263"/>
      <c r="D18" s="263"/>
      <c r="E18" s="263"/>
      <c r="F18" s="263"/>
      <c r="G18" s="19">
        <f>C15+E15</f>
        <v>30</v>
      </c>
    </row>
    <row r="19" spans="1:9" ht="21.75" thickBot="1" x14ac:dyDescent="0.3">
      <c r="A19" s="258" t="s">
        <v>131</v>
      </c>
      <c r="B19" s="264"/>
      <c r="C19" s="264"/>
      <c r="D19" s="264"/>
      <c r="E19" s="264"/>
      <c r="F19" s="264"/>
      <c r="G19" s="221">
        <f>G17/G18</f>
        <v>0.82033333333333336</v>
      </c>
    </row>
    <row r="21" spans="1:9" ht="19.5" thickBot="1" x14ac:dyDescent="0.3"/>
    <row r="22" spans="1:9" ht="21" x14ac:dyDescent="0.25">
      <c r="A22" s="10" t="s">
        <v>122</v>
      </c>
      <c r="B22" s="254" t="s">
        <v>34</v>
      </c>
      <c r="C22" s="252" t="s">
        <v>36</v>
      </c>
      <c r="D22" s="256"/>
      <c r="E22" s="267" t="s">
        <v>37</v>
      </c>
      <c r="F22" s="256"/>
    </row>
    <row r="23" spans="1:9" ht="19.5" thickBot="1" x14ac:dyDescent="0.3">
      <c r="A23" s="26" t="s">
        <v>38</v>
      </c>
      <c r="B23" s="255"/>
      <c r="C23" s="26" t="s">
        <v>44</v>
      </c>
      <c r="D23" s="27" t="s">
        <v>41</v>
      </c>
      <c r="E23" s="37" t="s">
        <v>44</v>
      </c>
      <c r="F23" s="27" t="s">
        <v>41</v>
      </c>
    </row>
    <row r="24" spans="1:9" ht="21" x14ac:dyDescent="0.25">
      <c r="A24" s="23" t="s">
        <v>0</v>
      </c>
      <c r="B24" s="24"/>
      <c r="C24" s="23"/>
      <c r="D24" s="25"/>
      <c r="E24" s="23"/>
      <c r="F24" s="25"/>
    </row>
    <row r="25" spans="1:9" ht="21" x14ac:dyDescent="0.25">
      <c r="A25" s="11"/>
      <c r="B25" s="20" t="s">
        <v>1</v>
      </c>
      <c r="C25" s="22">
        <v>15</v>
      </c>
      <c r="D25" s="245">
        <v>10.44</v>
      </c>
      <c r="E25" s="22">
        <v>15</v>
      </c>
      <c r="F25" s="245">
        <v>10.7</v>
      </c>
    </row>
    <row r="26" spans="1:9" ht="21.75" thickBot="1" x14ac:dyDescent="0.3">
      <c r="A26" s="11" t="s">
        <v>2</v>
      </c>
      <c r="B26" s="20"/>
      <c r="C26" s="11"/>
      <c r="D26" s="14"/>
      <c r="E26" s="11"/>
      <c r="F26" s="14"/>
    </row>
    <row r="27" spans="1:9" x14ac:dyDescent="0.25">
      <c r="A27" s="260" t="s">
        <v>130</v>
      </c>
      <c r="B27" s="261"/>
      <c r="C27" s="261"/>
      <c r="D27" s="261"/>
      <c r="E27" s="261"/>
      <c r="F27" s="261"/>
      <c r="G27" s="18">
        <f>D25+F25</f>
        <v>21.14</v>
      </c>
    </row>
    <row r="28" spans="1:9" ht="21" x14ac:dyDescent="0.25">
      <c r="A28" s="262" t="s">
        <v>124</v>
      </c>
      <c r="B28" s="275"/>
      <c r="C28" s="275"/>
      <c r="D28" s="275"/>
      <c r="E28" s="275"/>
      <c r="F28" s="275"/>
      <c r="G28" s="19">
        <f>C25+E25</f>
        <v>30</v>
      </c>
    </row>
    <row r="29" spans="1:9" ht="21.75" thickBot="1" x14ac:dyDescent="0.3">
      <c r="A29" s="258" t="s">
        <v>132</v>
      </c>
      <c r="B29" s="259"/>
      <c r="C29" s="259"/>
      <c r="D29" s="259"/>
      <c r="E29" s="259"/>
      <c r="F29" s="259"/>
      <c r="G29" s="221">
        <f>G27/G28</f>
        <v>0.70466666666666666</v>
      </c>
    </row>
    <row r="30" spans="1:9" ht="21.75" thickBot="1" x14ac:dyDescent="0.3">
      <c r="A30" s="181"/>
      <c r="B30" s="182"/>
      <c r="C30" s="182"/>
      <c r="D30" s="182"/>
      <c r="E30" s="182"/>
      <c r="F30" s="182"/>
      <c r="G30" s="183"/>
    </row>
    <row r="31" spans="1:9" ht="19.5" thickBot="1" x14ac:dyDescent="0.3">
      <c r="A31" s="248" t="s">
        <v>108</v>
      </c>
      <c r="B31" s="257"/>
      <c r="C31" s="257"/>
      <c r="D31" s="257"/>
      <c r="E31" s="257"/>
      <c r="F31" s="257"/>
      <c r="G31" s="257"/>
      <c r="H31" s="257"/>
      <c r="I31" s="249"/>
    </row>
    <row r="32" spans="1:9" ht="18.75" customHeight="1" x14ac:dyDescent="0.25">
      <c r="A32" s="252" t="s">
        <v>38</v>
      </c>
      <c r="B32" s="254" t="s">
        <v>34</v>
      </c>
      <c r="C32" s="252" t="s">
        <v>36</v>
      </c>
      <c r="D32" s="256"/>
      <c r="E32" s="252" t="s">
        <v>37</v>
      </c>
      <c r="F32" s="256"/>
      <c r="G32" s="267" t="s">
        <v>35</v>
      </c>
      <c r="H32" s="269" t="s">
        <v>75</v>
      </c>
      <c r="I32" s="265" t="s">
        <v>45</v>
      </c>
    </row>
    <row r="33" spans="1:9" ht="19.5" thickBot="1" x14ac:dyDescent="0.3">
      <c r="A33" s="253"/>
      <c r="B33" s="255"/>
      <c r="C33" s="26" t="s">
        <v>42</v>
      </c>
      <c r="D33" s="27" t="s">
        <v>44</v>
      </c>
      <c r="E33" s="26" t="s">
        <v>42</v>
      </c>
      <c r="F33" s="27" t="s">
        <v>44</v>
      </c>
      <c r="G33" s="268"/>
      <c r="H33" s="270"/>
      <c r="I33" s="266"/>
    </row>
    <row r="34" spans="1:9" ht="21" x14ac:dyDescent="0.25">
      <c r="A34" s="23" t="s">
        <v>126</v>
      </c>
      <c r="B34" s="24"/>
      <c r="C34" s="23"/>
      <c r="D34" s="25"/>
      <c r="E34" s="23"/>
      <c r="F34" s="25"/>
      <c r="G34" s="35"/>
      <c r="H34" s="36"/>
      <c r="I34" s="25"/>
    </row>
    <row r="35" spans="1:9" ht="21" x14ac:dyDescent="0.25">
      <c r="A35" s="11"/>
      <c r="B35" s="20" t="s">
        <v>127</v>
      </c>
      <c r="C35" s="30">
        <v>332</v>
      </c>
      <c r="D35" s="31">
        <v>39.5</v>
      </c>
      <c r="E35" s="30">
        <v>151</v>
      </c>
      <c r="F35" s="34">
        <v>39.5</v>
      </c>
      <c r="G35" s="21" t="s">
        <v>121</v>
      </c>
      <c r="H35" s="12" t="s">
        <v>120</v>
      </c>
      <c r="I35" s="13" t="s">
        <v>122</v>
      </c>
    </row>
    <row r="36" spans="1:9" ht="21" x14ac:dyDescent="0.25">
      <c r="A36" s="11" t="s">
        <v>0</v>
      </c>
      <c r="B36" s="20"/>
      <c r="C36" s="30"/>
      <c r="D36" s="31"/>
      <c r="E36" s="30"/>
      <c r="F36" s="34"/>
      <c r="G36" s="21"/>
      <c r="H36" s="12"/>
      <c r="I36" s="13"/>
    </row>
    <row r="37" spans="1:9" ht="21" x14ac:dyDescent="0.25">
      <c r="A37" s="11"/>
      <c r="B37" s="20" t="s">
        <v>1</v>
      </c>
      <c r="C37" s="30">
        <v>80</v>
      </c>
      <c r="D37" s="31">
        <v>28</v>
      </c>
      <c r="E37" s="30">
        <v>260</v>
      </c>
      <c r="F37" s="34">
        <v>27.5</v>
      </c>
      <c r="G37" s="21" t="s">
        <v>120</v>
      </c>
      <c r="H37" s="12" t="s">
        <v>122</v>
      </c>
      <c r="I37" s="13" t="s">
        <v>121</v>
      </c>
    </row>
    <row r="38" spans="1:9" ht="21" x14ac:dyDescent="0.25">
      <c r="A38" s="11" t="s">
        <v>2</v>
      </c>
      <c r="B38" s="20"/>
      <c r="C38" s="30"/>
      <c r="D38" s="31"/>
      <c r="E38" s="30"/>
      <c r="F38" s="34"/>
      <c r="G38" s="21"/>
      <c r="H38" s="12"/>
      <c r="I38" s="13"/>
    </row>
    <row r="39" spans="1:9" ht="21" x14ac:dyDescent="0.25">
      <c r="A39" s="11"/>
      <c r="B39" s="20" t="s">
        <v>3</v>
      </c>
      <c r="C39" s="30">
        <v>142</v>
      </c>
      <c r="D39" s="31">
        <v>31</v>
      </c>
      <c r="E39" s="30">
        <v>321</v>
      </c>
      <c r="F39" s="34">
        <v>32</v>
      </c>
      <c r="G39" s="21" t="s">
        <v>122</v>
      </c>
      <c r="H39" s="12" t="s">
        <v>121</v>
      </c>
      <c r="I39" s="13" t="s">
        <v>120</v>
      </c>
    </row>
    <row r="40" spans="1:9" ht="21" x14ac:dyDescent="0.25">
      <c r="A40" s="11" t="s">
        <v>4</v>
      </c>
      <c r="B40" s="20"/>
      <c r="C40" s="30"/>
      <c r="D40" s="31"/>
      <c r="E40" s="30"/>
      <c r="F40" s="34"/>
      <c r="G40" s="21"/>
      <c r="H40" s="12"/>
      <c r="I40" s="13"/>
    </row>
    <row r="41" spans="1:9" ht="21" x14ac:dyDescent="0.25">
      <c r="A41" s="11"/>
      <c r="B41" s="20" t="s">
        <v>5</v>
      </c>
      <c r="C41" s="30">
        <v>160</v>
      </c>
      <c r="D41" s="31">
        <v>31</v>
      </c>
      <c r="E41" s="30">
        <v>340</v>
      </c>
      <c r="F41" s="34">
        <v>31</v>
      </c>
      <c r="G41" s="21" t="s">
        <v>121</v>
      </c>
      <c r="H41" s="12" t="s">
        <v>120</v>
      </c>
      <c r="I41" s="13" t="s">
        <v>122</v>
      </c>
    </row>
    <row r="42" spans="1:9" ht="21" x14ac:dyDescent="0.25">
      <c r="A42" s="11" t="s">
        <v>6</v>
      </c>
      <c r="B42" s="20"/>
      <c r="C42" s="30"/>
      <c r="D42" s="31"/>
      <c r="E42" s="30"/>
      <c r="F42" s="34"/>
      <c r="G42" s="21"/>
      <c r="H42" s="12"/>
      <c r="I42" s="13"/>
    </row>
    <row r="43" spans="1:9" ht="21" x14ac:dyDescent="0.25">
      <c r="A43" s="11"/>
      <c r="B43" s="20" t="s">
        <v>128</v>
      </c>
      <c r="C43" s="30">
        <v>215</v>
      </c>
      <c r="D43" s="31">
        <v>24</v>
      </c>
      <c r="E43" s="30">
        <v>36</v>
      </c>
      <c r="F43" s="34">
        <v>24</v>
      </c>
      <c r="G43" s="21" t="s">
        <v>120</v>
      </c>
      <c r="H43" s="12" t="s">
        <v>122</v>
      </c>
      <c r="I43" s="13" t="s">
        <v>121</v>
      </c>
    </row>
    <row r="44" spans="1:9" ht="21" x14ac:dyDescent="0.25">
      <c r="A44" s="11" t="s">
        <v>8</v>
      </c>
      <c r="B44" s="20"/>
      <c r="C44" s="30"/>
      <c r="D44" s="31"/>
      <c r="E44" s="30"/>
      <c r="F44" s="34"/>
      <c r="G44" s="21"/>
      <c r="H44" s="12"/>
      <c r="I44" s="13"/>
    </row>
    <row r="45" spans="1:9" ht="21" x14ac:dyDescent="0.25">
      <c r="A45" s="11"/>
      <c r="B45" s="20" t="s">
        <v>129</v>
      </c>
      <c r="C45" s="30">
        <v>323</v>
      </c>
      <c r="D45" s="31">
        <v>46</v>
      </c>
      <c r="E45" s="30">
        <v>156</v>
      </c>
      <c r="F45" s="34">
        <v>46</v>
      </c>
      <c r="G45" s="21" t="s">
        <v>122</v>
      </c>
      <c r="H45" s="12" t="s">
        <v>121</v>
      </c>
      <c r="I45" s="13" t="s">
        <v>120</v>
      </c>
    </row>
    <row r="46" spans="1:9" ht="21.75" thickBot="1" x14ac:dyDescent="0.3">
      <c r="A46" s="15" t="s">
        <v>126</v>
      </c>
      <c r="B46" s="29"/>
      <c r="C46" s="32"/>
      <c r="D46" s="17"/>
      <c r="E46" s="32"/>
      <c r="F46" s="17"/>
      <c r="G46" s="33"/>
      <c r="H46" s="16"/>
      <c r="I46" s="17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</sheetData>
  <mergeCells count="28">
    <mergeCell ref="I32:I33"/>
    <mergeCell ref="G32:G33"/>
    <mergeCell ref="H32:H33"/>
    <mergeCell ref="A31:I31"/>
    <mergeCell ref="C3:D3"/>
    <mergeCell ref="E3:F3"/>
    <mergeCell ref="B3:B4"/>
    <mergeCell ref="B12:B13"/>
    <mergeCell ref="C12:D12"/>
    <mergeCell ref="E12:F12"/>
    <mergeCell ref="B22:B23"/>
    <mergeCell ref="C22:D22"/>
    <mergeCell ref="E22:F22"/>
    <mergeCell ref="A8:F8"/>
    <mergeCell ref="A17:F17"/>
    <mergeCell ref="A28:F28"/>
    <mergeCell ref="A1:G1"/>
    <mergeCell ref="A32:A33"/>
    <mergeCell ref="B32:B33"/>
    <mergeCell ref="C32:D32"/>
    <mergeCell ref="E32:F32"/>
    <mergeCell ref="A2:G2"/>
    <mergeCell ref="A29:F29"/>
    <mergeCell ref="A27:F27"/>
    <mergeCell ref="A9:F9"/>
    <mergeCell ref="A10:F10"/>
    <mergeCell ref="A18:F18"/>
    <mergeCell ref="A19:F19"/>
  </mergeCells>
  <pageMargins left="0.7" right="0.7" top="0.61" bottom="0.51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4" zoomScaleNormal="100" workbookViewId="0">
      <selection activeCell="A18" sqref="A18"/>
    </sheetView>
  </sheetViews>
  <sheetFormatPr defaultColWidth="9.140625" defaultRowHeight="18.75" x14ac:dyDescent="0.25"/>
  <cols>
    <col min="1" max="1" width="11.7109375" style="2" bestFit="1" customWidth="1"/>
    <col min="2" max="2" width="9" style="2" bestFit="1" customWidth="1"/>
    <col min="3" max="3" width="14.42578125" style="2" bestFit="1" customWidth="1"/>
    <col min="4" max="5" width="13.140625" style="2" bestFit="1" customWidth="1"/>
    <col min="6" max="6" width="14.42578125" style="2" bestFit="1" customWidth="1"/>
    <col min="7" max="7" width="13.140625" style="2" bestFit="1" customWidth="1"/>
    <col min="8" max="8" width="10.7109375" style="2" bestFit="1" customWidth="1"/>
    <col min="9" max="9" width="16" style="2" bestFit="1" customWidth="1"/>
    <col min="10" max="10" width="12.5703125" style="2" bestFit="1" customWidth="1"/>
    <col min="11" max="11" width="9.42578125" style="2" bestFit="1" customWidth="1"/>
    <col min="12" max="12" width="12.42578125" style="2" bestFit="1" customWidth="1"/>
    <col min="13" max="16384" width="9.140625" style="2"/>
  </cols>
  <sheetData>
    <row r="1" spans="1:10" ht="21.75" thickBot="1" x14ac:dyDescent="0.3">
      <c r="A1" s="251" t="s">
        <v>71</v>
      </c>
      <c r="B1" s="251"/>
      <c r="C1" s="251"/>
      <c r="D1" s="251"/>
      <c r="E1" s="251"/>
      <c r="F1" s="251"/>
      <c r="G1" s="251"/>
      <c r="H1" s="251"/>
      <c r="I1" s="251"/>
      <c r="J1" s="251"/>
    </row>
    <row r="2" spans="1:10" ht="18" customHeight="1" thickBot="1" x14ac:dyDescent="0.3">
      <c r="A2" s="281" t="s">
        <v>78</v>
      </c>
      <c r="B2" s="282"/>
      <c r="C2" s="282"/>
      <c r="D2" s="282"/>
      <c r="E2" s="282"/>
      <c r="F2" s="282"/>
      <c r="G2" s="282"/>
      <c r="H2" s="282"/>
      <c r="I2" s="282"/>
      <c r="J2" s="283"/>
    </row>
    <row r="3" spans="1:10" ht="18.75" customHeight="1" x14ac:dyDescent="0.25">
      <c r="A3" s="290" t="s">
        <v>38</v>
      </c>
      <c r="B3" s="256" t="s">
        <v>34</v>
      </c>
      <c r="C3" s="252" t="s">
        <v>36</v>
      </c>
      <c r="D3" s="280"/>
      <c r="E3" s="256"/>
      <c r="F3" s="252" t="s">
        <v>37</v>
      </c>
      <c r="G3" s="280"/>
      <c r="H3" s="256"/>
      <c r="I3" s="267" t="s">
        <v>35</v>
      </c>
      <c r="J3" s="288" t="s">
        <v>39</v>
      </c>
    </row>
    <row r="4" spans="1:10" ht="18" customHeight="1" thickBot="1" x14ac:dyDescent="0.3">
      <c r="A4" s="291"/>
      <c r="B4" s="292"/>
      <c r="C4" s="177" t="s">
        <v>42</v>
      </c>
      <c r="D4" s="179" t="s">
        <v>44</v>
      </c>
      <c r="E4" s="178" t="s">
        <v>41</v>
      </c>
      <c r="F4" s="177" t="s">
        <v>42</v>
      </c>
      <c r="G4" s="46" t="s">
        <v>44</v>
      </c>
      <c r="H4" s="178" t="s">
        <v>41</v>
      </c>
      <c r="I4" s="268"/>
      <c r="J4" s="289"/>
    </row>
    <row r="5" spans="1:10" ht="21" x14ac:dyDescent="0.25">
      <c r="A5" s="184" t="s">
        <v>126</v>
      </c>
      <c r="B5" s="24"/>
      <c r="C5" s="23"/>
      <c r="D5" s="36"/>
      <c r="E5" s="42"/>
      <c r="F5" s="43"/>
      <c r="G5" s="44"/>
      <c r="H5" s="42"/>
      <c r="I5" s="45"/>
      <c r="J5" s="185"/>
    </row>
    <row r="6" spans="1:10" ht="21.75" thickBot="1" x14ac:dyDescent="0.3">
      <c r="A6" s="186"/>
      <c r="B6" s="20" t="s">
        <v>127</v>
      </c>
      <c r="C6" s="30">
        <v>332</v>
      </c>
      <c r="D6" s="28">
        <v>39.5</v>
      </c>
      <c r="E6" s="40">
        <f>D6*J6</f>
        <v>32.403166666666671</v>
      </c>
      <c r="F6" s="30">
        <v>151</v>
      </c>
      <c r="G6" s="38">
        <v>39.5</v>
      </c>
      <c r="H6" s="40">
        <f>G6*J6</f>
        <v>32.403166666666671</v>
      </c>
      <c r="I6" s="21" t="s">
        <v>121</v>
      </c>
      <c r="J6" s="187">
        <f>'2FieldNotebook'!G19</f>
        <v>0.82033333333333336</v>
      </c>
    </row>
    <row r="7" spans="1:10" ht="21.75" thickTop="1" x14ac:dyDescent="0.25">
      <c r="A7" s="186" t="s">
        <v>0</v>
      </c>
      <c r="B7" s="20"/>
      <c r="C7" s="30"/>
      <c r="D7" s="28"/>
      <c r="E7" s="39"/>
      <c r="F7" s="30"/>
      <c r="G7" s="38"/>
      <c r="H7" s="39"/>
      <c r="I7" s="21"/>
      <c r="J7" s="188"/>
    </row>
    <row r="8" spans="1:10" ht="21.75" thickBot="1" x14ac:dyDescent="0.3">
      <c r="A8" s="186"/>
      <c r="B8" s="20" t="s">
        <v>1</v>
      </c>
      <c r="C8" s="30">
        <v>80</v>
      </c>
      <c r="D8" s="28">
        <v>28</v>
      </c>
      <c r="E8" s="40">
        <f>D8*J8</f>
        <v>22.558666666666667</v>
      </c>
      <c r="F8" s="30">
        <v>260</v>
      </c>
      <c r="G8" s="38">
        <v>27.5</v>
      </c>
      <c r="H8" s="40">
        <f>G8*J8</f>
        <v>22.155833333333337</v>
      </c>
      <c r="I8" s="21" t="s">
        <v>120</v>
      </c>
      <c r="J8" s="187">
        <f>'2FieldNotebook'!G10</f>
        <v>0.80566666666666675</v>
      </c>
    </row>
    <row r="9" spans="1:10" ht="21.75" thickTop="1" x14ac:dyDescent="0.25">
      <c r="A9" s="186" t="s">
        <v>2</v>
      </c>
      <c r="B9" s="20"/>
      <c r="C9" s="30"/>
      <c r="D9" s="28"/>
      <c r="E9" s="39"/>
      <c r="F9" s="30"/>
      <c r="G9" s="38"/>
      <c r="H9" s="39"/>
      <c r="I9" s="21"/>
      <c r="J9" s="188"/>
    </row>
    <row r="10" spans="1:10" ht="21.75" thickBot="1" x14ac:dyDescent="0.3">
      <c r="A10" s="186"/>
      <c r="B10" s="20" t="s">
        <v>3</v>
      </c>
      <c r="C10" s="30">
        <v>142</v>
      </c>
      <c r="D10" s="28">
        <v>31</v>
      </c>
      <c r="E10" s="40">
        <f>D10*J10</f>
        <v>21.844666666666665</v>
      </c>
      <c r="F10" s="30">
        <v>321</v>
      </c>
      <c r="G10" s="38">
        <v>32</v>
      </c>
      <c r="H10" s="40">
        <f>G10*J10</f>
        <v>22.549333333333333</v>
      </c>
      <c r="I10" s="21" t="s">
        <v>122</v>
      </c>
      <c r="J10" s="187">
        <f>'2FieldNotebook'!G29</f>
        <v>0.70466666666666666</v>
      </c>
    </row>
    <row r="11" spans="1:10" ht="21.75" thickTop="1" x14ac:dyDescent="0.25">
      <c r="A11" s="186" t="s">
        <v>4</v>
      </c>
      <c r="B11" s="20"/>
      <c r="C11" s="30"/>
      <c r="D11" s="28"/>
      <c r="E11" s="40"/>
      <c r="F11" s="30"/>
      <c r="G11" s="38"/>
      <c r="H11" s="40"/>
      <c r="I11" s="21"/>
      <c r="J11" s="40"/>
    </row>
    <row r="12" spans="1:10" ht="21.75" thickBot="1" x14ac:dyDescent="0.3">
      <c r="A12" s="186"/>
      <c r="B12" s="20" t="s">
        <v>5</v>
      </c>
      <c r="C12" s="30">
        <v>160</v>
      </c>
      <c r="D12" s="28">
        <v>31</v>
      </c>
      <c r="E12" s="40">
        <f>D12*J12</f>
        <v>25.430333333333333</v>
      </c>
      <c r="F12" s="30">
        <v>340</v>
      </c>
      <c r="G12" s="38">
        <v>31</v>
      </c>
      <c r="H12" s="40">
        <f>G12*J12</f>
        <v>25.430333333333333</v>
      </c>
      <c r="I12" s="21" t="s">
        <v>121</v>
      </c>
      <c r="J12" s="187">
        <f>'2FieldNotebook'!G19</f>
        <v>0.82033333333333336</v>
      </c>
    </row>
    <row r="13" spans="1:10" ht="21.75" thickTop="1" x14ac:dyDescent="0.25">
      <c r="A13" s="186" t="s">
        <v>6</v>
      </c>
      <c r="B13" s="20"/>
      <c r="C13" s="30"/>
      <c r="D13" s="28"/>
      <c r="E13" s="40"/>
      <c r="F13" s="30"/>
      <c r="G13" s="38"/>
      <c r="H13" s="40"/>
      <c r="I13" s="21"/>
      <c r="J13" s="188"/>
    </row>
    <row r="14" spans="1:10" ht="21.75" thickBot="1" x14ac:dyDescent="0.3">
      <c r="A14" s="186"/>
      <c r="B14" s="20" t="s">
        <v>128</v>
      </c>
      <c r="C14" s="30">
        <v>215</v>
      </c>
      <c r="D14" s="28">
        <v>24</v>
      </c>
      <c r="E14" s="40">
        <f>D14*J14</f>
        <v>19.336000000000002</v>
      </c>
      <c r="F14" s="30">
        <v>36</v>
      </c>
      <c r="G14" s="38">
        <v>24</v>
      </c>
      <c r="H14" s="40">
        <f>G14*J14</f>
        <v>19.336000000000002</v>
      </c>
      <c r="I14" s="21" t="s">
        <v>120</v>
      </c>
      <c r="J14" s="187">
        <f>'2FieldNotebook'!G10</f>
        <v>0.80566666666666675</v>
      </c>
    </row>
    <row r="15" spans="1:10" ht="21.75" thickTop="1" x14ac:dyDescent="0.25">
      <c r="A15" s="186" t="s">
        <v>8</v>
      </c>
      <c r="B15" s="20"/>
      <c r="C15" s="30"/>
      <c r="D15" s="28"/>
      <c r="E15" s="39"/>
      <c r="F15" s="30"/>
      <c r="G15" s="38"/>
      <c r="H15" s="39"/>
      <c r="I15" s="21"/>
      <c r="J15" s="188"/>
    </row>
    <row r="16" spans="1:10" ht="21.75" thickBot="1" x14ac:dyDescent="0.3">
      <c r="A16" s="186"/>
      <c r="B16" s="20" t="s">
        <v>129</v>
      </c>
      <c r="C16" s="30">
        <v>323</v>
      </c>
      <c r="D16" s="28">
        <v>46</v>
      </c>
      <c r="E16" s="40">
        <f>D16*J16</f>
        <v>32.414666666666669</v>
      </c>
      <c r="F16" s="30">
        <v>156</v>
      </c>
      <c r="G16" s="38">
        <v>46</v>
      </c>
      <c r="H16" s="40">
        <f>G16*J16</f>
        <v>32.414666666666669</v>
      </c>
      <c r="I16" s="21" t="s">
        <v>122</v>
      </c>
      <c r="J16" s="187">
        <f>'2FieldNotebook'!G29</f>
        <v>0.70466666666666666</v>
      </c>
    </row>
    <row r="17" spans="1:10" ht="22.5" thickTop="1" thickBot="1" x14ac:dyDescent="0.3">
      <c r="A17" s="189" t="s">
        <v>126</v>
      </c>
      <c r="B17" s="190"/>
      <c r="C17" s="191"/>
      <c r="D17" s="192"/>
      <c r="E17" s="193"/>
      <c r="F17" s="194"/>
      <c r="G17" s="195"/>
      <c r="H17" s="193"/>
      <c r="I17" s="196"/>
      <c r="J17" s="197"/>
    </row>
    <row r="18" spans="1:10" ht="19.5" thickBot="1" x14ac:dyDescent="0.3"/>
    <row r="19" spans="1:10" ht="19.5" thickBot="1" x14ac:dyDescent="0.3">
      <c r="A19" s="248" t="s">
        <v>79</v>
      </c>
      <c r="B19" s="257"/>
      <c r="C19" s="257"/>
      <c r="D19" s="249"/>
    </row>
    <row r="20" spans="1:10" x14ac:dyDescent="0.25">
      <c r="A20" s="252" t="s">
        <v>38</v>
      </c>
      <c r="B20" s="254" t="s">
        <v>34</v>
      </c>
      <c r="C20" s="252" t="s">
        <v>40</v>
      </c>
      <c r="D20" s="256"/>
    </row>
    <row r="21" spans="1:10" ht="19.5" thickBot="1" x14ac:dyDescent="0.3">
      <c r="A21" s="253"/>
      <c r="B21" s="255"/>
      <c r="C21" s="26" t="s">
        <v>42</v>
      </c>
      <c r="D21" s="27" t="s">
        <v>43</v>
      </c>
    </row>
    <row r="22" spans="1:10" x14ac:dyDescent="0.25">
      <c r="A22" s="43" t="s">
        <v>126</v>
      </c>
      <c r="B22" s="50"/>
      <c r="C22" s="69"/>
      <c r="D22" s="49"/>
    </row>
    <row r="23" spans="1:10" x14ac:dyDescent="0.25">
      <c r="A23" s="41"/>
      <c r="B23" s="51" t="s">
        <v>127</v>
      </c>
      <c r="C23" s="243">
        <f>IF(F6&gt;=180, (F6-180+C6)/2, (F6+180+C6)/2)</f>
        <v>331.5</v>
      </c>
      <c r="D23" s="40">
        <f>(E6+H6)/2</f>
        <v>32.403166666666671</v>
      </c>
    </row>
    <row r="24" spans="1:10" x14ac:dyDescent="0.25">
      <c r="A24" s="41" t="s">
        <v>0</v>
      </c>
      <c r="B24" s="51"/>
      <c r="C24" s="52"/>
      <c r="D24" s="47"/>
    </row>
    <row r="25" spans="1:10" x14ac:dyDescent="0.25">
      <c r="A25" s="41"/>
      <c r="B25" s="51" t="s">
        <v>1</v>
      </c>
      <c r="C25" s="243">
        <f>IF(F8&gt;=180, (F8-180+C8)/2, (F8+180+C8)/2)</f>
        <v>80</v>
      </c>
      <c r="D25" s="40">
        <f>(E8+H8)/2</f>
        <v>22.357250000000001</v>
      </c>
    </row>
    <row r="26" spans="1:10" x14ac:dyDescent="0.25">
      <c r="A26" s="41" t="s">
        <v>2</v>
      </c>
      <c r="B26" s="51"/>
      <c r="C26" s="52"/>
      <c r="D26" s="47"/>
    </row>
    <row r="27" spans="1:10" x14ac:dyDescent="0.25">
      <c r="A27" s="41"/>
      <c r="B27" s="51" t="s">
        <v>3</v>
      </c>
      <c r="C27" s="243">
        <f>IF(F10&gt;=180, (F10-180+C10)/2, (F10+180+C10)/2)</f>
        <v>141.5</v>
      </c>
      <c r="D27" s="40">
        <f>(E10+H10)/2</f>
        <v>22.196999999999999</v>
      </c>
    </row>
    <row r="28" spans="1:10" x14ac:dyDescent="0.25">
      <c r="A28" s="41" t="s">
        <v>4</v>
      </c>
      <c r="B28" s="51"/>
      <c r="C28" s="52"/>
      <c r="D28" s="47"/>
    </row>
    <row r="29" spans="1:10" x14ac:dyDescent="0.25">
      <c r="A29" s="41"/>
      <c r="B29" s="51" t="s">
        <v>5</v>
      </c>
      <c r="C29" s="243">
        <f>IF(F12&gt;=180, (F12-180+C12)/2, (F12+180+C12)/2)</f>
        <v>160</v>
      </c>
      <c r="D29" s="40">
        <f>(E12+H12)/2</f>
        <v>25.430333333333333</v>
      </c>
    </row>
    <row r="30" spans="1:10" x14ac:dyDescent="0.25">
      <c r="A30" s="41" t="s">
        <v>6</v>
      </c>
      <c r="B30" s="51"/>
      <c r="C30" s="52"/>
      <c r="D30" s="47"/>
    </row>
    <row r="31" spans="1:10" x14ac:dyDescent="0.25">
      <c r="A31" s="41"/>
      <c r="B31" s="51" t="s">
        <v>128</v>
      </c>
      <c r="C31" s="243">
        <f>IF(F14&gt;=180, (F14-180+C14)/2, (F14+180+C14)/2)</f>
        <v>215.5</v>
      </c>
      <c r="D31" s="40">
        <f>(E14+H14)/2</f>
        <v>19.336000000000002</v>
      </c>
    </row>
    <row r="32" spans="1:10" x14ac:dyDescent="0.25">
      <c r="A32" s="41" t="s">
        <v>8</v>
      </c>
      <c r="B32" s="51"/>
      <c r="C32" s="52"/>
      <c r="D32" s="47"/>
    </row>
    <row r="33" spans="1:5" x14ac:dyDescent="0.25">
      <c r="A33" s="41"/>
      <c r="B33" s="51" t="s">
        <v>129</v>
      </c>
      <c r="C33" s="247">
        <v>323</v>
      </c>
      <c r="D33" s="40">
        <f>(E16+H16)/2</f>
        <v>32.414666666666669</v>
      </c>
      <c r="E33" s="222" t="s">
        <v>139</v>
      </c>
    </row>
    <row r="34" spans="1:5" ht="19.5" thickBot="1" x14ac:dyDescent="0.3">
      <c r="A34" s="53" t="s">
        <v>126</v>
      </c>
      <c r="B34" s="54"/>
      <c r="C34" s="55"/>
      <c r="D34" s="56"/>
    </row>
    <row r="35" spans="1:5" ht="21" x14ac:dyDescent="0.25">
      <c r="A35" s="284" t="s">
        <v>55</v>
      </c>
      <c r="B35" s="285"/>
      <c r="C35" s="286">
        <v>649302.65</v>
      </c>
      <c r="D35" s="287"/>
    </row>
    <row r="36" spans="1:5" ht="21.75" thickBot="1" x14ac:dyDescent="0.3">
      <c r="A36" s="276" t="s">
        <v>56</v>
      </c>
      <c r="B36" s="277"/>
      <c r="C36" s="278">
        <v>4779609.6109999996</v>
      </c>
      <c r="D36" s="279"/>
    </row>
  </sheetData>
  <mergeCells count="16">
    <mergeCell ref="A1:J1"/>
    <mergeCell ref="C3:E3"/>
    <mergeCell ref="F3:H3"/>
    <mergeCell ref="A2:J2"/>
    <mergeCell ref="A35:B35"/>
    <mergeCell ref="C35:D35"/>
    <mergeCell ref="A19:D19"/>
    <mergeCell ref="I3:I4"/>
    <mergeCell ref="J3:J4"/>
    <mergeCell ref="A3:A4"/>
    <mergeCell ref="B3:B4"/>
    <mergeCell ref="A36:B36"/>
    <mergeCell ref="C36:D36"/>
    <mergeCell ref="A20:A21"/>
    <mergeCell ref="B20:B21"/>
    <mergeCell ref="C20:D20"/>
  </mergeCells>
  <pageMargins left="0.7" right="0.7" top="0.51" bottom="0.34" header="0.3" footer="0.19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4" zoomScaleNormal="100" workbookViewId="0">
      <selection activeCell="D21" sqref="D21"/>
    </sheetView>
  </sheetViews>
  <sheetFormatPr defaultColWidth="9.140625" defaultRowHeight="18.75" x14ac:dyDescent="0.25"/>
  <cols>
    <col min="1" max="1" width="6.42578125" style="2" bestFit="1" customWidth="1"/>
    <col min="2" max="2" width="7.140625" style="2" bestFit="1" customWidth="1"/>
    <col min="3" max="3" width="16.42578125" style="2" customWidth="1"/>
    <col min="4" max="4" width="12.42578125" style="2" customWidth="1"/>
    <col min="5" max="5" width="14.7109375" style="2" customWidth="1"/>
    <col min="6" max="6" width="3.7109375" style="2" customWidth="1"/>
    <col min="7" max="10" width="15.7109375" style="2" customWidth="1"/>
    <col min="11" max="12" width="9.140625" style="2"/>
    <col min="13" max="13" width="15" style="2" bestFit="1" customWidth="1"/>
    <col min="14" max="14" width="12" style="2" bestFit="1" customWidth="1"/>
    <col min="15" max="16384" width="9.140625" style="2"/>
  </cols>
  <sheetData>
    <row r="1" spans="1:10" ht="21.75" thickBot="1" x14ac:dyDescent="0.3">
      <c r="A1" s="251" t="s">
        <v>70</v>
      </c>
      <c r="B1" s="251"/>
      <c r="C1" s="251"/>
      <c r="D1" s="251"/>
      <c r="E1" s="251"/>
      <c r="F1" s="251"/>
      <c r="G1" s="251"/>
      <c r="H1" s="251"/>
      <c r="I1" s="251"/>
      <c r="J1" s="251"/>
    </row>
    <row r="2" spans="1:10" ht="19.5" thickBot="1" x14ac:dyDescent="0.3">
      <c r="A2" s="293" t="s">
        <v>117</v>
      </c>
      <c r="B2" s="294"/>
      <c r="C2" s="294"/>
      <c r="D2" s="294"/>
      <c r="E2" s="295"/>
      <c r="F2" s="6"/>
      <c r="G2" s="281" t="s">
        <v>80</v>
      </c>
      <c r="H2" s="282"/>
      <c r="I2" s="282"/>
      <c r="J2" s="283"/>
    </row>
    <row r="3" spans="1:10" ht="18.75" customHeight="1" x14ac:dyDescent="0.25">
      <c r="A3" s="296"/>
      <c r="B3" s="297"/>
      <c r="C3" s="297"/>
      <c r="D3" s="297"/>
      <c r="E3" s="298"/>
      <c r="F3" s="6"/>
      <c r="G3" s="328" t="s">
        <v>113</v>
      </c>
      <c r="H3" s="329"/>
      <c r="I3" s="329"/>
      <c r="J3" s="330"/>
    </row>
    <row r="4" spans="1:10" ht="18.75" customHeight="1" thickBot="1" x14ac:dyDescent="0.3">
      <c r="A4" s="299"/>
      <c r="B4" s="300"/>
      <c r="C4" s="300"/>
      <c r="D4" s="300"/>
      <c r="E4" s="301"/>
      <c r="F4" s="6"/>
      <c r="G4" s="331" t="s">
        <v>114</v>
      </c>
      <c r="H4" s="332"/>
      <c r="I4" s="332"/>
      <c r="J4" s="333"/>
    </row>
    <row r="5" spans="1:10" ht="18.75" customHeight="1" x14ac:dyDescent="0.25">
      <c r="F5" s="6"/>
      <c r="G5" s="316" t="s">
        <v>77</v>
      </c>
      <c r="H5" s="317"/>
      <c r="I5" s="318" t="s">
        <v>137</v>
      </c>
      <c r="J5" s="319"/>
    </row>
    <row r="6" spans="1:10" ht="19.5" thickBot="1" x14ac:dyDescent="0.3">
      <c r="A6" s="6"/>
      <c r="B6" s="6"/>
      <c r="C6" s="6"/>
      <c r="D6" s="6"/>
      <c r="E6" s="6"/>
      <c r="F6" s="6"/>
      <c r="G6" s="226" t="s">
        <v>133</v>
      </c>
      <c r="H6" s="60">
        <v>32.415002999999999</v>
      </c>
      <c r="I6" s="62" t="s">
        <v>109</v>
      </c>
      <c r="J6" s="238">
        <f>ACOS((H7^2+H8^2-H6^2)/(2*H7*H8))*180/PI()</f>
        <v>162.504704303897</v>
      </c>
    </row>
    <row r="7" spans="1:10" ht="19.5" thickBot="1" x14ac:dyDescent="0.3">
      <c r="A7" s="223" t="s">
        <v>81</v>
      </c>
      <c r="B7" s="224"/>
      <c r="C7" s="224"/>
      <c r="D7" s="224"/>
      <c r="E7" s="225"/>
      <c r="F7" s="6"/>
      <c r="G7" s="226" t="s">
        <v>134</v>
      </c>
      <c r="H7" s="60">
        <v>30.431059000000001</v>
      </c>
      <c r="I7" s="62" t="s">
        <v>110</v>
      </c>
      <c r="J7" s="238">
        <f>ACOS((H6^2+H8^2-H7^2)/(2*H6*H8))*180/PI()</f>
        <v>16.39320817585498</v>
      </c>
    </row>
    <row r="8" spans="1:10" x14ac:dyDescent="0.25">
      <c r="A8" s="302" t="s">
        <v>38</v>
      </c>
      <c r="B8" s="305" t="s">
        <v>34</v>
      </c>
      <c r="C8" s="307" t="s">
        <v>87</v>
      </c>
      <c r="D8" s="310" t="s">
        <v>86</v>
      </c>
      <c r="E8" s="313" t="s">
        <v>59</v>
      </c>
      <c r="F8" s="6"/>
      <c r="G8" s="226" t="s">
        <v>135</v>
      </c>
      <c r="H8" s="60">
        <v>2.0738819999999998</v>
      </c>
      <c r="I8" s="63" t="s">
        <v>111</v>
      </c>
      <c r="J8" s="238">
        <f>ACOS((H6^2+H7^2-H8^2)/(2*H6*H7))*180/PI()</f>
        <v>1.102087520247887</v>
      </c>
    </row>
    <row r="9" spans="1:10" ht="19.5" thickBot="1" x14ac:dyDescent="0.3">
      <c r="A9" s="303"/>
      <c r="B9" s="306"/>
      <c r="C9" s="308"/>
      <c r="D9" s="311"/>
      <c r="E9" s="314"/>
      <c r="F9" s="6"/>
      <c r="G9" s="239"/>
      <c r="H9" s="61"/>
      <c r="I9" s="64" t="s">
        <v>112</v>
      </c>
      <c r="J9" s="240">
        <f>SUM(J6:J8)</f>
        <v>179.99999999999989</v>
      </c>
    </row>
    <row r="10" spans="1:10" ht="19.5" thickBot="1" x14ac:dyDescent="0.3">
      <c r="A10" s="304"/>
      <c r="B10" s="272"/>
      <c r="C10" s="309"/>
      <c r="D10" s="312"/>
      <c r="E10" s="315"/>
      <c r="F10" s="6"/>
      <c r="G10" s="322" t="s">
        <v>136</v>
      </c>
      <c r="H10" s="323"/>
      <c r="I10" s="323"/>
      <c r="J10" s="241">
        <f>ABS(720-D23)/6</f>
        <v>0.18368125337464866</v>
      </c>
    </row>
    <row r="11" spans="1:10" ht="19.5" thickBot="1" x14ac:dyDescent="0.3">
      <c r="A11" s="226" t="s">
        <v>126</v>
      </c>
      <c r="B11" s="68"/>
      <c r="C11" s="66">
        <v>178</v>
      </c>
      <c r="D11" s="9">
        <f>C11</f>
        <v>178</v>
      </c>
      <c r="E11" s="227">
        <f>D11-$J$10</f>
        <v>177.81631874662534</v>
      </c>
      <c r="F11" s="6"/>
      <c r="G11" s="324" t="s">
        <v>83</v>
      </c>
      <c r="H11" s="325"/>
      <c r="I11" s="325"/>
      <c r="J11" s="242" t="str">
        <f>"1: " &amp; TEXT(1/TAN(J8*PI()/180), "#,###")</f>
        <v>1: 52</v>
      </c>
    </row>
    <row r="12" spans="1:10" x14ac:dyDescent="0.25">
      <c r="A12" s="226"/>
      <c r="B12" s="68" t="s">
        <v>127</v>
      </c>
      <c r="C12" s="67"/>
      <c r="D12" s="9"/>
      <c r="E12" s="228"/>
      <c r="F12" s="6"/>
    </row>
    <row r="13" spans="1:10" ht="18.75" customHeight="1" thickBot="1" x14ac:dyDescent="0.3">
      <c r="A13" s="226" t="s">
        <v>0</v>
      </c>
      <c r="B13" s="68"/>
      <c r="C13" s="67">
        <v>71.5</v>
      </c>
      <c r="D13" s="9">
        <f>C13</f>
        <v>71.5</v>
      </c>
      <c r="E13" s="227">
        <f>D13-$J$10</f>
        <v>71.316318746625356</v>
      </c>
      <c r="F13" s="6"/>
      <c r="G13" s="6"/>
      <c r="H13" s="6"/>
      <c r="I13" s="6"/>
      <c r="J13" s="6"/>
    </row>
    <row r="14" spans="1:10" ht="18.75" customHeight="1" thickBot="1" x14ac:dyDescent="0.3">
      <c r="A14" s="226"/>
      <c r="B14" s="68" t="s">
        <v>1</v>
      </c>
      <c r="C14" s="67"/>
      <c r="D14" s="9"/>
      <c r="E14" s="228"/>
      <c r="F14" s="6"/>
      <c r="G14" s="281" t="s">
        <v>115</v>
      </c>
      <c r="H14" s="282"/>
      <c r="I14" s="282"/>
      <c r="J14" s="283"/>
    </row>
    <row r="15" spans="1:10" ht="18.75" customHeight="1" x14ac:dyDescent="0.25">
      <c r="A15" s="226" t="s">
        <v>2</v>
      </c>
      <c r="B15" s="68"/>
      <c r="C15" s="67">
        <v>118.5</v>
      </c>
      <c r="D15" s="9">
        <f>C15</f>
        <v>118.5</v>
      </c>
      <c r="E15" s="227">
        <f>D15-$J$10</f>
        <v>118.31631874662536</v>
      </c>
      <c r="F15" s="6"/>
      <c r="G15" s="290" t="s">
        <v>38</v>
      </c>
      <c r="H15" s="254" t="s">
        <v>34</v>
      </c>
      <c r="I15" s="320" t="s">
        <v>58</v>
      </c>
      <c r="J15" s="326" t="s">
        <v>43</v>
      </c>
    </row>
    <row r="16" spans="1:10" ht="19.5" customHeight="1" thickBot="1" x14ac:dyDescent="0.3">
      <c r="A16" s="226"/>
      <c r="B16" s="68" t="s">
        <v>3</v>
      </c>
      <c r="C16" s="67"/>
      <c r="D16" s="9"/>
      <c r="E16" s="228"/>
      <c r="F16" s="6"/>
      <c r="G16" s="291"/>
      <c r="H16" s="255"/>
      <c r="I16" s="321"/>
      <c r="J16" s="327"/>
    </row>
    <row r="17" spans="1:10" x14ac:dyDescent="0.25">
      <c r="A17" s="226" t="s">
        <v>4</v>
      </c>
      <c r="B17" s="68"/>
      <c r="C17" s="67">
        <v>161.5</v>
      </c>
      <c r="D17" s="9">
        <f>C17</f>
        <v>161.5</v>
      </c>
      <c r="E17" s="227">
        <f>D17-$J$10</f>
        <v>161.31631874662534</v>
      </c>
      <c r="F17" s="6"/>
      <c r="G17" s="235" t="s">
        <v>126</v>
      </c>
      <c r="H17" s="50"/>
      <c r="I17" s="198"/>
      <c r="J17" s="199"/>
    </row>
    <row r="18" spans="1:10" ht="19.5" thickBot="1" x14ac:dyDescent="0.3">
      <c r="A18" s="229"/>
      <c r="B18" s="71" t="s">
        <v>5</v>
      </c>
      <c r="C18" s="72"/>
      <c r="D18" s="73"/>
      <c r="E18" s="230"/>
      <c r="F18" s="6"/>
      <c r="G18" s="235"/>
      <c r="H18" s="50" t="s">
        <v>127</v>
      </c>
      <c r="I18" s="244">
        <f>'3CalculateAvgAzimuthLen'!$C23</f>
        <v>331.5</v>
      </c>
      <c r="J18" s="220">
        <f>'3CalculateAvgAzimuthLen'!D23</f>
        <v>32.403166666666671</v>
      </c>
    </row>
    <row r="19" spans="1:10" ht="19.5" thickTop="1" x14ac:dyDescent="0.25">
      <c r="A19" s="229" t="s">
        <v>6</v>
      </c>
      <c r="B19" s="71"/>
      <c r="C19" s="72">
        <v>124.5</v>
      </c>
      <c r="D19" s="73">
        <f>C19</f>
        <v>124.5</v>
      </c>
      <c r="E19" s="227">
        <f>D19-$J$10</f>
        <v>124.31631874662536</v>
      </c>
      <c r="F19" s="6"/>
      <c r="G19" s="235" t="s">
        <v>0</v>
      </c>
      <c r="H19" s="50"/>
      <c r="I19" s="200"/>
      <c r="J19" s="201"/>
    </row>
    <row r="20" spans="1:10" ht="19.5" thickBot="1" x14ac:dyDescent="0.3">
      <c r="A20" s="229"/>
      <c r="B20" s="71" t="s">
        <v>128</v>
      </c>
      <c r="C20" s="72"/>
      <c r="D20" s="73"/>
      <c r="E20" s="230"/>
      <c r="F20" s="6"/>
      <c r="G20" s="235"/>
      <c r="H20" s="50" t="s">
        <v>1</v>
      </c>
      <c r="I20" s="244">
        <f>'3CalculateAvgAzimuthLen'!$C25+$J$10</f>
        <v>80.183681253374644</v>
      </c>
      <c r="J20" s="220">
        <f>'3CalculateAvgAzimuthLen'!D25</f>
        <v>22.357250000000001</v>
      </c>
    </row>
    <row r="21" spans="1:10" ht="19.5" thickTop="1" x14ac:dyDescent="0.25">
      <c r="A21" s="229" t="s">
        <v>8</v>
      </c>
      <c r="B21" s="71"/>
      <c r="C21" s="72">
        <v>66</v>
      </c>
      <c r="D21" s="65">
        <f>C21+J8</f>
        <v>67.102087520247892</v>
      </c>
      <c r="E21" s="227">
        <f>D21-$J$10</f>
        <v>66.918406266873248</v>
      </c>
      <c r="F21" s="6"/>
      <c r="G21" s="235" t="s">
        <v>2</v>
      </c>
      <c r="H21" s="50"/>
      <c r="I21" s="200"/>
      <c r="J21" s="201"/>
    </row>
    <row r="22" spans="1:10" ht="19.5" thickBot="1" x14ac:dyDescent="0.3">
      <c r="A22" s="229"/>
      <c r="B22" s="71" t="s">
        <v>129</v>
      </c>
      <c r="C22" s="72"/>
      <c r="D22" s="73"/>
      <c r="E22" s="230"/>
      <c r="F22" s="6"/>
      <c r="G22" s="226"/>
      <c r="H22" s="51" t="s">
        <v>3</v>
      </c>
      <c r="I22" s="244">
        <f>'3CalculateAvgAzimuthLen'!$C27+2*$J$10</f>
        <v>141.86736250674929</v>
      </c>
      <c r="J22" s="220">
        <f>'3CalculateAvgAzimuthLen'!D27</f>
        <v>22.196999999999999</v>
      </c>
    </row>
    <row r="23" spans="1:10" ht="20.25" thickTop="1" thickBot="1" x14ac:dyDescent="0.3">
      <c r="A23" s="212" t="s">
        <v>15</v>
      </c>
      <c r="B23" s="231"/>
      <c r="C23" s="232">
        <f>SUM(C11:C22)</f>
        <v>720</v>
      </c>
      <c r="D23" s="233">
        <f>SUM(D11:D22)</f>
        <v>721.10208752024789</v>
      </c>
      <c r="E23" s="234">
        <f>SUM(E11:E22)</f>
        <v>720</v>
      </c>
      <c r="F23" s="6"/>
      <c r="G23" s="226" t="s">
        <v>4</v>
      </c>
      <c r="H23" s="51"/>
      <c r="I23" s="200"/>
      <c r="J23" s="201"/>
    </row>
    <row r="24" spans="1:10" ht="19.5" thickBot="1" x14ac:dyDescent="0.3">
      <c r="F24" s="6"/>
      <c r="G24" s="226"/>
      <c r="H24" s="51" t="s">
        <v>5</v>
      </c>
      <c r="I24" s="244">
        <f>'3CalculateAvgAzimuthLen'!$C29+3*$J$10</f>
        <v>160.55104376012395</v>
      </c>
      <c r="J24" s="220">
        <f>'3CalculateAvgAzimuthLen'!D29</f>
        <v>25.430333333333333</v>
      </c>
    </row>
    <row r="25" spans="1:10" ht="20.25" thickTop="1" thickBot="1" x14ac:dyDescent="0.3">
      <c r="A25" s="6"/>
      <c r="B25" s="6"/>
      <c r="C25" s="6"/>
      <c r="D25" s="6"/>
      <c r="E25" s="6"/>
      <c r="F25" s="6"/>
      <c r="G25" s="226" t="s">
        <v>6</v>
      </c>
      <c r="H25" s="51"/>
      <c r="I25" s="200"/>
      <c r="J25" s="201"/>
    </row>
    <row r="26" spans="1:10" ht="19.5" thickBot="1" x14ac:dyDescent="0.3">
      <c r="A26" s="293" t="s">
        <v>118</v>
      </c>
      <c r="B26" s="294"/>
      <c r="C26" s="294"/>
      <c r="D26" s="294"/>
      <c r="E26" s="295"/>
      <c r="F26" s="6"/>
      <c r="G26" s="226"/>
      <c r="H26" s="51" t="s">
        <v>128</v>
      </c>
      <c r="I26" s="244">
        <f>'3CalculateAvgAzimuthLen'!$C31+4*$J$10</f>
        <v>216.2347250134986</v>
      </c>
      <c r="J26" s="220">
        <f>'3CalculateAvgAzimuthLen'!D31</f>
        <v>19.336000000000002</v>
      </c>
    </row>
    <row r="27" spans="1:10" ht="19.5" thickTop="1" x14ac:dyDescent="0.25">
      <c r="A27" s="296"/>
      <c r="B27" s="297"/>
      <c r="C27" s="297"/>
      <c r="D27" s="297"/>
      <c r="E27" s="298"/>
      <c r="F27" s="6"/>
      <c r="G27" s="226" t="s">
        <v>8</v>
      </c>
      <c r="H27" s="51"/>
      <c r="I27" s="200"/>
      <c r="J27" s="201"/>
    </row>
    <row r="28" spans="1:10" ht="19.5" thickBot="1" x14ac:dyDescent="0.3">
      <c r="A28" s="299"/>
      <c r="B28" s="300"/>
      <c r="C28" s="300"/>
      <c r="D28" s="300"/>
      <c r="E28" s="301"/>
      <c r="F28" s="6"/>
      <c r="G28" s="226"/>
      <c r="H28" s="51" t="s">
        <v>129</v>
      </c>
      <c r="I28" s="244">
        <f>'3CalculateAvgAzimuthLen'!$C33+5*$J$10</f>
        <v>323.91840626687326</v>
      </c>
      <c r="J28" s="220">
        <f>'3CalculateAvgAzimuthLen'!D33</f>
        <v>32.414666666666669</v>
      </c>
    </row>
    <row r="29" spans="1:10" ht="19.5" thickBot="1" x14ac:dyDescent="0.3">
      <c r="F29" s="6"/>
      <c r="G29" s="236" t="s">
        <v>126</v>
      </c>
      <c r="H29" s="237"/>
      <c r="I29" s="202"/>
      <c r="J29" s="203"/>
    </row>
    <row r="30" spans="1:10" x14ac:dyDescent="0.25">
      <c r="F30" s="6"/>
    </row>
    <row r="31" spans="1:10" x14ac:dyDescent="0.25">
      <c r="A31" s="222" t="s">
        <v>116</v>
      </c>
      <c r="B31" s="219"/>
      <c r="C31" s="219"/>
      <c r="D31" s="219"/>
      <c r="E31" s="219"/>
      <c r="F31" s="6"/>
    </row>
    <row r="32" spans="1:10" ht="18.75" customHeight="1" x14ac:dyDescent="0.25">
      <c r="F32" s="219"/>
      <c r="G32" s="219"/>
      <c r="H32" s="219"/>
      <c r="I32" s="219"/>
      <c r="J32" s="219"/>
    </row>
  </sheetData>
  <mergeCells count="20">
    <mergeCell ref="A1:J1"/>
    <mergeCell ref="G2:J2"/>
    <mergeCell ref="G3:J3"/>
    <mergeCell ref="G4:J4"/>
    <mergeCell ref="A2:E4"/>
    <mergeCell ref="G5:H5"/>
    <mergeCell ref="I5:J5"/>
    <mergeCell ref="I15:I16"/>
    <mergeCell ref="G14:J14"/>
    <mergeCell ref="G10:I10"/>
    <mergeCell ref="G11:I11"/>
    <mergeCell ref="J15:J16"/>
    <mergeCell ref="G15:G16"/>
    <mergeCell ref="H15:H16"/>
    <mergeCell ref="A26:E28"/>
    <mergeCell ref="A8:A10"/>
    <mergeCell ref="B8:B10"/>
    <mergeCell ref="C8:C10"/>
    <mergeCell ref="D8:D10"/>
    <mergeCell ref="E8:E10"/>
  </mergeCells>
  <pageMargins left="0.7" right="0.7" top="0.51" bottom="0.34" header="0.3" footer="0.19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topLeftCell="A4" zoomScaleNormal="100" workbookViewId="0">
      <selection activeCell="C17" sqref="C17"/>
    </sheetView>
  </sheetViews>
  <sheetFormatPr defaultColWidth="9.140625" defaultRowHeight="18.75" x14ac:dyDescent="0.25"/>
  <cols>
    <col min="1" max="1" width="12.42578125" style="3" bestFit="1" customWidth="1"/>
    <col min="2" max="2" width="13.140625" style="3" bestFit="1" customWidth="1"/>
    <col min="3" max="3" width="13.5703125" style="3" bestFit="1" customWidth="1"/>
    <col min="4" max="4" width="13" style="3" bestFit="1" customWidth="1"/>
    <col min="5" max="5" width="12.42578125" style="3" bestFit="1" customWidth="1"/>
    <col min="6" max="6" width="3.7109375" style="3" customWidth="1"/>
    <col min="7" max="7" width="6.42578125" style="3" bestFit="1" customWidth="1"/>
    <col min="8" max="11" width="13.28515625" style="3" customWidth="1"/>
    <col min="12" max="12" width="12" style="3" bestFit="1" customWidth="1"/>
    <col min="13" max="16384" width="9.140625" style="3"/>
  </cols>
  <sheetData>
    <row r="1" spans="1:11" ht="21.75" thickBot="1" x14ac:dyDescent="0.3">
      <c r="A1" s="251" t="s">
        <v>64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</row>
    <row r="2" spans="1:11" ht="19.5" thickBot="1" x14ac:dyDescent="0.3">
      <c r="A2" s="337" t="s">
        <v>60</v>
      </c>
      <c r="B2" s="338"/>
      <c r="C2" s="338"/>
      <c r="D2" s="338"/>
      <c r="E2" s="339"/>
      <c r="F2" s="5"/>
      <c r="G2" s="343" t="s">
        <v>25</v>
      </c>
      <c r="H2" s="344"/>
      <c r="I2" s="344"/>
      <c r="J2" s="344"/>
      <c r="K2" s="345"/>
    </row>
    <row r="3" spans="1:11" ht="19.5" thickBot="1" x14ac:dyDescent="0.3">
      <c r="A3" s="205" t="s">
        <v>34</v>
      </c>
      <c r="B3" s="82" t="s">
        <v>57</v>
      </c>
      <c r="C3" s="81" t="s">
        <v>23</v>
      </c>
      <c r="D3" s="81" t="s">
        <v>47</v>
      </c>
      <c r="E3" s="206" t="s">
        <v>7</v>
      </c>
      <c r="F3" s="5"/>
      <c r="G3" s="346" t="s">
        <v>34</v>
      </c>
      <c r="H3" s="358" t="s">
        <v>68</v>
      </c>
      <c r="I3" s="359"/>
      <c r="J3" s="362" t="s">
        <v>69</v>
      </c>
      <c r="K3" s="359"/>
    </row>
    <row r="4" spans="1:11" ht="18.600000000000001" customHeight="1" thickBot="1" x14ac:dyDescent="0.3">
      <c r="A4" s="207" t="s">
        <v>127</v>
      </c>
      <c r="B4" s="208">
        <f>'4CorrectAzimuths'!I18</f>
        <v>331.5</v>
      </c>
      <c r="C4" s="48" t="s">
        <v>14</v>
      </c>
      <c r="D4" s="79">
        <f>360-B4</f>
        <v>28.5</v>
      </c>
      <c r="E4" s="209">
        <f>'4CorrectAzimuths'!J18</f>
        <v>32.403166666666671</v>
      </c>
      <c r="F4" s="5"/>
      <c r="G4" s="364"/>
      <c r="H4" s="360"/>
      <c r="I4" s="361"/>
      <c r="J4" s="363"/>
      <c r="K4" s="361"/>
    </row>
    <row r="5" spans="1:11" ht="18.75" customHeight="1" thickTop="1" thickBot="1" x14ac:dyDescent="0.3">
      <c r="A5" s="210" t="s">
        <v>1</v>
      </c>
      <c r="B5" s="208">
        <f>'4CorrectAzimuths'!I20</f>
        <v>80.183681253374644</v>
      </c>
      <c r="C5" s="8" t="s">
        <v>12</v>
      </c>
      <c r="D5" s="76">
        <f>B5</f>
        <v>80.183681253374644</v>
      </c>
      <c r="E5" s="209">
        <f>'4CorrectAzimuths'!J20</f>
        <v>22.357250000000001</v>
      </c>
      <c r="F5" s="5"/>
      <c r="G5" s="347"/>
      <c r="H5" s="37" t="s">
        <v>9</v>
      </c>
      <c r="I5" s="27" t="s">
        <v>20</v>
      </c>
      <c r="J5" s="26" t="s">
        <v>8</v>
      </c>
      <c r="K5" s="27" t="s">
        <v>21</v>
      </c>
    </row>
    <row r="6" spans="1:11" ht="20.25" thickTop="1" thickBot="1" x14ac:dyDescent="0.3">
      <c r="A6" s="210" t="s">
        <v>3</v>
      </c>
      <c r="B6" s="208">
        <f>'4CorrectAzimuths'!I22</f>
        <v>141.86736250674929</v>
      </c>
      <c r="C6" s="8" t="s">
        <v>22</v>
      </c>
      <c r="D6" s="76">
        <f>180-B6</f>
        <v>38.132637493250712</v>
      </c>
      <c r="E6" s="209">
        <f>'4CorrectAzimuths'!J22</f>
        <v>22.196999999999999</v>
      </c>
      <c r="F6" s="5"/>
      <c r="G6" s="78" t="s">
        <v>127</v>
      </c>
      <c r="H6" s="108">
        <f>-$E4/$E$10*$B$24</f>
        <v>-0.30471825811409192</v>
      </c>
      <c r="I6" s="97"/>
      <c r="J6" s="97"/>
      <c r="K6" s="97">
        <f>-$E4/$E$10*$E$24</f>
        <v>0.37364085162847255</v>
      </c>
    </row>
    <row r="7" spans="1:11" ht="20.25" thickTop="1" thickBot="1" x14ac:dyDescent="0.3">
      <c r="A7" s="211" t="s">
        <v>5</v>
      </c>
      <c r="B7" s="208">
        <f>'4CorrectAzimuths'!I24</f>
        <v>160.55104376012395</v>
      </c>
      <c r="C7" s="84" t="s">
        <v>22</v>
      </c>
      <c r="D7" s="85">
        <f>180-B7</f>
        <v>19.448956239876054</v>
      </c>
      <c r="E7" s="209">
        <f>'4CorrectAzimuths'!J24</f>
        <v>25.430333333333333</v>
      </c>
      <c r="F7" s="5"/>
      <c r="G7" s="78" t="s">
        <v>1</v>
      </c>
      <c r="H7" s="108">
        <f>-$E5/$E$10*$B$24</f>
        <v>-0.21024680539107643</v>
      </c>
      <c r="I7" s="97"/>
      <c r="J7" s="97">
        <f>-$E5/$E$10*$E$24</f>
        <v>0.25780140614046981</v>
      </c>
      <c r="K7" s="101"/>
    </row>
    <row r="8" spans="1:11" ht="20.25" thickTop="1" thickBot="1" x14ac:dyDescent="0.3">
      <c r="A8" s="211" t="s">
        <v>128</v>
      </c>
      <c r="B8" s="208">
        <f>'4CorrectAzimuths'!I26</f>
        <v>216.2347250134986</v>
      </c>
      <c r="C8" s="84" t="s">
        <v>13</v>
      </c>
      <c r="D8" s="85">
        <f>B8-180</f>
        <v>36.234725013498604</v>
      </c>
      <c r="E8" s="209">
        <f>'4CorrectAzimuths'!J26</f>
        <v>19.336000000000002</v>
      </c>
      <c r="F8" s="5"/>
      <c r="G8" s="78" t="s">
        <v>3</v>
      </c>
      <c r="H8" s="108"/>
      <c r="I8" s="108">
        <f>-$E6/$E$10*$B$24</f>
        <v>-0.20873981993607096</v>
      </c>
      <c r="J8" s="97">
        <f>-$E6/$E$10*$E$24</f>
        <v>0.25595356370304967</v>
      </c>
      <c r="K8" s="101"/>
    </row>
    <row r="9" spans="1:11" ht="18.75" customHeight="1" thickTop="1" thickBot="1" x14ac:dyDescent="0.3">
      <c r="A9" s="211" t="s">
        <v>129</v>
      </c>
      <c r="B9" s="208">
        <f>'4CorrectAzimuths'!I28</f>
        <v>323.91840626687326</v>
      </c>
      <c r="C9" s="84" t="s">
        <v>14</v>
      </c>
      <c r="D9" s="85">
        <f>360-B9</f>
        <v>36.081593733126738</v>
      </c>
      <c r="E9" s="209">
        <f>'4CorrectAzimuths'!J28</f>
        <v>32.414666666666669</v>
      </c>
      <c r="F9" s="5"/>
      <c r="G9" s="77" t="s">
        <v>5</v>
      </c>
      <c r="H9" s="91"/>
      <c r="I9" s="108">
        <f>-$E7/$E$10*$B$24</f>
        <v>-0.23914597472245186</v>
      </c>
      <c r="J9" s="97">
        <f>-$E7/$E$10*$E$24</f>
        <v>0.29323712406285179</v>
      </c>
      <c r="K9" s="88"/>
    </row>
    <row r="10" spans="1:11" ht="20.25" thickTop="1" thickBot="1" x14ac:dyDescent="0.3">
      <c r="A10" s="212" t="s">
        <v>15</v>
      </c>
      <c r="B10" s="213"/>
      <c r="C10" s="213"/>
      <c r="D10" s="213"/>
      <c r="E10" s="214">
        <f>SUM(E4:E9)</f>
        <v>154.13841666666667</v>
      </c>
      <c r="F10" s="5"/>
      <c r="G10" s="77" t="s">
        <v>128</v>
      </c>
      <c r="H10" s="91"/>
      <c r="I10" s="108">
        <f>-$E8/$E$10*$B$24</f>
        <v>-0.18183507493282286</v>
      </c>
      <c r="J10" s="87"/>
      <c r="K10" s="97">
        <f>-$E8/$E$10*$E$24</f>
        <v>0.22296337828364957</v>
      </c>
    </row>
    <row r="11" spans="1:11" ht="19.5" thickBot="1" x14ac:dyDescent="0.3">
      <c r="A11" s="5"/>
      <c r="B11" s="5"/>
      <c r="C11" s="5"/>
      <c r="D11" s="5"/>
      <c r="E11" s="5"/>
      <c r="F11" s="5"/>
      <c r="G11" s="92" t="s">
        <v>129</v>
      </c>
      <c r="H11" s="108">
        <f>-$E9/$E$10*$B$24</f>
        <v>-0.30482640371616715</v>
      </c>
      <c r="I11" s="107"/>
      <c r="J11" s="107"/>
      <c r="K11" s="97">
        <f>-$E9/$E$10*$E$24</f>
        <v>0.37377345810604085</v>
      </c>
    </row>
    <row r="12" spans="1:11" ht="19.5" thickBot="1" x14ac:dyDescent="0.3">
      <c r="A12" s="343" t="s">
        <v>46</v>
      </c>
      <c r="B12" s="344"/>
      <c r="C12" s="344"/>
      <c r="D12" s="344"/>
      <c r="E12" s="345"/>
      <c r="F12" s="5"/>
      <c r="G12" s="5"/>
      <c r="H12" s="5"/>
      <c r="I12" s="5"/>
      <c r="J12" s="5"/>
      <c r="K12" s="5"/>
    </row>
    <row r="13" spans="1:11" ht="18.75" customHeight="1" thickBot="1" x14ac:dyDescent="0.3">
      <c r="A13" s="346" t="s">
        <v>34</v>
      </c>
      <c r="B13" s="252" t="s">
        <v>50</v>
      </c>
      <c r="C13" s="256"/>
      <c r="D13" s="252" t="s">
        <v>51</v>
      </c>
      <c r="E13" s="256"/>
      <c r="F13" s="5"/>
      <c r="G13" s="340" t="s">
        <v>24</v>
      </c>
      <c r="H13" s="341"/>
      <c r="I13" s="341"/>
      <c r="J13" s="341"/>
      <c r="K13" s="342"/>
    </row>
    <row r="14" spans="1:11" ht="19.5" thickBot="1" x14ac:dyDescent="0.3">
      <c r="A14" s="347"/>
      <c r="B14" s="98" t="s">
        <v>16</v>
      </c>
      <c r="C14" s="99" t="s">
        <v>17</v>
      </c>
      <c r="D14" s="98" t="s">
        <v>18</v>
      </c>
      <c r="E14" s="99" t="s">
        <v>19</v>
      </c>
      <c r="F14" s="5"/>
      <c r="G14" s="7" t="s">
        <v>34</v>
      </c>
      <c r="H14" s="80" t="s">
        <v>9</v>
      </c>
      <c r="I14" s="109" t="s">
        <v>20</v>
      </c>
      <c r="J14" s="109" t="s">
        <v>8</v>
      </c>
      <c r="K14" s="110" t="s">
        <v>21</v>
      </c>
    </row>
    <row r="15" spans="1:11" x14ac:dyDescent="0.25">
      <c r="A15" s="78" t="s">
        <v>127</v>
      </c>
      <c r="B15" s="96">
        <f>$E4*COS($D4*PI()/180)</f>
        <v>28.476457371104445</v>
      </c>
      <c r="C15" s="97"/>
      <c r="D15" s="100"/>
      <c r="E15" s="100">
        <f>-$E4*SIN($D4*PI()/180)</f>
        <v>-15.461454835152136</v>
      </c>
      <c r="F15" s="5"/>
      <c r="G15" s="78" t="s">
        <v>127</v>
      </c>
      <c r="H15" s="96">
        <f>B15+H6</f>
        <v>28.171739112990352</v>
      </c>
      <c r="I15" s="97"/>
      <c r="J15" s="100"/>
      <c r="K15" s="100">
        <f>E15+K6</f>
        <v>-15.087813983523663</v>
      </c>
    </row>
    <row r="16" spans="1:11" x14ac:dyDescent="0.25">
      <c r="A16" s="77" t="s">
        <v>1</v>
      </c>
      <c r="B16" s="96">
        <f>$E5*COS($D5*PI()/180)</f>
        <v>3.8116909520322393</v>
      </c>
      <c r="C16" s="86"/>
      <c r="D16" s="100">
        <f>$E5*SIN($D5*PI()/180)</f>
        <v>22.029926001888782</v>
      </c>
      <c r="E16" s="88"/>
      <c r="F16" s="5"/>
      <c r="G16" s="77" t="s">
        <v>1</v>
      </c>
      <c r="H16" s="96">
        <f>B16+H7</f>
        <v>3.6014441466411631</v>
      </c>
      <c r="I16" s="86"/>
      <c r="J16" s="86">
        <f>D16+J7</f>
        <v>22.287727408029252</v>
      </c>
      <c r="K16" s="88"/>
    </row>
    <row r="17" spans="1:11" x14ac:dyDescent="0.25">
      <c r="A17" s="77" t="s">
        <v>3</v>
      </c>
      <c r="B17" s="91"/>
      <c r="C17" s="96">
        <f>-$E6*COS($D6*PI()/180)</f>
        <v>-17.459791976253257</v>
      </c>
      <c r="D17" s="100">
        <f>$E6*SIN($D6*PI()/180)</f>
        <v>13.706293194951083</v>
      </c>
      <c r="E17" s="88"/>
      <c r="F17" s="5"/>
      <c r="G17" s="77" t="s">
        <v>3</v>
      </c>
      <c r="H17" s="91"/>
      <c r="I17" s="96">
        <f>C17+I8</f>
        <v>-17.668531796189328</v>
      </c>
      <c r="J17" s="86">
        <f t="shared" ref="J17:J18" si="0">D17+J8</f>
        <v>13.962246758654134</v>
      </c>
      <c r="K17" s="88"/>
    </row>
    <row r="18" spans="1:11" x14ac:dyDescent="0.25">
      <c r="A18" s="77" t="s">
        <v>5</v>
      </c>
      <c r="B18" s="91"/>
      <c r="C18" s="96">
        <f>-$E7*COS($D7*PI()/180)</f>
        <v>-23.979240352425656</v>
      </c>
      <c r="D18" s="100">
        <f>$E7*SIN($D7*PI()/180)</f>
        <v>8.4674603964261763</v>
      </c>
      <c r="E18" s="88"/>
      <c r="F18" s="5"/>
      <c r="G18" s="77" t="s">
        <v>5</v>
      </c>
      <c r="H18" s="91"/>
      <c r="I18" s="96">
        <f>C18+I9</f>
        <v>-24.218386327148107</v>
      </c>
      <c r="J18" s="86">
        <f t="shared" si="0"/>
        <v>8.7606975204890283</v>
      </c>
      <c r="K18" s="88"/>
    </row>
    <row r="19" spans="1:11" x14ac:dyDescent="0.25">
      <c r="A19" s="77" t="s">
        <v>128</v>
      </c>
      <c r="B19" s="91"/>
      <c r="C19" s="96">
        <f>-$E8*COS($D8*PI()/180)</f>
        <v>-15.596460488288756</v>
      </c>
      <c r="D19" s="87"/>
      <c r="E19" s="100">
        <f>-$E8*SIN($D8*PI()/180)</f>
        <v>-11.429405769209865</v>
      </c>
      <c r="F19" s="5"/>
      <c r="G19" s="77" t="s">
        <v>128</v>
      </c>
      <c r="H19" s="91"/>
      <c r="I19" s="96">
        <f>C19+I10</f>
        <v>-15.778295563221578</v>
      </c>
      <c r="J19" s="87"/>
      <c r="K19" s="89">
        <f>E19+K10</f>
        <v>-11.206442390926215</v>
      </c>
    </row>
    <row r="20" spans="1:11" ht="19.5" thickBot="1" x14ac:dyDescent="0.3">
      <c r="A20" s="83" t="s">
        <v>129</v>
      </c>
      <c r="B20" s="96">
        <f>$E9*COS($D9*PI()/180)</f>
        <v>26.196856830643668</v>
      </c>
      <c r="C20" s="93"/>
      <c r="D20" s="93"/>
      <c r="E20" s="100">
        <f>-$E9*SIN($D9*PI()/180)</f>
        <v>-19.090188770828576</v>
      </c>
      <c r="F20" s="5"/>
      <c r="G20" s="92" t="s">
        <v>129</v>
      </c>
      <c r="H20" s="96">
        <f>B20+H11</f>
        <v>25.892030426927501</v>
      </c>
      <c r="I20" s="107"/>
      <c r="J20" s="107"/>
      <c r="K20" s="90">
        <f>E20+K11</f>
        <v>-18.716415312722535</v>
      </c>
    </row>
    <row r="21" spans="1:11" ht="19.5" thickBot="1" x14ac:dyDescent="0.3">
      <c r="A21" s="74" t="s">
        <v>15</v>
      </c>
      <c r="B21" s="94">
        <f>SUM(B15:B20)</f>
        <v>58.485005153780349</v>
      </c>
      <c r="C21" s="94">
        <f>SUM(C15:C20)</f>
        <v>-57.035492816967668</v>
      </c>
      <c r="D21" s="94">
        <f>SUM(D15:D20)</f>
        <v>44.203679593266045</v>
      </c>
      <c r="E21" s="95">
        <f>SUM(E15:E20)</f>
        <v>-45.98104937519058</v>
      </c>
      <c r="F21" s="5"/>
      <c r="G21" s="74" t="s">
        <v>15</v>
      </c>
      <c r="H21" s="94">
        <f>SUM(H15:H20)</f>
        <v>57.665213686559014</v>
      </c>
      <c r="I21" s="94">
        <f>SUM(I15:I20)</f>
        <v>-57.665213686559014</v>
      </c>
      <c r="J21" s="94">
        <f>SUM(J15:J20)</f>
        <v>45.010671687172419</v>
      </c>
      <c r="K21" s="95">
        <f>SUM(K15:K20)</f>
        <v>-45.010671687172419</v>
      </c>
    </row>
    <row r="22" spans="1:11" ht="19.5" thickBot="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36.6" customHeight="1" thickBot="1" x14ac:dyDescent="0.3">
      <c r="A23" s="343" t="s">
        <v>61</v>
      </c>
      <c r="B23" s="344"/>
      <c r="C23" s="344"/>
      <c r="D23" s="344"/>
      <c r="E23" s="345"/>
      <c r="F23" s="5"/>
      <c r="G23" s="340" t="s">
        <v>62</v>
      </c>
      <c r="H23" s="341"/>
      <c r="I23" s="341"/>
      <c r="J23" s="341"/>
      <c r="K23" s="342"/>
    </row>
    <row r="24" spans="1:11" ht="18.75" customHeight="1" thickBot="1" x14ac:dyDescent="0.3">
      <c r="A24" s="102" t="s">
        <v>105</v>
      </c>
      <c r="B24" s="103">
        <f>B21+C21</f>
        <v>1.4495123368126812</v>
      </c>
      <c r="C24" s="348" t="s">
        <v>106</v>
      </c>
      <c r="D24" s="348"/>
      <c r="E24" s="18">
        <f>D21+E21</f>
        <v>-1.7773697819245342</v>
      </c>
      <c r="F24" s="5"/>
      <c r="G24" s="7" t="s">
        <v>38</v>
      </c>
      <c r="H24" s="352" t="s">
        <v>48</v>
      </c>
      <c r="I24" s="353"/>
      <c r="J24" s="353" t="s">
        <v>49</v>
      </c>
      <c r="K24" s="305"/>
    </row>
    <row r="25" spans="1:11" ht="19.5" thickBot="1" x14ac:dyDescent="0.3">
      <c r="A25" s="104" t="s">
        <v>107</v>
      </c>
      <c r="B25" s="105">
        <f>SQRT(B24^2+E24^2)</f>
        <v>2.2934971890697025</v>
      </c>
      <c r="C25" s="349" t="s">
        <v>82</v>
      </c>
      <c r="D25" s="349"/>
      <c r="E25" s="106" t="str">
        <f>"1/" &amp; TEXT(1/(B25/E10), "#,###")</f>
        <v>1/67</v>
      </c>
      <c r="F25" s="5"/>
      <c r="G25" s="215" t="s">
        <v>126</v>
      </c>
      <c r="H25" s="354">
        <f>'3CalculateAvgAzimuthLen'!C35</f>
        <v>649302.65</v>
      </c>
      <c r="I25" s="355"/>
      <c r="J25" s="355">
        <f>'3CalculateAvgAzimuthLen'!C36</f>
        <v>4779609.6109999996</v>
      </c>
      <c r="K25" s="357"/>
    </row>
    <row r="26" spans="1:11" ht="20.25" thickTop="1" thickBot="1" x14ac:dyDescent="0.3">
      <c r="A26" s="334" t="s">
        <v>140</v>
      </c>
      <c r="B26" s="335"/>
      <c r="C26" s="335"/>
      <c r="D26" s="335"/>
      <c r="E26" s="336"/>
      <c r="F26" s="5"/>
      <c r="G26" s="216" t="s">
        <v>0</v>
      </c>
      <c r="H26" s="356">
        <f>H25+K15</f>
        <v>649287.56218601647</v>
      </c>
      <c r="I26" s="350"/>
      <c r="J26" s="350">
        <f>J25+H15</f>
        <v>4779637.7827391122</v>
      </c>
      <c r="K26" s="351"/>
    </row>
    <row r="27" spans="1:11" x14ac:dyDescent="0.25">
      <c r="A27" s="5"/>
      <c r="B27" s="5"/>
      <c r="C27" s="5"/>
      <c r="D27" s="5"/>
      <c r="E27" s="5"/>
      <c r="F27" s="5"/>
      <c r="G27" s="216" t="s">
        <v>2</v>
      </c>
      <c r="H27" s="356">
        <f>H26+J16</f>
        <v>649309.84991342446</v>
      </c>
      <c r="I27" s="350"/>
      <c r="J27" s="350">
        <f>J26+H16</f>
        <v>4779641.3841832587</v>
      </c>
      <c r="K27" s="351"/>
    </row>
    <row r="28" spans="1:11" x14ac:dyDescent="0.25">
      <c r="A28" s="5"/>
      <c r="B28" s="5"/>
      <c r="C28" s="5"/>
      <c r="D28" s="5"/>
      <c r="E28" s="5"/>
      <c r="F28" s="5"/>
      <c r="G28" s="216" t="s">
        <v>4</v>
      </c>
      <c r="H28" s="356">
        <f>H27+J17</f>
        <v>649323.81216018309</v>
      </c>
      <c r="I28" s="350"/>
      <c r="J28" s="350">
        <f>J27+I17</f>
        <v>4779623.7156514628</v>
      </c>
      <c r="K28" s="351"/>
    </row>
    <row r="29" spans="1:11" x14ac:dyDescent="0.25">
      <c r="A29" s="5"/>
      <c r="B29" s="5"/>
      <c r="C29" s="5"/>
      <c r="D29" s="5"/>
      <c r="E29" s="5"/>
      <c r="F29" s="5"/>
      <c r="G29" s="216" t="s">
        <v>6</v>
      </c>
      <c r="H29" s="356">
        <f>H28+J18</f>
        <v>649332.57285770355</v>
      </c>
      <c r="I29" s="350"/>
      <c r="J29" s="350">
        <f>J28+I18</f>
        <v>4779599.4972651359</v>
      </c>
      <c r="K29" s="351"/>
    </row>
    <row r="30" spans="1:11" x14ac:dyDescent="0.25">
      <c r="A30" s="5"/>
      <c r="B30" s="5"/>
      <c r="C30" s="5"/>
      <c r="D30" s="5"/>
      <c r="E30" s="5"/>
      <c r="F30" s="5"/>
      <c r="G30" s="216" t="s">
        <v>8</v>
      </c>
      <c r="H30" s="356">
        <f>H29+K19</f>
        <v>649321.36641531263</v>
      </c>
      <c r="I30" s="350"/>
      <c r="J30" s="350">
        <f>J29+I19</f>
        <v>4779583.7189695723</v>
      </c>
      <c r="K30" s="351"/>
    </row>
    <row r="31" spans="1:11" ht="19.5" thickBot="1" x14ac:dyDescent="0.3">
      <c r="A31" s="5"/>
      <c r="B31" s="5"/>
      <c r="C31" s="5"/>
      <c r="D31" s="5"/>
      <c r="E31" s="5"/>
      <c r="F31" s="5"/>
      <c r="G31" s="217" t="s">
        <v>138</v>
      </c>
      <c r="H31" s="356">
        <f>H30+K20</f>
        <v>649302.64999999991</v>
      </c>
      <c r="I31" s="350"/>
      <c r="J31" s="350">
        <f>J30+H20</f>
        <v>4779609.6109999996</v>
      </c>
      <c r="K31" s="351"/>
    </row>
  </sheetData>
  <mergeCells count="32">
    <mergeCell ref="A1:K1"/>
    <mergeCell ref="H3:I4"/>
    <mergeCell ref="J3:K4"/>
    <mergeCell ref="G3:G5"/>
    <mergeCell ref="A23:E23"/>
    <mergeCell ref="G23:K23"/>
    <mergeCell ref="J30:K30"/>
    <mergeCell ref="J31:K31"/>
    <mergeCell ref="H24:I24"/>
    <mergeCell ref="J24:K24"/>
    <mergeCell ref="H25:I25"/>
    <mergeCell ref="H26:I26"/>
    <mergeCell ref="H27:I27"/>
    <mergeCell ref="H30:I30"/>
    <mergeCell ref="H31:I31"/>
    <mergeCell ref="J25:K25"/>
    <mergeCell ref="J26:K26"/>
    <mergeCell ref="J27:K27"/>
    <mergeCell ref="H28:I28"/>
    <mergeCell ref="H29:I29"/>
    <mergeCell ref="J28:K28"/>
    <mergeCell ref="J29:K29"/>
    <mergeCell ref="A26:E26"/>
    <mergeCell ref="A2:E2"/>
    <mergeCell ref="G13:K13"/>
    <mergeCell ref="G2:K2"/>
    <mergeCell ref="B13:C13"/>
    <mergeCell ref="D13:E13"/>
    <mergeCell ref="A13:A14"/>
    <mergeCell ref="A12:E12"/>
    <mergeCell ref="C24:D24"/>
    <mergeCell ref="C25:D25"/>
  </mergeCells>
  <pageMargins left="0.45" right="0.45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2" workbookViewId="0">
      <selection activeCell="A11" sqref="A11"/>
    </sheetView>
  </sheetViews>
  <sheetFormatPr defaultColWidth="9.140625" defaultRowHeight="18.75" x14ac:dyDescent="0.3"/>
  <cols>
    <col min="1" max="1" width="12.5703125" style="1" bestFit="1" customWidth="1"/>
    <col min="2" max="2" width="15.7109375" style="1" bestFit="1" customWidth="1"/>
    <col min="3" max="3" width="18" style="1" bestFit="1" customWidth="1"/>
    <col min="4" max="4" width="19" style="1" bestFit="1" customWidth="1"/>
    <col min="5" max="5" width="19.140625" style="1" bestFit="1" customWidth="1"/>
    <col min="6" max="16384" width="9.140625" style="1"/>
  </cols>
  <sheetData>
    <row r="1" spans="1:5" ht="21.75" thickBot="1" x14ac:dyDescent="0.35">
      <c r="A1" s="367" t="s">
        <v>65</v>
      </c>
      <c r="B1" s="251"/>
      <c r="C1" s="251"/>
      <c r="D1" s="251"/>
      <c r="E1" s="251"/>
    </row>
    <row r="2" spans="1:5" ht="18.75" customHeight="1" thickBot="1" x14ac:dyDescent="0.35">
      <c r="A2" s="153" t="s">
        <v>54</v>
      </c>
      <c r="B2" s="365" t="s">
        <v>52</v>
      </c>
      <c r="C2" s="366"/>
      <c r="D2" s="365" t="s">
        <v>53</v>
      </c>
      <c r="E2" s="366"/>
    </row>
    <row r="3" spans="1:5" ht="19.5" thickBot="1" x14ac:dyDescent="0.35">
      <c r="A3" s="152" t="s">
        <v>38</v>
      </c>
      <c r="B3" s="154" t="s">
        <v>48</v>
      </c>
      <c r="C3" s="155" t="s">
        <v>49</v>
      </c>
      <c r="D3" s="156" t="s">
        <v>66</v>
      </c>
      <c r="E3" s="157" t="s">
        <v>67</v>
      </c>
    </row>
    <row r="4" spans="1:5" ht="19.5" thickBot="1" x14ac:dyDescent="0.35">
      <c r="A4" s="115" t="s">
        <v>126</v>
      </c>
      <c r="B4" s="218">
        <f>'5CorrectLen-CalculateCoord'!H25</f>
        <v>649302.65</v>
      </c>
      <c r="C4" s="218">
        <f>'5CorrectLen-CalculateCoord'!J25</f>
        <v>4779609.6109999996</v>
      </c>
      <c r="D4" s="120">
        <f>B4-$B$4</f>
        <v>0</v>
      </c>
      <c r="E4" s="114">
        <f>C4-$C$4</f>
        <v>0</v>
      </c>
    </row>
    <row r="5" spans="1:5" ht="20.25" thickTop="1" thickBot="1" x14ac:dyDescent="0.35">
      <c r="A5" s="116" t="s">
        <v>0</v>
      </c>
      <c r="B5" s="218">
        <f>'5CorrectLen-CalculateCoord'!H26</f>
        <v>649287.56218601647</v>
      </c>
      <c r="C5" s="218">
        <f>'5CorrectLen-CalculateCoord'!J26</f>
        <v>4779637.7827391122</v>
      </c>
      <c r="D5" s="118">
        <f t="shared" ref="D5:D9" si="0">B5-$B$4</f>
        <v>-15.087813983554952</v>
      </c>
      <c r="E5" s="112">
        <f t="shared" ref="E5:E9" si="1">C5-$C$4</f>
        <v>28.171739112585783</v>
      </c>
    </row>
    <row r="6" spans="1:5" ht="20.25" thickTop="1" thickBot="1" x14ac:dyDescent="0.35">
      <c r="A6" s="116" t="s">
        <v>2</v>
      </c>
      <c r="B6" s="218">
        <f>'5CorrectLen-CalculateCoord'!H27</f>
        <v>649309.84991342446</v>
      </c>
      <c r="C6" s="218">
        <f>'5CorrectLen-CalculateCoord'!J27</f>
        <v>4779641.3841832587</v>
      </c>
      <c r="D6" s="118">
        <f t="shared" si="0"/>
        <v>7.1999134244397283</v>
      </c>
      <c r="E6" s="112">
        <f t="shared" si="1"/>
        <v>31.773183259181678</v>
      </c>
    </row>
    <row r="7" spans="1:5" ht="20.25" thickTop="1" thickBot="1" x14ac:dyDescent="0.35">
      <c r="A7" s="116" t="s">
        <v>4</v>
      </c>
      <c r="B7" s="218">
        <f>'5CorrectLen-CalculateCoord'!H28</f>
        <v>649323.81216018309</v>
      </c>
      <c r="C7" s="218">
        <f>'5CorrectLen-CalculateCoord'!J28</f>
        <v>4779623.7156514628</v>
      </c>
      <c r="D7" s="118">
        <f t="shared" si="0"/>
        <v>21.162160183070228</v>
      </c>
      <c r="E7" s="112">
        <f t="shared" si="1"/>
        <v>14.104651463218033</v>
      </c>
    </row>
    <row r="8" spans="1:5" ht="20.25" thickTop="1" thickBot="1" x14ac:dyDescent="0.35">
      <c r="A8" s="116" t="s">
        <v>6</v>
      </c>
      <c r="B8" s="218">
        <f>'5CorrectLen-CalculateCoord'!H29</f>
        <v>649332.57285770355</v>
      </c>
      <c r="C8" s="218">
        <f>'5CorrectLen-CalculateCoord'!J29</f>
        <v>4779599.4972651359</v>
      </c>
      <c r="D8" s="118">
        <f t="shared" si="0"/>
        <v>29.922857703524642</v>
      </c>
      <c r="E8" s="112">
        <f t="shared" si="1"/>
        <v>-10.113734863698483</v>
      </c>
    </row>
    <row r="9" spans="1:5" ht="20.25" thickTop="1" thickBot="1" x14ac:dyDescent="0.35">
      <c r="A9" s="116" t="s">
        <v>8</v>
      </c>
      <c r="B9" s="218">
        <f>'5CorrectLen-CalculateCoord'!H30</f>
        <v>649321.36641531263</v>
      </c>
      <c r="C9" s="218">
        <f>'5CorrectLen-CalculateCoord'!J30</f>
        <v>4779583.7189695723</v>
      </c>
      <c r="D9" s="118">
        <f t="shared" si="0"/>
        <v>18.716415312606841</v>
      </c>
      <c r="E9" s="112">
        <f t="shared" si="1"/>
        <v>-25.892030427232385</v>
      </c>
    </row>
    <row r="10" spans="1:5" ht="20.25" thickTop="1" thickBot="1" x14ac:dyDescent="0.35">
      <c r="A10" s="117" t="s">
        <v>138</v>
      </c>
      <c r="B10" s="218">
        <f>'5CorrectLen-CalculateCoord'!H31</f>
        <v>649302.64999999991</v>
      </c>
      <c r="C10" s="218">
        <f>'5CorrectLen-CalculateCoord'!J31</f>
        <v>4779609.6109999996</v>
      </c>
      <c r="D10" s="119">
        <f t="shared" ref="D10" si="2">B10-$B$4</f>
        <v>0</v>
      </c>
      <c r="E10" s="113">
        <f t="shared" ref="E10" si="3">C10-$C$4</f>
        <v>0</v>
      </c>
    </row>
    <row r="12" spans="1:5" ht="18.75" customHeight="1" x14ac:dyDescent="0.3"/>
    <row r="31" spans="1:4" x14ac:dyDescent="0.3">
      <c r="A31" s="2"/>
      <c r="B31" s="2"/>
      <c r="C31" s="2"/>
      <c r="D31" s="2"/>
    </row>
  </sheetData>
  <mergeCells count="3">
    <mergeCell ref="B2:C2"/>
    <mergeCell ref="D2:E2"/>
    <mergeCell ref="A1:E1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C49" sqref="C49"/>
    </sheetView>
  </sheetViews>
  <sheetFormatPr defaultColWidth="9.140625" defaultRowHeight="18.75" x14ac:dyDescent="0.3"/>
  <cols>
    <col min="1" max="1" width="14.5703125" style="1" customWidth="1"/>
    <col min="2" max="4" width="20.7109375" style="1" bestFit="1" customWidth="1"/>
    <col min="5" max="16384" width="9.140625" style="1"/>
  </cols>
  <sheetData>
    <row r="1" spans="1:4" ht="21.75" thickBot="1" x14ac:dyDescent="0.35">
      <c r="A1" s="371" t="s">
        <v>91</v>
      </c>
      <c r="B1" s="372"/>
      <c r="C1" s="372"/>
      <c r="D1" s="372"/>
    </row>
    <row r="2" spans="1:4" ht="37.5" customHeight="1" thickBot="1" x14ac:dyDescent="0.35">
      <c r="A2" s="368" t="s">
        <v>99</v>
      </c>
      <c r="B2" s="369"/>
      <c r="C2" s="369"/>
      <c r="D2" s="370"/>
    </row>
    <row r="3" spans="1:4" ht="19.5" thickBot="1" x14ac:dyDescent="0.35">
      <c r="A3" s="148" t="s">
        <v>38</v>
      </c>
      <c r="B3" s="149" t="s">
        <v>34</v>
      </c>
      <c r="C3" s="150" t="s">
        <v>92</v>
      </c>
      <c r="D3" s="151" t="s">
        <v>89</v>
      </c>
    </row>
    <row r="4" spans="1:4" x14ac:dyDescent="0.3">
      <c r="A4" s="121" t="s">
        <v>126</v>
      </c>
      <c r="B4" s="125"/>
      <c r="C4" s="140"/>
      <c r="D4" s="141">
        <f>ACOS((C5^2+C9^2-C7^2)/(2*C5*C9))*180/PI()</f>
        <v>40.767481688534225</v>
      </c>
    </row>
    <row r="5" spans="1:4" x14ac:dyDescent="0.3">
      <c r="A5" s="41"/>
      <c r="B5" s="51" t="s">
        <v>149</v>
      </c>
      <c r="C5" s="142">
        <v>31.957930999999999</v>
      </c>
      <c r="D5" s="143"/>
    </row>
    <row r="6" spans="1:4" x14ac:dyDescent="0.3">
      <c r="A6" s="41" t="s">
        <v>0</v>
      </c>
      <c r="B6" s="51"/>
      <c r="C6" s="144"/>
      <c r="D6" s="145">
        <f>ACOS((C5^2+C7^2-C9^2)/(2*C5*C7))*180/PI()</f>
        <v>72.129408120906376</v>
      </c>
    </row>
    <row r="7" spans="1:4" x14ac:dyDescent="0.3">
      <c r="A7" s="41"/>
      <c r="B7" s="51" t="s">
        <v>84</v>
      </c>
      <c r="C7" s="142">
        <v>22.653158000000001</v>
      </c>
      <c r="D7" s="143"/>
    </row>
    <row r="8" spans="1:4" x14ac:dyDescent="0.3">
      <c r="A8" s="41" t="s">
        <v>2</v>
      </c>
      <c r="B8" s="51"/>
      <c r="C8" s="142"/>
      <c r="D8" s="145">
        <f>ACOS((C9^2+C7^2-C5^2)/(2*C9*C7))*180/PI()</f>
        <v>67.103110190559406</v>
      </c>
    </row>
    <row r="9" spans="1:4" x14ac:dyDescent="0.3">
      <c r="A9" s="41"/>
      <c r="B9" s="51" t="s">
        <v>150</v>
      </c>
      <c r="C9" s="142">
        <v>33.017597000000002</v>
      </c>
      <c r="D9" s="143"/>
    </row>
    <row r="10" spans="1:4" ht="18.75" customHeight="1" thickBot="1" x14ac:dyDescent="0.35">
      <c r="A10" s="58" t="s">
        <v>126</v>
      </c>
      <c r="B10" s="61"/>
      <c r="C10" s="146"/>
      <c r="D10" s="147"/>
    </row>
    <row r="11" spans="1:4" ht="19.5" thickBot="1" x14ac:dyDescent="0.35">
      <c r="A11" s="180" t="s">
        <v>141</v>
      </c>
      <c r="B11" s="75"/>
      <c r="C11" s="123" t="s">
        <v>100</v>
      </c>
      <c r="D11" s="124">
        <f>SUM(D4:D10)</f>
        <v>180</v>
      </c>
    </row>
    <row r="12" spans="1:4" x14ac:dyDescent="0.3">
      <c r="A12" s="2"/>
      <c r="B12" s="2"/>
      <c r="C12" s="2"/>
      <c r="D12" s="2"/>
    </row>
    <row r="13" spans="1:4" ht="19.5" thickBot="1" x14ac:dyDescent="0.35">
      <c r="A13" s="148" t="s">
        <v>38</v>
      </c>
      <c r="B13" s="149" t="s">
        <v>34</v>
      </c>
      <c r="C13" s="150" t="s">
        <v>92</v>
      </c>
      <c r="D13" s="151" t="s">
        <v>89</v>
      </c>
    </row>
    <row r="14" spans="1:4" x14ac:dyDescent="0.3">
      <c r="A14" s="121" t="s">
        <v>126</v>
      </c>
      <c r="B14" s="125"/>
      <c r="C14" s="140"/>
      <c r="D14" s="141">
        <f>ACOS((C15^2+C19^2-C17^2)/(2*C15*C19))*180/PI()</f>
        <v>43.720119159828201</v>
      </c>
    </row>
    <row r="15" spans="1:4" x14ac:dyDescent="0.3">
      <c r="A15" s="41"/>
      <c r="B15" s="51" t="s">
        <v>151</v>
      </c>
      <c r="C15" s="142">
        <v>33.017597000000002</v>
      </c>
      <c r="D15" s="143"/>
    </row>
    <row r="16" spans="1:4" x14ac:dyDescent="0.3">
      <c r="A16" s="41" t="s">
        <v>2</v>
      </c>
      <c r="B16" s="51"/>
      <c r="C16" s="144"/>
      <c r="D16" s="145">
        <f>ACOS((C15^2+C17^2-C19^2)/(2*C15*C17))*180/PI()</f>
        <v>50.213819734502621</v>
      </c>
    </row>
    <row r="17" spans="1:4" x14ac:dyDescent="0.3">
      <c r="A17" s="41"/>
      <c r="B17" s="51" t="s">
        <v>88</v>
      </c>
      <c r="C17" s="142">
        <v>22.873552</v>
      </c>
      <c r="D17" s="143"/>
    </row>
    <row r="18" spans="1:4" x14ac:dyDescent="0.3">
      <c r="A18" s="41" t="s">
        <v>4</v>
      </c>
      <c r="B18" s="51"/>
      <c r="C18" s="142"/>
      <c r="D18" s="145">
        <f>ACOS((C19^2+C17^2-C15^2)/(2*C19*C17))*180/PI()</f>
        <v>86.066061105669164</v>
      </c>
    </row>
    <row r="19" spans="1:4" x14ac:dyDescent="0.3">
      <c r="A19" s="41"/>
      <c r="B19" s="51" t="s">
        <v>152</v>
      </c>
      <c r="C19" s="142">
        <v>25.431895000000001</v>
      </c>
      <c r="D19" s="143"/>
    </row>
    <row r="20" spans="1:4" ht="18.75" customHeight="1" thickBot="1" x14ac:dyDescent="0.35">
      <c r="A20" s="58" t="s">
        <v>126</v>
      </c>
      <c r="B20" s="61"/>
      <c r="C20" s="146"/>
      <c r="D20" s="147"/>
    </row>
    <row r="21" spans="1:4" ht="19.5" thickBot="1" x14ac:dyDescent="0.35">
      <c r="A21" s="180" t="s">
        <v>142</v>
      </c>
      <c r="B21" s="75"/>
      <c r="C21" s="123" t="s">
        <v>100</v>
      </c>
      <c r="D21" s="124">
        <f>SUM(D14:D20)</f>
        <v>180</v>
      </c>
    </row>
    <row r="22" spans="1:4" x14ac:dyDescent="0.3">
      <c r="A22" s="2"/>
      <c r="B22" s="2"/>
      <c r="C22" s="2"/>
      <c r="D22" s="2"/>
    </row>
    <row r="23" spans="1:4" ht="19.5" thickBot="1" x14ac:dyDescent="0.35">
      <c r="A23" s="148" t="s">
        <v>38</v>
      </c>
      <c r="B23" s="149" t="s">
        <v>34</v>
      </c>
      <c r="C23" s="150" t="s">
        <v>92</v>
      </c>
      <c r="D23" s="151" t="s">
        <v>89</v>
      </c>
    </row>
    <row r="24" spans="1:4" x14ac:dyDescent="0.3">
      <c r="A24" s="121" t="s">
        <v>126</v>
      </c>
      <c r="B24" s="125"/>
      <c r="C24" s="140"/>
      <c r="D24" s="141">
        <f>ACOS((C25^2+C29^2-C27^2)/(2*C25*C29))*180/PI()</f>
        <v>52.359741420143628</v>
      </c>
    </row>
    <row r="25" spans="1:4" x14ac:dyDescent="0.3">
      <c r="A25" s="41"/>
      <c r="B25" s="51" t="s">
        <v>153</v>
      </c>
      <c r="C25" s="142">
        <v>25.431895000000001</v>
      </c>
      <c r="D25" s="143"/>
    </row>
    <row r="26" spans="1:4" x14ac:dyDescent="0.3">
      <c r="A26" s="41" t="s">
        <v>4</v>
      </c>
      <c r="B26" s="51"/>
      <c r="C26" s="144"/>
      <c r="D26" s="145">
        <f>ACOS((C25^2+C27^2-C29^2)/(2*C25*C27))*180/PI()</f>
        <v>76.202679640068098</v>
      </c>
    </row>
    <row r="27" spans="1:4" x14ac:dyDescent="0.3">
      <c r="A27" s="41"/>
      <c r="B27" s="51" t="s">
        <v>85</v>
      </c>
      <c r="C27" s="142">
        <v>25.754904</v>
      </c>
      <c r="D27" s="143"/>
    </row>
    <row r="28" spans="1:4" x14ac:dyDescent="0.3">
      <c r="A28" s="41" t="s">
        <v>6</v>
      </c>
      <c r="B28" s="51"/>
      <c r="C28" s="142"/>
      <c r="D28" s="145">
        <f>ACOS((C29^2+C27^2-C25^2)/(2*C29*C27))*180/PI()</f>
        <v>51.437578939788253</v>
      </c>
    </row>
    <row r="29" spans="1:4" x14ac:dyDescent="0.3">
      <c r="A29" s="41"/>
      <c r="B29" s="51" t="s">
        <v>157</v>
      </c>
      <c r="C29" s="142">
        <v>31.586055999999999</v>
      </c>
      <c r="D29" s="143"/>
    </row>
    <row r="30" spans="1:4" ht="18.75" customHeight="1" thickBot="1" x14ac:dyDescent="0.35">
      <c r="A30" s="58" t="s">
        <v>126</v>
      </c>
      <c r="B30" s="61"/>
      <c r="C30" s="146"/>
      <c r="D30" s="147"/>
    </row>
    <row r="31" spans="1:4" ht="19.5" thickBot="1" x14ac:dyDescent="0.35">
      <c r="A31" s="180" t="s">
        <v>143</v>
      </c>
      <c r="B31" s="75"/>
      <c r="C31" s="123" t="s">
        <v>100</v>
      </c>
      <c r="D31" s="124">
        <f>SUM(D24:D30)</f>
        <v>180</v>
      </c>
    </row>
    <row r="32" spans="1:4" ht="19.5" thickBot="1" x14ac:dyDescent="0.35">
      <c r="A32" s="2"/>
      <c r="B32" s="2"/>
      <c r="C32" s="2"/>
      <c r="D32" s="2"/>
    </row>
    <row r="33" spans="1:4" ht="19.5" thickBot="1" x14ac:dyDescent="0.35">
      <c r="A33" s="80" t="s">
        <v>38</v>
      </c>
      <c r="B33" s="110" t="s">
        <v>34</v>
      </c>
      <c r="C33" s="80" t="s">
        <v>92</v>
      </c>
      <c r="D33" s="110" t="s">
        <v>89</v>
      </c>
    </row>
    <row r="34" spans="1:4" x14ac:dyDescent="0.3">
      <c r="A34" s="121" t="s">
        <v>126</v>
      </c>
      <c r="B34" s="125"/>
      <c r="C34" s="121"/>
      <c r="D34" s="122">
        <f>ACOS((C35^2+C39^2-C37^2)/(2*C35*C39))*180/PI()</f>
        <v>35.463464223803484</v>
      </c>
    </row>
    <row r="35" spans="1:4" x14ac:dyDescent="0.3">
      <c r="A35" s="41"/>
      <c r="B35" s="51" t="s">
        <v>154</v>
      </c>
      <c r="C35" s="142">
        <v>31.586055999999999</v>
      </c>
      <c r="D35" s="68"/>
    </row>
    <row r="36" spans="1:4" x14ac:dyDescent="0.3">
      <c r="A36" s="41" t="s">
        <v>6</v>
      </c>
      <c r="B36" s="51"/>
      <c r="C36" s="41"/>
      <c r="D36" s="57">
        <f>ACOS((C35^2+C37^2-C39^2)/(2*C35*C37))*180/PI()</f>
        <v>73.289391653030449</v>
      </c>
    </row>
    <row r="37" spans="1:4" x14ac:dyDescent="0.3">
      <c r="A37" s="41"/>
      <c r="B37" s="51" t="s">
        <v>155</v>
      </c>
      <c r="C37" s="126">
        <v>19.353090999999999</v>
      </c>
      <c r="D37" s="68"/>
    </row>
    <row r="38" spans="1:4" x14ac:dyDescent="0.3">
      <c r="A38" s="41" t="s">
        <v>8</v>
      </c>
      <c r="B38" s="51"/>
      <c r="C38" s="126"/>
      <c r="D38" s="57">
        <f>ACOS((C39^2+C37^2-C35^2)/(2*C39*C37))*180/PI()</f>
        <v>71.247144123166038</v>
      </c>
    </row>
    <row r="39" spans="1:4" x14ac:dyDescent="0.3">
      <c r="A39" s="41"/>
      <c r="B39" s="51" t="s">
        <v>156</v>
      </c>
      <c r="C39" s="126">
        <v>31.948149999999998</v>
      </c>
      <c r="D39" s="68"/>
    </row>
    <row r="40" spans="1:4" ht="19.5" thickBot="1" x14ac:dyDescent="0.35">
      <c r="A40" s="58" t="s">
        <v>126</v>
      </c>
      <c r="B40" s="61"/>
      <c r="C40" s="127"/>
      <c r="D40" s="59"/>
    </row>
    <row r="41" spans="1:4" ht="19.5" thickBot="1" x14ac:dyDescent="0.35">
      <c r="A41" s="180" t="s">
        <v>144</v>
      </c>
      <c r="B41" s="75"/>
      <c r="C41" s="123" t="s">
        <v>101</v>
      </c>
      <c r="D41" s="124">
        <f>SUM(D34:D40)</f>
        <v>179.99999999999997</v>
      </c>
    </row>
    <row r="42" spans="1:4" ht="19.5" thickBot="1" x14ac:dyDescent="0.35"/>
    <row r="43" spans="1:4" ht="37.5" customHeight="1" thickBot="1" x14ac:dyDescent="0.35">
      <c r="A43" s="7" t="s">
        <v>38</v>
      </c>
      <c r="B43" s="128" t="s">
        <v>93</v>
      </c>
      <c r="C43" s="134" t="s">
        <v>94</v>
      </c>
      <c r="D43" s="7" t="s">
        <v>95</v>
      </c>
    </row>
    <row r="44" spans="1:4" ht="19.5" thickBot="1" x14ac:dyDescent="0.35">
      <c r="A44" s="111" t="s">
        <v>145</v>
      </c>
      <c r="B44" s="129">
        <f>D4+D14+D24+D34</f>
        <v>172.31080649230955</v>
      </c>
      <c r="C44" s="204">
        <f>'4CorrectAzimuths'!E11</f>
        <v>177.81631874662534</v>
      </c>
      <c r="D44" s="135">
        <f>B44-C44</f>
        <v>-5.5055122543157893</v>
      </c>
    </row>
    <row r="45" spans="1:4" ht="20.25" thickTop="1" thickBot="1" x14ac:dyDescent="0.35">
      <c r="A45" s="77" t="s">
        <v>146</v>
      </c>
      <c r="B45" s="130">
        <f>D6</f>
        <v>72.129408120906376</v>
      </c>
      <c r="C45" s="204">
        <f>'4CorrectAzimuths'!E13</f>
        <v>71.316318746625356</v>
      </c>
      <c r="D45" s="136">
        <f t="shared" ref="D45:D49" si="0">B45-C45</f>
        <v>0.81308937428102013</v>
      </c>
    </row>
    <row r="46" spans="1:4" ht="20.25" thickTop="1" thickBot="1" x14ac:dyDescent="0.35">
      <c r="A46" s="77" t="s">
        <v>102</v>
      </c>
      <c r="B46" s="130">
        <f>D8+D16</f>
        <v>117.31692992506203</v>
      </c>
      <c r="C46" s="204">
        <f>'4CorrectAzimuths'!E15</f>
        <v>118.31631874662536</v>
      </c>
      <c r="D46" s="136">
        <f t="shared" si="0"/>
        <v>-0.99938882156332909</v>
      </c>
    </row>
    <row r="47" spans="1:4" ht="20.25" thickTop="1" thickBot="1" x14ac:dyDescent="0.35">
      <c r="A47" s="83" t="s">
        <v>103</v>
      </c>
      <c r="B47" s="131">
        <f>D18+D26</f>
        <v>162.26874074573726</v>
      </c>
      <c r="C47" s="204">
        <f>'4CorrectAzimuths'!E17</f>
        <v>161.31631874662534</v>
      </c>
      <c r="D47" s="136">
        <f t="shared" si="0"/>
        <v>0.9524219991119196</v>
      </c>
    </row>
    <row r="48" spans="1:4" ht="20.25" thickTop="1" thickBot="1" x14ac:dyDescent="0.35">
      <c r="A48" s="83" t="s">
        <v>147</v>
      </c>
      <c r="B48" s="131">
        <f>D28+D36</f>
        <v>124.7269705928187</v>
      </c>
      <c r="C48" s="204">
        <f>'4CorrectAzimuths'!E19</f>
        <v>124.31631874662536</v>
      </c>
      <c r="D48" s="136">
        <f t="shared" si="0"/>
        <v>0.41065184619334616</v>
      </c>
    </row>
    <row r="49" spans="1:4" ht="20.25" thickTop="1" thickBot="1" x14ac:dyDescent="0.35">
      <c r="A49" s="92" t="s">
        <v>148</v>
      </c>
      <c r="B49" s="131">
        <f>D38</f>
        <v>71.247144123166038</v>
      </c>
      <c r="C49" s="204">
        <f>'4CorrectAzimuths'!E21</f>
        <v>66.918406266873248</v>
      </c>
      <c r="D49" s="137">
        <f t="shared" si="0"/>
        <v>4.3287378562927898</v>
      </c>
    </row>
    <row r="50" spans="1:4" ht="19.5" thickBot="1" x14ac:dyDescent="0.35">
      <c r="A50" s="133" t="s">
        <v>90</v>
      </c>
      <c r="B50" s="132">
        <f>SUM(B44:B49)</f>
        <v>720</v>
      </c>
      <c r="C50" s="138">
        <f t="shared" ref="C50:D50" si="1">SUM(C44:C49)</f>
        <v>720</v>
      </c>
      <c r="D50" s="139">
        <f t="shared" si="1"/>
        <v>-4.2632564145606011E-14</v>
      </c>
    </row>
    <row r="51" spans="1:4" x14ac:dyDescent="0.3">
      <c r="A51" s="2"/>
      <c r="B51" s="2"/>
      <c r="C51" s="2"/>
      <c r="D51" s="2"/>
    </row>
  </sheetData>
  <mergeCells count="2">
    <mergeCell ref="A2:D2"/>
    <mergeCell ref="A1:D1"/>
  </mergeCells>
  <pageMargins left="0.7" right="0.7" top="0.75" bottom="0.75" header="0.3" footer="0.3"/>
  <pageSetup orientation="portrait" r:id="rId1"/>
  <ignoredErrors>
    <ignoredError sqref="C44:C4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1AngularError&amp;Precision</vt:lpstr>
      <vt:lpstr>2FieldNotebook</vt:lpstr>
      <vt:lpstr>3CalculateAvgAzimuthLen</vt:lpstr>
      <vt:lpstr>4CorrectAzimuths</vt:lpstr>
      <vt:lpstr>5CorrectLen-CalculateCoord</vt:lpstr>
      <vt:lpstr>6PlotCoord</vt:lpstr>
      <vt:lpstr>7VarifyInteriorAngles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Xinxia</dc:creator>
  <cp:lastModifiedBy>Windows User</cp:lastModifiedBy>
  <cp:lastPrinted>2013-10-02T15:50:16Z</cp:lastPrinted>
  <dcterms:created xsi:type="dcterms:W3CDTF">2010-10-20T22:44:20Z</dcterms:created>
  <dcterms:modified xsi:type="dcterms:W3CDTF">2015-10-22T22:39:31Z</dcterms:modified>
</cp:coreProperties>
</file>