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30"/>
  <workbookPr/>
  <mc:AlternateContent xmlns:mc="http://schemas.openxmlformats.org/markup-compatibility/2006">
    <mc:Choice Requires="x15">
      <x15ac:absPath xmlns:x15ac="http://schemas.microsoft.com/office/spreadsheetml/2010/11/ac" url="/Users/theovandersluijs/PycharmProjects/toggl_process/excel/"/>
    </mc:Choice>
  </mc:AlternateContent>
  <xr:revisionPtr revIDLastSave="0" documentId="13_ncr:1_{BBFA74DC-235F-C746-98E8-7679C36B1D9A}" xr6:coauthVersionLast="43" xr6:coauthVersionMax="43" xr10:uidLastSave="{00000000-0000-0000-0000-000000000000}"/>
  <bookViews>
    <workbookView xWindow="0" yWindow="460" windowWidth="25200" windowHeight="11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42" i="1"/>
  <c r="H41" i="1"/>
  <c r="Q22" i="1"/>
  <c r="Q21" i="1"/>
  <c r="Q13" i="1"/>
  <c r="Q17" i="1"/>
  <c r="Q15" i="1"/>
  <c r="Q19" i="1" s="1"/>
  <c r="Q18" i="1" l="1"/>
  <c r="Q20" i="1"/>
  <c r="Q16" i="1"/>
  <c r="Q14" i="1"/>
  <c r="N40" i="1"/>
  <c r="O37" i="1"/>
  <c r="M42" i="1" s="1"/>
  <c r="M36" i="1"/>
  <c r="L36" i="1"/>
  <c r="K36" i="1"/>
  <c r="J36" i="1"/>
  <c r="I36" i="1"/>
  <c r="H36" i="1"/>
  <c r="G36" i="1"/>
  <c r="F36" i="1"/>
  <c r="E36" i="1"/>
  <c r="D36" i="1"/>
  <c r="C36" i="1"/>
  <c r="B36" i="1"/>
  <c r="O36" i="1" l="1"/>
  <c r="M41" i="1" s="1"/>
  <c r="M46" i="1" s="1"/>
  <c r="N46" i="1" s="1"/>
  <c r="N47" i="1" s="1"/>
  <c r="M43" i="1" l="1"/>
</calcChain>
</file>

<file path=xl/sharedStrings.xml><?xml version="1.0" encoding="utf-8"?>
<sst xmlns="http://schemas.openxmlformats.org/spreadsheetml/2006/main" count="35" uniqueCount="34">
  <si>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</si>
  <si>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</si>
  <si>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</si>
  <si>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</si>
  <si>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</si>
  <si>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</si>
  <si>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</si>
  <si>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</si>
  <si>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</si>
  <si>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</si>
  <si>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</si>
  <si>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</si>
  <si>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Nieuwjaarsdag</t>
  </si>
  <si>
    <t>total</t>
  </si>
  <si>
    <t>hours:</t>
  </si>
  <si>
    <t>paid hours:</t>
  </si>
  <si>
    <t>hours</t>
  </si>
  <si>
    <t>Restant</t>
  </si>
  <si>
    <t>te verwerken in ESS</t>
  </si>
  <si>
    <t xml:space="preserve">Totaal </t>
  </si>
  <si>
    <t>T. van de Sluijs</t>
  </si>
  <si>
    <t>Weekend</t>
  </si>
  <si>
    <t>Non Existing</t>
  </si>
  <si>
    <t>Public Holiday</t>
  </si>
  <si>
    <t>Goede Vrijdag</t>
  </si>
  <si>
    <t>Eerste Paasdag</t>
  </si>
  <si>
    <t>Tweede Paasdag</t>
  </si>
  <si>
    <t>Hemelvaartsdag</t>
  </si>
  <si>
    <t>Eerste Pinksterdag</t>
  </si>
  <si>
    <t>Tweede Pinksterdag</t>
  </si>
  <si>
    <t>Eerste Kerstdag</t>
  </si>
  <si>
    <t>Tweede Kerstdag</t>
  </si>
  <si>
    <t>Koningsdag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</si>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</sst>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MS Sans Serif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MS Sans Serif"/>
    </font>
    <font>
      <b/>
      <sz val="8"/>
      <color indexed="10"/>
      <name val="MS Sans Serif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Protection="1"/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3" fillId="0" borderId="0" xfId="0" applyFont="1"/>
    <xf numFmtId="0" fontId="0" fillId="0" borderId="0" xfId="0" applyFill="1" applyAlignment="1" applyProtection="1">
      <alignment horizontal="center"/>
    </xf>
    <xf numFmtId="0" fontId="0" fillId="0" borderId="4" xfId="0" applyBorder="1"/>
    <xf numFmtId="165" fontId="7" fillId="0" borderId="0" xfId="0" applyNumberFormat="1" applyFont="1"/>
    <xf numFmtId="165" fontId="8" fillId="0" borderId="0" xfId="0" applyNumberFormat="1" applyFont="1"/>
    <xf numFmtId="2" fontId="9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164" fontId="1" fillId="4" borderId="1" xfId="1" applyFill="1" applyBorder="1" applyAlignment="1">
      <alignment horizontal="center"/>
    </xf>
    <xf numFmtId="164" fontId="0" fillId="0" borderId="1" xfId="1" applyFont="1" applyBorder="1"/>
    <xf numFmtId="164" fontId="2" fillId="0" borderId="9" xfId="0" applyNumberFormat="1" applyFont="1" applyBorder="1"/>
    <xf numFmtId="164" fontId="1" fillId="0" borderId="1" xfId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164" fontId="1" fillId="0" borderId="0" xfId="1" applyBorder="1" applyAlignment="1">
      <alignment horizontal="center"/>
    </xf>
    <xf numFmtId="164" fontId="2" fillId="0" borderId="10" xfId="1" applyFont="1" applyBorder="1"/>
    <xf numFmtId="164" fontId="0" fillId="0" borderId="10" xfId="1" applyFont="1" applyBorder="1"/>
    <xf numFmtId="164" fontId="0" fillId="0" borderId="0" xfId="1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2" xfId="1" applyBorder="1" applyAlignment="1">
      <alignment horizontal="center"/>
    </xf>
    <xf numFmtId="164" fontId="5" fillId="0" borderId="1" xfId="1" applyFont="1" applyBorder="1"/>
    <xf numFmtId="164" fontId="2" fillId="0" borderId="3" xfId="0" applyNumberFormat="1" applyFont="1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164" fontId="2" fillId="0" borderId="10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14" fontId="0" fillId="0" borderId="0" xfId="0" applyNumberFormat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0" fillId="7" borderId="0" xfId="0" applyFill="1"/>
    <xf numFmtId="0" fontId="0" fillId="0" borderId="0" xfId="0"/>
    <xf numFmtId="14" fontId="0" fillId="0" borderId="0" xfId="0" applyNumberFormat="1"/>
    <xf numFmtId="0" fontId="11" fillId="0" borderId="0" xfId="0" applyFont="1" applyFill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0" fontId="2" fillId="2" borderId="0" xfId="0" applyFont="1" applyFill="1" applyAlignment="1">
      <alignment horizontal="left"/>
    </xf>
    <xf numFmtId="2" fontId="7" fillId="0" borderId="5" xfId="0" applyNumberFormat="1" applyFont="1" applyBorder="1" applyAlignment="1" applyProtection="1">
      <alignment horizontal="center"/>
    </xf>
    <xf numFmtId="2" fontId="7" fillId="0" borderId="6" xfId="0" applyNumberFormat="1" applyFont="1" applyBorder="1" applyAlignment="1" applyProtection="1">
      <alignment horizontal="center"/>
    </xf>
    <xf numFmtId="2" fontId="7" fillId="0" borderId="7" xfId="0" applyNumberFormat="1" applyFont="1" applyBorder="1" applyAlignment="1" applyProtection="1">
      <alignment horizontal="center"/>
    </xf>
  </cellXfs>
  <cellStyles count="3">
    <cellStyle name="Comma 2" xfId="2" xr:uid="{00000000-0005-0000-0000-000001000000}"/>
    <cellStyle name="Komma" xfId="1" builtinId="3"/>
    <cellStyle name="Standaard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A25" workbookViewId="0">
      <selection activeCell="E42" sqref="E42"/>
    </sheetView>
  </sheetViews>
  <sheetFormatPr baseColWidth="10" defaultColWidth="8.83203125" defaultRowHeight="15"/>
  <cols>
    <col min="1" max="1" width="6.33203125" bestFit="1" customWidth="1"/>
    <col min="2" max="13" width="12.33203125" customWidth="1"/>
    <col min="14" max="14" width="10.1640625" bestFit="1" customWidth="1"/>
    <col min="15" max="15" width="10.6640625" bestFit="1" customWidth="1"/>
    <col min="16" max="16" width="13.6640625" bestFit="1" customWidth="1"/>
    <col min="17" max="17" width="10.6640625" bestFit="1" customWidth="1"/>
  </cols>
  <sheetData>
    <row r="1" spans="1:18">
      <c r="A1" s="1" t="s">
        <v>33</v>
      </c>
      <c r="B1" s="51" t="s">
        <v>20</v>
      </c>
      <c r="C1" s="51"/>
      <c r="D1" s="51"/>
      <c r="E1">
        <v>2019</v>
      </c>
    </row>
    <row r="2" spans="1:18" ht="18" hidden="1" customHeight="1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8">
      <c r="A3" s="1"/>
      <c r="B3" s="48" t="s">
        <v>0</v>
      </c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48" t="s">
        <v>6</v>
      </c>
      <c r="I3" s="48" t="s">
        <v>7</v>
      </c>
      <c r="J3" s="48" t="s">
        <v>8</v>
      </c>
      <c r="K3" s="48" t="s">
        <v>9</v>
      </c>
      <c r="L3" s="48" t="s">
        <v>10</v>
      </c>
      <c r="M3" s="48" t="s">
        <v>11</v>
      </c>
    </row>
    <row r="4" spans="1:18">
      <c r="A4" s="2">
        <v>1</v>
      </c>
      <c r="B4" s="3" t="s">
        <v>12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O4" s="43"/>
      <c r="P4" t="s">
        <v>21</v>
      </c>
    </row>
    <row r="5" spans="1:18">
      <c r="A5" s="2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O5" s="45"/>
      <c r="P5" t="s">
        <v>22</v>
      </c>
    </row>
    <row r="6" spans="1:18">
      <c r="A6" s="2">
        <v>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O6" s="42"/>
      <c r="P6" t="s">
        <v>23</v>
      </c>
    </row>
    <row r="7" spans="1:18">
      <c r="A7" s="2">
        <v>4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P7" s="41"/>
    </row>
    <row r="8" spans="1:18">
      <c r="A8" s="2">
        <v>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8">
      <c r="A9" s="2">
        <v>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8">
      <c r="A10" s="2">
        <v>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>
      <c r="A11" s="2">
        <v>8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P11" s="44"/>
    </row>
    <row r="12" spans="1:18">
      <c r="A12" s="2">
        <v>9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O12" s="46"/>
    </row>
    <row r="13" spans="1:18">
      <c r="A13" s="2">
        <v>10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Q13" s="47">
        <f>DATE($E$1,1,1)</f>
        <v>43466</v>
      </c>
      <c r="R13" s="46" t="s">
        <v>12</v>
      </c>
    </row>
    <row r="14" spans="1:18">
      <c r="A14" s="2">
        <v>11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Q14" s="47">
        <f>Q15-2</f>
        <v>43574</v>
      </c>
      <c r="R14" s="46" t="s">
        <v>24</v>
      </c>
    </row>
    <row r="15" spans="1:18">
      <c r="A15" s="2">
        <v>12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Q15" s="47">
        <f>FLOOR(DATE($E$1,5,DAY(MINUTE($E$1/38)/2+56)),7)-34</f>
        <v>43576</v>
      </c>
      <c r="R15" s="46" t="s">
        <v>25</v>
      </c>
    </row>
    <row r="16" spans="1:18">
      <c r="A16" s="2">
        <v>13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O16" s="4"/>
      <c r="Q16" s="47">
        <f>Q15+1</f>
        <v>43577</v>
      </c>
      <c r="R16" s="46" t="s">
        <v>26</v>
      </c>
    </row>
    <row r="17" spans="1:18">
      <c r="A17" s="2">
        <v>14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Q17" s="47">
        <f>DATE($E$1,4,27)</f>
        <v>43582</v>
      </c>
      <c r="R17" s="46" t="s">
        <v>32</v>
      </c>
    </row>
    <row r="18" spans="1:18">
      <c r="A18" s="2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Q18" s="47">
        <f>Q15+39</f>
        <v>43615</v>
      </c>
      <c r="R18" s="46" t="s">
        <v>27</v>
      </c>
    </row>
    <row r="19" spans="1:18">
      <c r="A19" s="2">
        <v>16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Q19" s="47">
        <f>Q15+49</f>
        <v>43625</v>
      </c>
      <c r="R19" s="46" t="s">
        <v>28</v>
      </c>
    </row>
    <row r="20" spans="1:18">
      <c r="A20" s="2">
        <v>17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Q20" s="47">
        <f>Q15+50</f>
        <v>43626</v>
      </c>
      <c r="R20" s="46" t="s">
        <v>29</v>
      </c>
    </row>
    <row r="21" spans="1:18">
      <c r="A21" s="2">
        <v>18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Q21" s="47">
        <f>DATE($E$1,12,25)</f>
        <v>43824</v>
      </c>
      <c r="R21" s="46" t="s">
        <v>30</v>
      </c>
    </row>
    <row r="22" spans="1:18">
      <c r="A22" s="2">
        <v>19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Q22" s="47">
        <f>DATE($E$1,12,26)</f>
        <v>43825</v>
      </c>
      <c r="R22" s="46" t="s">
        <v>31</v>
      </c>
    </row>
    <row r="23" spans="1:18">
      <c r="A23" s="2">
        <v>20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8">
      <c r="A24" s="2">
        <v>21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8">
      <c r="A25" s="2">
        <v>22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8">
      <c r="A26" s="2">
        <v>23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O26" s="47"/>
    </row>
    <row r="27" spans="1:18">
      <c r="A27" s="2">
        <v>24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8">
      <c r="A28" s="2">
        <v>25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O28" s="46"/>
    </row>
    <row r="29" spans="1:18">
      <c r="A29" s="2">
        <v>26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8">
      <c r="A30" s="2">
        <v>27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8">
      <c r="A31" s="2">
        <v>28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8">
      <c r="A32" s="2">
        <v>29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5">
      <c r="A33" s="2">
        <v>30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5">
      <c r="A34" s="2">
        <v>31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5" ht="16" thickBo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O35" s="7" t="s">
        <v>13</v>
      </c>
    </row>
    <row r="36" spans="1:15" ht="16" thickBot="1">
      <c r="A36" s="8"/>
      <c r="B36" s="52">
        <f>SUM(B4:B34)</f>
        <v>0</v>
      </c>
      <c r="C36" s="53">
        <f>SUM(C4:C35)</f>
        <v>0</v>
      </c>
      <c r="D36" s="54">
        <f t="shared" ref="D36:M36" si="0">SUM(D4:D35)</f>
        <v>0</v>
      </c>
      <c r="E36" s="53">
        <f t="shared" si="0"/>
        <v>0</v>
      </c>
      <c r="F36" s="54">
        <f t="shared" si="0"/>
        <v>0</v>
      </c>
      <c r="G36" s="53">
        <f t="shared" si="0"/>
        <v>0</v>
      </c>
      <c r="H36" s="54">
        <f t="shared" si="0"/>
        <v>0</v>
      </c>
      <c r="I36" s="53">
        <f t="shared" si="0"/>
        <v>0</v>
      </c>
      <c r="J36" s="54">
        <f t="shared" si="0"/>
        <v>0</v>
      </c>
      <c r="K36" s="53">
        <f t="shared" si="0"/>
        <v>0</v>
      </c>
      <c r="L36" s="54">
        <f t="shared" si="0"/>
        <v>0</v>
      </c>
      <c r="M36" s="53">
        <f t="shared" si="0"/>
        <v>0</v>
      </c>
      <c r="N36" t="s">
        <v>14</v>
      </c>
      <c r="O36" s="49">
        <f>SUM(B36:N36)</f>
        <v>0</v>
      </c>
    </row>
    <row r="37" spans="1:15" ht="16" thickBot="1">
      <c r="A37" s="9"/>
      <c r="B37" s="10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3" t="s">
        <v>15</v>
      </c>
      <c r="O37" s="50">
        <f>SUM(B37:M37)</f>
        <v>0</v>
      </c>
    </row>
    <row r="39" spans="1:15">
      <c r="L39" s="14"/>
      <c r="M39" s="14" t="s">
        <v>16</v>
      </c>
    </row>
    <row r="40" spans="1:15">
      <c r="H40" s="15"/>
      <c r="I40" s="16"/>
      <c r="J40" s="16"/>
      <c r="K40" s="16"/>
      <c r="L40" s="17"/>
      <c r="M40" s="18">
        <v>0</v>
      </c>
      <c r="N40" s="19">
        <f>M40</f>
        <v>0</v>
      </c>
    </row>
    <row r="41" spans="1:15">
      <c r="H41" s="15" t="str">
        <f>"Meeruren " &amp;$E$1</f>
        <v>Meeruren 2019</v>
      </c>
      <c r="I41" s="16"/>
      <c r="J41" s="16"/>
      <c r="K41" s="16"/>
      <c r="L41" s="20"/>
      <c r="M41" s="18">
        <f>O36</f>
        <v>0</v>
      </c>
      <c r="N41" s="21"/>
    </row>
    <row r="42" spans="1:15">
      <c r="H42" s="22" t="str">
        <f>"Uitbetaalde meeruren " &amp; $E$1</f>
        <v>Uitbetaalde meeruren 2019</v>
      </c>
      <c r="I42" s="16"/>
      <c r="J42" s="16"/>
      <c r="K42" s="16"/>
      <c r="L42" s="20"/>
      <c r="M42" s="18">
        <f>O37</f>
        <v>0</v>
      </c>
      <c r="N42" s="21"/>
    </row>
    <row r="43" spans="1:15">
      <c r="H43" s="23" t="s">
        <v>17</v>
      </c>
      <c r="I43" s="24"/>
      <c r="J43" s="24"/>
      <c r="K43" s="24"/>
      <c r="L43" s="25"/>
      <c r="M43" s="26">
        <f>M41-M42</f>
        <v>0</v>
      </c>
      <c r="N43" s="21"/>
    </row>
    <row r="44" spans="1:15">
      <c r="H44" s="23"/>
      <c r="I44" s="24"/>
      <c r="J44" s="24"/>
      <c r="K44" s="24"/>
      <c r="L44" s="25"/>
      <c r="M44" s="27"/>
      <c r="N44" s="21"/>
    </row>
    <row r="45" spans="1:15">
      <c r="H45" s="23"/>
      <c r="I45" s="24"/>
      <c r="J45" s="24"/>
      <c r="K45" s="24"/>
      <c r="L45" s="28"/>
      <c r="M45" s="27"/>
      <c r="N45" s="21"/>
    </row>
    <row r="46" spans="1:15">
      <c r="H46" s="22" t="str">
        <f>"Extra verlofuren opgebouwd over " &amp; ($E$1-1)</f>
        <v>Extra verlofuren opgebouwd over 2018</v>
      </c>
      <c r="I46" s="16"/>
      <c r="J46" s="16"/>
      <c r="K46" s="29"/>
      <c r="L46" s="30"/>
      <c r="M46" s="31">
        <f>25/(12*174.64/8)*M41</f>
        <v>0</v>
      </c>
      <c r="N46" s="32">
        <f>M46</f>
        <v>0</v>
      </c>
    </row>
    <row r="47" spans="1:15">
      <c r="H47" s="33"/>
      <c r="I47" s="34"/>
      <c r="J47" s="35" t="s">
        <v>18</v>
      </c>
      <c r="K47" s="34"/>
      <c r="L47" s="34"/>
      <c r="M47" s="36" t="s">
        <v>19</v>
      </c>
      <c r="N47" s="37">
        <f>SUM(N40:N46)</f>
        <v>0</v>
      </c>
    </row>
    <row r="48" spans="1:15">
      <c r="H48" s="38"/>
      <c r="I48" s="7"/>
      <c r="J48" s="7"/>
      <c r="K48" s="7"/>
      <c r="L48" s="7"/>
      <c r="M48" s="7"/>
      <c r="N48" s="39"/>
    </row>
  </sheetData>
  <mergeCells count="1">
    <mergeCell ref="B1:D1"/>
  </mergeCells>
  <conditionalFormatting sqref="B4:M34">
    <cfRule type="expression" dxfId="2" priority="1" stopIfTrue="1">
      <formula>IF($A4 &gt; DAY(EOMONTH(DATE($E$1,B$2,$A$4),0)),1,0)</formula>
    </cfRule>
    <cfRule type="expression" dxfId="1" priority="4">
      <formula>OR(WEEKDAY(DATE($E$1,B$2,$A4))=1,WEEKDAY(DATE($E$1,B$2,$A4))=7)</formula>
    </cfRule>
    <cfRule type="expression" dxfId="0" priority="2" stopIfTrue="1">
      <formula>IF(ISNA(VLOOKUP(DATE($E$1,B$2,$A4),$Q$13:$R$21,1,FALSE)),0,1)</formula>
    </cfRule>
  </conditionalFormatting>
  <dataValidations count="1">
    <dataValidation type="list" allowBlank="1" showInputMessage="1" showErrorMessage="1" sqref="E1" xr:uid="{00000000-0002-0000-0000-000000000000}">
      <formula1>"2019,2020,2021,2022,2023,2024,2025,2026,2027,2028,2029"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Glencore Agriculture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Ravenhorst, Michel (Rotterdam - NL)</dc:creator>
  <cp:lastModifiedBy>Microsoft Office-gebruiker</cp:lastModifiedBy>
  <dcterms:created xsi:type="dcterms:W3CDTF">2019-03-05T12:06:53Z</dcterms:created>
  <dcterms:modified xsi:type="dcterms:W3CDTF">2019-07-04T05:55:18Z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