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9230" windowHeight="51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0" i="1" l="1"/>
  <c r="H41" i="1" l="1"/>
  <c r="H39" i="1"/>
  <c r="H38" i="1"/>
  <c r="H35" i="1"/>
  <c r="H34" i="1"/>
  <c r="E35" i="1"/>
  <c r="D35" i="1"/>
  <c r="H33" i="1"/>
  <c r="H32" i="1"/>
  <c r="H31" i="1"/>
  <c r="H30" i="1"/>
  <c r="H29" i="1"/>
  <c r="H28" i="1"/>
  <c r="B40" i="1"/>
  <c r="D39" i="1"/>
  <c r="N62" i="1" s="1"/>
  <c r="D38" i="1"/>
  <c r="A38" i="1"/>
  <c r="A36" i="1"/>
  <c r="M50" i="1"/>
  <c r="C34" i="1"/>
  <c r="B34" i="1"/>
  <c r="A34" i="1"/>
  <c r="E31" i="1"/>
  <c r="D31" i="1"/>
  <c r="N37" i="1" s="1"/>
  <c r="C30" i="1"/>
  <c r="M34" i="1" s="1"/>
  <c r="B30" i="1"/>
  <c r="A30" i="1"/>
  <c r="A32" i="1"/>
  <c r="D33" i="1"/>
  <c r="D32" i="1"/>
  <c r="B32" i="1"/>
  <c r="C29" i="1"/>
  <c r="C28" i="1"/>
  <c r="B28" i="1"/>
  <c r="A28" i="1"/>
  <c r="Q68" i="1"/>
  <c r="P68" i="1"/>
  <c r="N68" i="1"/>
  <c r="L68" i="1"/>
  <c r="Q67" i="1"/>
  <c r="P67" i="1"/>
  <c r="N67" i="1"/>
  <c r="L67" i="1"/>
  <c r="Q65" i="1"/>
  <c r="P65" i="1"/>
  <c r="O65" i="1"/>
  <c r="M65" i="1"/>
  <c r="Q64" i="1"/>
  <c r="P64" i="1"/>
  <c r="O64" i="1"/>
  <c r="M64" i="1"/>
  <c r="Q62" i="1"/>
  <c r="P62" i="1"/>
  <c r="L62" i="1"/>
  <c r="Q61" i="1"/>
  <c r="P61" i="1"/>
  <c r="L61" i="1"/>
  <c r="Q59" i="1"/>
  <c r="P59" i="1"/>
  <c r="O59" i="1"/>
  <c r="M59" i="1"/>
  <c r="Q58" i="1"/>
  <c r="P58" i="1"/>
  <c r="O58" i="1"/>
  <c r="M58" i="1"/>
  <c r="Q56" i="1"/>
  <c r="P56" i="1"/>
  <c r="M56" i="1"/>
  <c r="L56" i="1"/>
  <c r="Q55" i="1"/>
  <c r="P55" i="1"/>
  <c r="M55" i="1"/>
  <c r="L55" i="1"/>
  <c r="Q53" i="1"/>
  <c r="P53" i="1"/>
  <c r="O53" i="1"/>
  <c r="N53" i="1"/>
  <c r="Q52" i="1"/>
  <c r="P52" i="1"/>
  <c r="O52" i="1"/>
  <c r="N52" i="1"/>
  <c r="Q50" i="1"/>
  <c r="P50" i="1"/>
  <c r="L50" i="1"/>
  <c r="Q49" i="1"/>
  <c r="P49" i="1"/>
  <c r="L49" i="1"/>
  <c r="Q47" i="1"/>
  <c r="P47" i="1"/>
  <c r="O47" i="1"/>
  <c r="N47" i="1"/>
  <c r="Q46" i="1"/>
  <c r="P46" i="1"/>
  <c r="O46" i="1"/>
  <c r="N46" i="1"/>
  <c r="Q44" i="1"/>
  <c r="P44" i="1"/>
  <c r="N44" i="1"/>
  <c r="L44" i="1"/>
  <c r="Q43" i="1"/>
  <c r="P43" i="1"/>
  <c r="N43" i="1"/>
  <c r="L43" i="1"/>
  <c r="T41" i="1"/>
  <c r="Q41" i="1"/>
  <c r="P41" i="1"/>
  <c r="O41" i="1"/>
  <c r="M41" i="1"/>
  <c r="T40" i="1"/>
  <c r="Q40" i="1"/>
  <c r="P40" i="1"/>
  <c r="O40" i="1"/>
  <c r="M40" i="1"/>
  <c r="T39" i="1"/>
  <c r="T38" i="1"/>
  <c r="Q38" i="1"/>
  <c r="P38" i="1"/>
  <c r="L38" i="1"/>
  <c r="T37" i="1"/>
  <c r="Q37" i="1"/>
  <c r="P37" i="1"/>
  <c r="L37" i="1"/>
  <c r="T36" i="1"/>
  <c r="T35" i="1"/>
  <c r="Q35" i="1"/>
  <c r="P35" i="1"/>
  <c r="O35" i="1"/>
  <c r="M35" i="1"/>
  <c r="T34" i="1"/>
  <c r="Q34" i="1"/>
  <c r="P34" i="1"/>
  <c r="O34" i="1"/>
  <c r="T33" i="1"/>
  <c r="T32" i="1"/>
  <c r="Q32" i="1"/>
  <c r="P32" i="1"/>
  <c r="M32" i="1"/>
  <c r="L32" i="1"/>
  <c r="T31" i="1"/>
  <c r="Q31" i="1"/>
  <c r="P31" i="1"/>
  <c r="M31" i="1"/>
  <c r="L31" i="1"/>
  <c r="T30" i="1"/>
  <c r="T29" i="1"/>
  <c r="Q29" i="1"/>
  <c r="P29" i="1"/>
  <c r="O29" i="1"/>
  <c r="N29" i="1"/>
  <c r="T28" i="1"/>
  <c r="Q28" i="1"/>
  <c r="P28" i="1"/>
  <c r="O28" i="1"/>
  <c r="N28" i="1"/>
  <c r="M9" i="1"/>
  <c r="G9" i="1"/>
  <c r="G8" i="1"/>
  <c r="M7" i="1"/>
  <c r="G7" i="1"/>
  <c r="G6" i="1"/>
  <c r="M5" i="1"/>
  <c r="M4" i="1"/>
  <c r="G4" i="1"/>
  <c r="K10" i="1"/>
  <c r="E10" i="1"/>
  <c r="G3" i="1"/>
  <c r="N61" i="1" l="1"/>
  <c r="M49" i="1"/>
  <c r="N38" i="1"/>
  <c r="M3" i="1"/>
  <c r="E39" i="1" s="1"/>
  <c r="M6" i="1"/>
  <c r="M8" i="1"/>
  <c r="B38" i="1"/>
  <c r="C41" i="1"/>
  <c r="E41" i="1"/>
  <c r="D40" i="1"/>
  <c r="F10" i="1"/>
  <c r="F8" i="1"/>
  <c r="F6" i="1"/>
  <c r="F4" i="1"/>
  <c r="L10" i="1"/>
  <c r="L8" i="1"/>
  <c r="L6" i="1"/>
  <c r="L4" i="1"/>
  <c r="F5" i="1"/>
  <c r="L5" i="1"/>
  <c r="F7" i="1"/>
  <c r="L7" i="1"/>
  <c r="F9" i="1"/>
  <c r="L9" i="1"/>
  <c r="G5" i="1"/>
  <c r="F3" i="1"/>
  <c r="L3" i="1"/>
  <c r="C10" i="1"/>
  <c r="I10" i="1"/>
  <c r="J3" i="1" s="1"/>
  <c r="N49" i="1" l="1"/>
  <c r="J7" i="1"/>
  <c r="D10" i="1"/>
  <c r="D8" i="1"/>
  <c r="D6" i="1"/>
  <c r="D4" i="1"/>
  <c r="G10" i="1"/>
  <c r="M28" i="1"/>
  <c r="M29" i="1"/>
  <c r="N59" i="1"/>
  <c r="N58" i="1"/>
  <c r="N65" i="1"/>
  <c r="N64" i="1"/>
  <c r="M46" i="1"/>
  <c r="M47" i="1"/>
  <c r="N55" i="1"/>
  <c r="N56" i="1"/>
  <c r="M10" i="1"/>
  <c r="J10" i="1"/>
  <c r="J8" i="1"/>
  <c r="J6" i="1"/>
  <c r="O11" i="1"/>
  <c r="J4" i="1"/>
  <c r="J9" i="1"/>
  <c r="D7" i="1"/>
  <c r="J5" i="1"/>
  <c r="D3" i="1"/>
  <c r="L47" i="1"/>
  <c r="L46" i="1"/>
  <c r="N31" i="1"/>
  <c r="N32" i="1"/>
  <c r="O32" i="1"/>
  <c r="O31" i="1"/>
  <c r="M44" i="1"/>
  <c r="M43" i="1"/>
  <c r="O62" i="1"/>
  <c r="O61" i="1"/>
  <c r="O68" i="1"/>
  <c r="O67" i="1"/>
  <c r="L65" i="1"/>
  <c r="L64" i="1"/>
  <c r="O50" i="1"/>
  <c r="O49" i="1"/>
  <c r="N40" i="1"/>
  <c r="N41" i="1"/>
  <c r="L53" i="1"/>
  <c r="L52" i="1"/>
  <c r="O37" i="1"/>
  <c r="O38" i="1"/>
  <c r="L34" i="1"/>
  <c r="L35" i="1"/>
  <c r="M62" i="1"/>
  <c r="M61" i="1"/>
  <c r="S39" i="1" s="1"/>
  <c r="D9" i="1"/>
  <c r="L29" i="1"/>
  <c r="L28" i="1"/>
  <c r="S28" i="1" s="1"/>
  <c r="L40" i="1"/>
  <c r="S32" i="1" s="1"/>
  <c r="L41" i="1"/>
  <c r="R34" i="1"/>
  <c r="K30" i="1"/>
  <c r="R32" i="1"/>
  <c r="K31" i="1"/>
  <c r="R28" i="1"/>
  <c r="K29" i="1"/>
  <c r="M68" i="1"/>
  <c r="M67" i="1"/>
  <c r="O44" i="1"/>
  <c r="O43" i="1"/>
  <c r="D5" i="1"/>
  <c r="N34" i="1"/>
  <c r="N35" i="1"/>
  <c r="M37" i="1"/>
  <c r="S31" i="1" s="1"/>
  <c r="M38" i="1"/>
  <c r="L59" i="1"/>
  <c r="L58" i="1"/>
  <c r="R33" i="1" l="1"/>
  <c r="R29" i="1"/>
  <c r="R31" i="1"/>
  <c r="N50" i="1"/>
  <c r="S41" i="1"/>
  <c r="R30" i="1"/>
  <c r="R35" i="1"/>
  <c r="R40" i="1"/>
  <c r="R39" i="1"/>
  <c r="R38" i="1"/>
  <c r="S34" i="1"/>
  <c r="S38" i="1"/>
  <c r="S29" i="1"/>
  <c r="R37" i="1"/>
  <c r="R41" i="1"/>
  <c r="R36" i="1"/>
  <c r="S40" i="1"/>
  <c r="K32" i="1"/>
  <c r="K34" i="1"/>
  <c r="K33" i="1"/>
  <c r="S33" i="1"/>
  <c r="S35" i="1"/>
  <c r="O56" i="1"/>
  <c r="O55" i="1"/>
  <c r="S37" i="1" s="1"/>
  <c r="S30" i="1"/>
  <c r="M52" i="1"/>
  <c r="S36" i="1" s="1"/>
  <c r="M53" i="1"/>
  <c r="K35" i="1" l="1"/>
  <c r="K37" i="1"/>
  <c r="K36" i="1"/>
  <c r="K40" i="1" l="1"/>
  <c r="K39" i="1"/>
  <c r="K38" i="1"/>
  <c r="K42" i="1" l="1"/>
  <c r="K41" i="1"/>
  <c r="K43" i="1"/>
  <c r="K46" i="1" l="1"/>
  <c r="K45" i="1"/>
  <c r="K44" i="1"/>
  <c r="K48" i="1" l="1"/>
  <c r="K47" i="1"/>
  <c r="K49" i="1"/>
  <c r="K50" i="1" l="1"/>
  <c r="K52" i="1"/>
  <c r="K51" i="1"/>
  <c r="K54" i="1" l="1"/>
  <c r="K53" i="1"/>
  <c r="K55" i="1"/>
  <c r="K56" i="1" l="1"/>
  <c r="K58" i="1"/>
  <c r="K57" i="1"/>
  <c r="K60" i="1" l="1"/>
  <c r="K59" i="1"/>
  <c r="K61" i="1"/>
  <c r="K62" i="1" l="1"/>
  <c r="K64" i="1"/>
  <c r="K63" i="1"/>
  <c r="K67" i="1" l="1"/>
  <c r="K68" i="1" s="1"/>
  <c r="I68" i="1" s="1"/>
  <c r="K66" i="1"/>
  <c r="K65" i="1"/>
</calcChain>
</file>

<file path=xl/comments1.xml><?xml version="1.0" encoding="utf-8"?>
<comments xmlns="http://schemas.openxmlformats.org/spreadsheetml/2006/main">
  <authors>
    <author>Rosenberg, Anja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2013 includes ethylene
2012 includes ammonia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23 includes cement, flat glass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Sub-category
2410 includes crude steel
2420 includes aluminum and copper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19 includes oil refining</t>
        </r>
      </text>
    </comment>
  </commentList>
</comments>
</file>

<file path=xl/sharedStrings.xml><?xml version="1.0" encoding="utf-8"?>
<sst xmlns="http://schemas.openxmlformats.org/spreadsheetml/2006/main" count="50" uniqueCount="35">
  <si>
    <t>Final Energy Use (GJ)</t>
  </si>
  <si>
    <t>Gross value added (1.000 Euro)</t>
  </si>
  <si>
    <t>Energy/GVA (MJ/Euro)</t>
  </si>
  <si>
    <t>A (ISIC Rev. 4: 10, 11, 12)</t>
  </si>
  <si>
    <t>Food products, beverages &amp; tobacco</t>
  </si>
  <si>
    <t>B (ISIC Rev. 4: 17)</t>
  </si>
  <si>
    <t>Paper and paper products</t>
  </si>
  <si>
    <t>C (ISIC Rev. 4: 20, 21, 22)</t>
  </si>
  <si>
    <t>Chemicals</t>
  </si>
  <si>
    <t>D (ISIC Rev. 4: 23)</t>
  </si>
  <si>
    <t>Non-metallic minerals</t>
  </si>
  <si>
    <t>E (ISIC Rev. 4: 241)</t>
  </si>
  <si>
    <t>F (ISIC Rev. 4: 24 w/o 241, 25)</t>
  </si>
  <si>
    <t>Non-ferrous, fabricated metals</t>
  </si>
  <si>
    <t>F (ISIC Rev. 4: 13, 14, 15, 16, 18, 26, 27, 28, 29, 30, 31, 32, 33)</t>
  </si>
  <si>
    <t>Other segments</t>
  </si>
  <si>
    <t>Total</t>
  </si>
  <si>
    <t>Illustration 3</t>
  </si>
  <si>
    <t>Minimum value (2000, 2008) in (MJ/Euro)</t>
  </si>
  <si>
    <t>Decrease between 2000 and 2008(MJ/Euro)</t>
  </si>
  <si>
    <t>Increase between 2000 and 2008(MJ/Euro)</t>
  </si>
  <si>
    <t>Difference between 2000 and 2008 if GVA changed</t>
  </si>
  <si>
    <t>Dummy</t>
  </si>
  <si>
    <t>Difference in share of GVA (%)</t>
  </si>
  <si>
    <t>Decrease 2000 to 2008</t>
  </si>
  <si>
    <t>Increase 2000 to 2008</t>
  </si>
  <si>
    <t>Increase-Decrease</t>
  </si>
  <si>
    <t>Label</t>
  </si>
  <si>
    <t>Trade intensity</t>
  </si>
  <si>
    <t>Energy cost</t>
  </si>
  <si>
    <t>(-) Energy Intens.</t>
  </si>
  <si>
    <t>+ GVA</t>
  </si>
  <si>
    <t>+ Energy Intens.</t>
  </si>
  <si>
    <t>(-) GVA</t>
  </si>
  <si>
    <t>Basic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</si>
</sst>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0.0%"/>
    <numFmt numFmtId="167" formatCode="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darkHorizontal">
        <fgColor theme="0"/>
        <bgColor theme="2" tint="-9.9948118533890809E-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7" fillId="0" borderId="0"/>
    <xf numFmtId="0" fontId="1" fillId="0" borderId="0"/>
    <xf numFmtId="3" fontId="7" fillId="0" borderId="0"/>
  </cellStyleXfs>
  <cellXfs count="120">
    <xf numFmtId="0" fontId="0" fillId="0" borderId="0" xfId="0"/>
    <xf numFmtId="0" fontId="0" fillId="3" borderId="5" xfId="0" applyFill="1" applyBorder="1"/>
    <xf numFmtId="0" fontId="0" fillId="2" borderId="8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9" fontId="0" fillId="0" borderId="9" xfId="2" applyFont="1" applyBorder="1"/>
    <xf numFmtId="9" fontId="0" fillId="0" borderId="0" xfId="2" applyNumberFormat="1" applyFont="1" applyBorder="1"/>
    <xf numFmtId="164" fontId="0" fillId="0" borderId="8" xfId="1" applyNumberFormat="1" applyFont="1" applyFill="1" applyBorder="1"/>
    <xf numFmtId="9" fontId="0" fillId="0" borderId="3" xfId="2" applyFont="1" applyBorder="1"/>
    <xf numFmtId="9" fontId="0" fillId="0" borderId="3" xfId="2" applyNumberFormat="1" applyFont="1" applyBorder="1"/>
    <xf numFmtId="0" fontId="0" fillId="2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164" fontId="1" fillId="0" borderId="0" xfId="1" applyNumberFormat="1" applyFont="1" applyBorder="1"/>
    <xf numFmtId="9" fontId="1" fillId="0" borderId="9" xfId="2" applyFont="1" applyBorder="1"/>
    <xf numFmtId="164" fontId="1" fillId="0" borderId="4" xfId="1" applyNumberFormat="1" applyFont="1" applyBorder="1"/>
    <xf numFmtId="9" fontId="1" fillId="0" borderId="0" xfId="2" applyNumberFormat="1" applyFont="1" applyBorder="1"/>
    <xf numFmtId="164" fontId="1" fillId="0" borderId="10" xfId="1" applyNumberFormat="1" applyFont="1" applyFill="1" applyBorder="1"/>
    <xf numFmtId="0" fontId="1" fillId="0" borderId="0" xfId="0" applyFont="1"/>
    <xf numFmtId="9" fontId="1" fillId="0" borderId="9" xfId="2" applyNumberFormat="1" applyFont="1" applyBorder="1"/>
    <xf numFmtId="0" fontId="0" fillId="2" borderId="11" xfId="0" applyFill="1" applyBorder="1"/>
    <xf numFmtId="0" fontId="0" fillId="3" borderId="11" xfId="0" applyFill="1" applyBorder="1"/>
    <xf numFmtId="164" fontId="0" fillId="0" borderId="12" xfId="0" applyNumberFormat="1" applyBorder="1"/>
    <xf numFmtId="9" fontId="0" fillId="0" borderId="13" xfId="2" applyFont="1" applyBorder="1"/>
    <xf numFmtId="164" fontId="0" fillId="0" borderId="14" xfId="0" applyNumberFormat="1" applyBorder="1"/>
    <xf numFmtId="9" fontId="0" fillId="0" borderId="12" xfId="2" applyNumberFormat="1" applyFont="1" applyBorder="1"/>
    <xf numFmtId="164" fontId="0" fillId="0" borderId="11" xfId="0" applyNumberFormat="1" applyFill="1" applyBorder="1"/>
    <xf numFmtId="9" fontId="0" fillId="0" borderId="13" xfId="2" applyNumberFormat="1" applyFont="1" applyBorder="1"/>
    <xf numFmtId="0" fontId="3" fillId="0" borderId="0" xfId="0" applyFont="1"/>
    <xf numFmtId="0" fontId="0" fillId="4" borderId="8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5" xfId="0" applyFill="1" applyBorder="1"/>
    <xf numFmtId="0" fontId="4" fillId="0" borderId="0" xfId="0" applyFont="1" applyFill="1" applyBorder="1"/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15" xfId="0" applyFont="1" applyFill="1" applyBorder="1" applyAlignment="1">
      <alignment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17" xfId="0" applyFont="1" applyFill="1" applyBorder="1" applyAlignment="1">
      <alignment vertical="top" wrapText="1"/>
    </xf>
    <xf numFmtId="0" fontId="0" fillId="4" borderId="8" xfId="0" applyFill="1" applyBorder="1" applyAlignment="1">
      <alignment wrapText="1"/>
    </xf>
    <xf numFmtId="164" fontId="0" fillId="5" borderId="2" xfId="1" applyNumberFormat="1" applyFont="1" applyFill="1" applyBorder="1"/>
    <xf numFmtId="164" fontId="0" fillId="6" borderId="2" xfId="1" applyNumberFormat="1" applyFont="1" applyFill="1" applyBorder="1"/>
    <xf numFmtId="164" fontId="0" fillId="7" borderId="2" xfId="1" applyNumberFormat="1" applyFont="1" applyFill="1" applyBorder="1"/>
    <xf numFmtId="164" fontId="0" fillId="8" borderId="2" xfId="1" applyNumberFormat="1" applyFont="1" applyFill="1" applyBorder="1"/>
    <xf numFmtId="164" fontId="0" fillId="4" borderId="2" xfId="1" applyNumberFormat="1" applyFont="1" applyFill="1" applyBorder="1"/>
    <xf numFmtId="164" fontId="0" fillId="4" borderId="3" xfId="1" applyNumberFormat="1" applyFont="1" applyFill="1" applyBorder="1"/>
    <xf numFmtId="0" fontId="2" fillId="0" borderId="3" xfId="0" applyFont="1" applyBorder="1"/>
    <xf numFmtId="43" fontId="4" fillId="4" borderId="1" xfId="1" applyFont="1" applyFill="1" applyBorder="1"/>
    <xf numFmtId="164" fontId="4" fillId="5" borderId="1" xfId="1" applyNumberFormat="1" applyFont="1" applyFill="1" applyBorder="1"/>
    <xf numFmtId="164" fontId="4" fillId="6" borderId="2" xfId="1" applyNumberFormat="1" applyFont="1" applyFill="1" applyBorder="1"/>
    <xf numFmtId="164" fontId="4" fillId="7" borderId="2" xfId="1" applyNumberFormat="1" applyFont="1" applyFill="1" applyBorder="1"/>
    <xf numFmtId="164" fontId="4" fillId="8" borderId="2" xfId="1" applyNumberFormat="1" applyFont="1" applyFill="1" applyBorder="1"/>
    <xf numFmtId="164" fontId="4" fillId="4" borderId="2" xfId="1" applyNumberFormat="1" applyFont="1" applyFill="1" applyBorder="1"/>
    <xf numFmtId="43" fontId="4" fillId="9" borderId="15" xfId="1" applyFont="1" applyFill="1" applyBorder="1"/>
    <xf numFmtId="165" fontId="4" fillId="9" borderId="16" xfId="1" applyNumberFormat="1" applyFont="1" applyFill="1" applyBorder="1"/>
    <xf numFmtId="165" fontId="4" fillId="9" borderId="17" xfId="1" applyNumberFormat="1" applyFont="1" applyFill="1" applyBorder="1"/>
    <xf numFmtId="0" fontId="0" fillId="4" borderId="11" xfId="0" applyFill="1" applyBorder="1"/>
    <xf numFmtId="164" fontId="0" fillId="5" borderId="12" xfId="1" applyNumberFormat="1" applyFont="1" applyFill="1" applyBorder="1"/>
    <xf numFmtId="164" fontId="0" fillId="6" borderId="12" xfId="1" applyNumberFormat="1" applyFont="1" applyFill="1" applyBorder="1"/>
    <xf numFmtId="164" fontId="0" fillId="7" borderId="12" xfId="1" applyNumberFormat="1" applyFont="1" applyFill="1" applyBorder="1"/>
    <xf numFmtId="164" fontId="0" fillId="8" borderId="12" xfId="1" applyNumberFormat="1" applyFont="1" applyFill="1" applyBorder="1"/>
    <xf numFmtId="164" fontId="0" fillId="4" borderId="12" xfId="1" applyNumberFormat="1" applyFont="1" applyFill="1" applyBorder="1"/>
    <xf numFmtId="164" fontId="0" fillId="4" borderId="13" xfId="1" applyNumberFormat="1" applyFont="1" applyFill="1" applyBorder="1"/>
    <xf numFmtId="0" fontId="0" fillId="0" borderId="13" xfId="0" quotePrefix="1" applyBorder="1"/>
    <xf numFmtId="43" fontId="4" fillId="4" borderId="4" xfId="1" applyNumberFormat="1" applyFont="1" applyFill="1" applyBorder="1"/>
    <xf numFmtId="164" fontId="4" fillId="5" borderId="4" xfId="1" applyNumberFormat="1" applyFont="1" applyFill="1" applyBorder="1"/>
    <xf numFmtId="164" fontId="4" fillId="6" borderId="0" xfId="1" applyNumberFormat="1" applyFont="1" applyFill="1" applyBorder="1"/>
    <xf numFmtId="164" fontId="4" fillId="7" borderId="0" xfId="1" applyNumberFormat="1" applyFont="1" applyFill="1" applyBorder="1"/>
    <xf numFmtId="164" fontId="4" fillId="8" borderId="0" xfId="1" applyNumberFormat="1" applyFont="1" applyFill="1" applyBorder="1"/>
    <xf numFmtId="164" fontId="4" fillId="4" borderId="0" xfId="1" applyNumberFormat="1" applyFont="1" applyFill="1" applyBorder="1"/>
    <xf numFmtId="43" fontId="4" fillId="9" borderId="18" xfId="1" applyFont="1" applyFill="1" applyBorder="1"/>
    <xf numFmtId="165" fontId="4" fillId="9" borderId="0" xfId="1" applyNumberFormat="1" applyFont="1" applyFill="1" applyBorder="1"/>
    <xf numFmtId="165" fontId="4" fillId="9" borderId="19" xfId="1" applyNumberFormat="1" applyFont="1" applyFill="1" applyBorder="1"/>
    <xf numFmtId="0" fontId="0" fillId="4" borderId="8" xfId="0" applyFill="1" applyBorder="1"/>
    <xf numFmtId="0" fontId="0" fillId="0" borderId="3" xfId="0" quotePrefix="1" applyBorder="1"/>
    <xf numFmtId="43" fontId="4" fillId="4" borderId="14" xfId="1" applyNumberFormat="1" applyFont="1" applyFill="1" applyBorder="1"/>
    <xf numFmtId="164" fontId="4" fillId="5" borderId="14" xfId="1" applyNumberFormat="1" applyFont="1" applyFill="1" applyBorder="1"/>
    <xf numFmtId="164" fontId="4" fillId="6" borderId="12" xfId="1" applyNumberFormat="1" applyFont="1" applyFill="1" applyBorder="1"/>
    <xf numFmtId="164" fontId="4" fillId="7" borderId="12" xfId="1" applyNumberFormat="1" applyFont="1" applyFill="1" applyBorder="1"/>
    <xf numFmtId="164" fontId="4" fillId="8" borderId="12" xfId="1" applyNumberFormat="1" applyFont="1" applyFill="1" applyBorder="1"/>
    <xf numFmtId="164" fontId="4" fillId="4" borderId="12" xfId="1" applyNumberFormat="1" applyFont="1" applyFill="1" applyBorder="1"/>
    <xf numFmtId="0" fontId="2" fillId="0" borderId="13" xfId="0" applyFont="1" applyBorder="1"/>
    <xf numFmtId="0" fontId="0" fillId="4" borderId="10" xfId="0" applyFill="1" applyBorder="1"/>
    <xf numFmtId="164" fontId="0" fillId="5" borderId="0" xfId="1" applyNumberFormat="1" applyFont="1" applyFill="1" applyBorder="1"/>
    <xf numFmtId="164" fontId="0" fillId="6" borderId="0" xfId="1" applyNumberFormat="1" applyFont="1" applyFill="1" applyBorder="1"/>
    <xf numFmtId="164" fontId="0" fillId="7" borderId="0" xfId="1" applyNumberFormat="1" applyFont="1" applyFill="1" applyBorder="1"/>
    <xf numFmtId="164" fontId="0" fillId="8" borderId="0" xfId="1" applyNumberFormat="1" applyFont="1" applyFill="1" applyBorder="1"/>
    <xf numFmtId="164" fontId="0" fillId="4" borderId="0" xfId="1" applyNumberFormat="1" applyFont="1" applyFill="1" applyBorder="1"/>
    <xf numFmtId="164" fontId="0" fillId="4" borderId="9" xfId="1" applyNumberFormat="1" applyFont="1" applyFill="1" applyBorder="1"/>
    <xf numFmtId="0" fontId="0" fillId="0" borderId="8" xfId="0" quotePrefix="1" applyBorder="1"/>
    <xf numFmtId="0" fontId="2" fillId="0" borderId="11" xfId="0" applyFont="1" applyBorder="1"/>
    <xf numFmtId="43" fontId="4" fillId="4" borderId="1" xfId="1" applyNumberFormat="1" applyFont="1" applyFill="1" applyBorder="1"/>
    <xf numFmtId="43" fontId="4" fillId="9" borderId="20" xfId="1" applyFont="1" applyFill="1" applyBorder="1"/>
    <xf numFmtId="165" fontId="4" fillId="9" borderId="21" xfId="1" applyNumberFormat="1" applyFont="1" applyFill="1" applyBorder="1"/>
    <xf numFmtId="165" fontId="4" fillId="9" borderId="22" xfId="1" applyNumberFormat="1" applyFont="1" applyFill="1" applyBorder="1"/>
    <xf numFmtId="14" fontId="0" fillId="0" borderId="0" xfId="0" applyNumberFormat="1"/>
    <xf numFmtId="164" fontId="4" fillId="4" borderId="3" xfId="1" applyNumberFormat="1" applyFont="1" applyFill="1" applyBorder="1"/>
    <xf numFmtId="164" fontId="4" fillId="4" borderId="9" xfId="1" applyNumberFormat="1" applyFont="1" applyFill="1" applyBorder="1"/>
    <xf numFmtId="164" fontId="4" fillId="4" borderId="13" xfId="1" applyNumberFormat="1" applyFont="1" applyFill="1" applyBorder="1"/>
    <xf numFmtId="167" fontId="0" fillId="0" borderId="0" xfId="0" applyNumberFormat="1"/>
    <xf numFmtId="43" fontId="0" fillId="9" borderId="8" xfId="1" applyFont="1" applyFill="1" applyBorder="1"/>
    <xf numFmtId="43" fontId="0" fillId="9" borderId="11" xfId="1" applyFont="1" applyFill="1" applyBorder="1"/>
    <xf numFmtId="43" fontId="1" fillId="0" borderId="10" xfId="1" applyFont="1" applyFill="1" applyBorder="1"/>
    <xf numFmtId="166" fontId="1" fillId="0" borderId="9" xfId="2" applyNumberFormat="1" applyFont="1" applyBorder="1"/>
    <xf numFmtId="166" fontId="1" fillId="0" borderId="0" xfId="2" applyNumberFormat="1" applyFont="1" applyBorder="1"/>
    <xf numFmtId="164" fontId="0" fillId="0" borderId="0" xfId="3" applyNumberFormat="1" applyFont="1" applyBorder="1"/>
    <xf numFmtId="164" fontId="0" fillId="0" borderId="0" xfId="3" applyNumberFormat="1" applyFont="1" applyBorder="1"/>
    <xf numFmtId="164" fontId="0" fillId="0" borderId="4" xfId="3" applyNumberFormat="1" applyFont="1" applyBorder="1"/>
    <xf numFmtId="164" fontId="0" fillId="0" borderId="4" xfId="3" applyNumberFormat="1" applyFont="1" applyBorder="1"/>
    <xf numFmtId="164" fontId="0" fillId="0" borderId="1" xfId="3" applyNumberFormat="1" applyFont="1" applyBorder="1"/>
    <xf numFmtId="164" fontId="0" fillId="0" borderId="1" xfId="3" applyNumberFormat="1" applyFont="1" applyBorder="1"/>
    <xf numFmtId="164" fontId="0" fillId="0" borderId="2" xfId="3" applyNumberFormat="1" applyFont="1" applyBorder="1"/>
    <xf numFmtId="0" fontId="0" fillId="0" borderId="0" xfId="0" applyFont="1"/>
    <xf numFmtId="164" fontId="0" fillId="0" borderId="2" xfId="3" applyNumberFormat="1" applyFont="1" applyBorder="1"/>
    <xf numFmtId="43" fontId="0" fillId="9" borderId="10" xfId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7">
    <cellStyle name="Comma" xfId="1" builtinId="3"/>
    <cellStyle name="Comma 2" xfId="3"/>
    <cellStyle name="Normal" xfId="0" builtinId="0"/>
    <cellStyle name="Percent" xfId="2" builtinId="5"/>
    <cellStyle name="Standard 2 2" xfId="4"/>
    <cellStyle name="Standard 3 5" xfId="5"/>
    <cellStyle name="Standard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U.S.</a:t>
            </a:r>
          </a:p>
        </c:rich>
      </c:tx>
      <c:layout>
        <c:manualLayout>
          <c:xMode val="edge"/>
          <c:yMode val="edge"/>
          <c:x val="0.51830763888888887"/>
          <c:y val="6.04761904761904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083888888888889"/>
          <c:y val="5.5953174603174602E-2"/>
          <c:w val="0.80682314814814815"/>
          <c:h val="0.65800119047619043"/>
        </c:manualLayout>
      </c:layout>
      <c:areaChart>
        <c:grouping val="stacked"/>
        <c:varyColors val="0"/>
        <c:ser>
          <c:idx val="0"/>
          <c:order val="0"/>
          <c:tx>
            <c:v>Status quo in 2006</c:v>
          </c:tx>
          <c:spPr>
            <a:solidFill>
              <a:schemeClr val="bg2">
                <a:lumMod val="50000"/>
              </a:schemeClr>
            </a:solidFill>
            <a:ln>
              <a:noFill/>
            </a:ln>
          </c:spPr>
          <c:cat>
            <c:numRef>
              <c:f>Sheet1!$K$28:$K$68</c:f>
              <c:numCache>
                <c:formatCode>_(* #,##0.00_);_(* \(#,##0.00\);_(* "-"??_);_(@_)</c:formatCode>
                <c:ptCount val="41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3.9030672567405253</c:v>
                </c:pt>
                <c:pt idx="5">
                  <c:v>3.9030672567405253</c:v>
                </c:pt>
                <c:pt idx="6">
                  <c:v>3.9030672567405253</c:v>
                </c:pt>
                <c:pt idx="7">
                  <c:v>21.112201050908691</c:v>
                </c:pt>
                <c:pt idx="8">
                  <c:v>21.112201050908691</c:v>
                </c:pt>
                <c:pt idx="9">
                  <c:v>21.112201050908691</c:v>
                </c:pt>
                <c:pt idx="10">
                  <c:v>24.248482302510723</c:v>
                </c:pt>
                <c:pt idx="11">
                  <c:v>24.248482302510723</c:v>
                </c:pt>
                <c:pt idx="12">
                  <c:v>24.248482302510723</c:v>
                </c:pt>
                <c:pt idx="13">
                  <c:v>27.080166808113095</c:v>
                </c:pt>
                <c:pt idx="14">
                  <c:v>27.080166808113095</c:v>
                </c:pt>
                <c:pt idx="15">
                  <c:v>27.080166808113095</c:v>
                </c:pt>
                <c:pt idx="16">
                  <c:v>27.587714906902924</c:v>
                </c:pt>
                <c:pt idx="17">
                  <c:v>27.587714906902924</c:v>
                </c:pt>
                <c:pt idx="18">
                  <c:v>27.587714906902924</c:v>
                </c:pt>
                <c:pt idx="19">
                  <c:v>38.744803669114447</c:v>
                </c:pt>
                <c:pt idx="20">
                  <c:v>38.744803669114447</c:v>
                </c:pt>
                <c:pt idx="21">
                  <c:v>38.744803669114447</c:v>
                </c:pt>
                <c:pt idx="22">
                  <c:v>39.330714635429395</c:v>
                </c:pt>
                <c:pt idx="23">
                  <c:v>39.330714635429395</c:v>
                </c:pt>
                <c:pt idx="24">
                  <c:v>39.330714635429395</c:v>
                </c:pt>
                <c:pt idx="25">
                  <c:v>39.330714635429395</c:v>
                </c:pt>
                <c:pt idx="26">
                  <c:v>39.330714635429395</c:v>
                </c:pt>
                <c:pt idx="27">
                  <c:v>39.330714635429395</c:v>
                </c:pt>
                <c:pt idx="28">
                  <c:v>39.330714635429395</c:v>
                </c:pt>
                <c:pt idx="29">
                  <c:v>39.330714635429395</c:v>
                </c:pt>
                <c:pt idx="30">
                  <c:v>39.330714635429395</c:v>
                </c:pt>
                <c:pt idx="31">
                  <c:v>52.07384419829669</c:v>
                </c:pt>
                <c:pt idx="32">
                  <c:v>52.07384419829669</c:v>
                </c:pt>
                <c:pt idx="33">
                  <c:v>52.07384419829669</c:v>
                </c:pt>
                <c:pt idx="34">
                  <c:v>53.800848042804944</c:v>
                </c:pt>
                <c:pt idx="35">
                  <c:v>53.800848042804944</c:v>
                </c:pt>
                <c:pt idx="36">
                  <c:v>53.800848042804944</c:v>
                </c:pt>
                <c:pt idx="37">
                  <c:v>100.20182899172571</c:v>
                </c:pt>
                <c:pt idx="38">
                  <c:v>100.20182899172571</c:v>
                </c:pt>
                <c:pt idx="39">
                  <c:v>100.20182899172571</c:v>
                </c:pt>
                <c:pt idx="40">
                  <c:v>105.95674416121504</c:v>
                </c:pt>
              </c:numCache>
            </c:numRef>
          </c:cat>
          <c:val>
            <c:numRef>
              <c:f>Sheet1!$L$28:$L$68</c:f>
              <c:numCache>
                <c:formatCode>_-* #,##0\ _€_-;\-* #,##0\ _€_-;_-* "-"??\ _€_-;_-@_-</c:formatCode>
                <c:ptCount val="41"/>
                <c:pt idx="0">
                  <c:v>32.065788773787908</c:v>
                </c:pt>
                <c:pt idx="1">
                  <c:v>32.065788773787908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13.594766784663335</c:v>
                </c:pt>
                <c:pt idx="7">
                  <c:v>13.594766784663335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16.293074873342281</c:v>
                </c:pt>
                <c:pt idx="13">
                  <c:v>16.293074873342281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9.1535732629454003</c:v>
                </c:pt>
                <c:pt idx="19">
                  <c:v>9.1535732629454003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4.2603139704469326</c:v>
                </c:pt>
                <c:pt idx="31">
                  <c:v>4.2603139704469326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1.9905647607348593</c:v>
                </c:pt>
                <c:pt idx="37">
                  <c:v>1.9905647607348593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Decrease between 1998 and 2006</c:v>
          </c:tx>
          <c:spPr>
            <a:solidFill>
              <a:schemeClr val="bg1"/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Sheet1!$K$28:$K$68</c:f>
              <c:numCache>
                <c:formatCode>_(* #,##0.00_);_(* \(#,##0.00\);_(* "-"??_);_(@_)</c:formatCode>
                <c:ptCount val="41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3.9030672567405253</c:v>
                </c:pt>
                <c:pt idx="5">
                  <c:v>3.9030672567405253</c:v>
                </c:pt>
                <c:pt idx="6">
                  <c:v>3.9030672567405253</c:v>
                </c:pt>
                <c:pt idx="7">
                  <c:v>21.112201050908691</c:v>
                </c:pt>
                <c:pt idx="8">
                  <c:v>21.112201050908691</c:v>
                </c:pt>
                <c:pt idx="9">
                  <c:v>21.112201050908691</c:v>
                </c:pt>
                <c:pt idx="10">
                  <c:v>24.248482302510723</c:v>
                </c:pt>
                <c:pt idx="11">
                  <c:v>24.248482302510723</c:v>
                </c:pt>
                <c:pt idx="12">
                  <c:v>24.248482302510723</c:v>
                </c:pt>
                <c:pt idx="13">
                  <c:v>27.080166808113095</c:v>
                </c:pt>
                <c:pt idx="14">
                  <c:v>27.080166808113095</c:v>
                </c:pt>
                <c:pt idx="15">
                  <c:v>27.080166808113095</c:v>
                </c:pt>
                <c:pt idx="16">
                  <c:v>27.587714906902924</c:v>
                </c:pt>
                <c:pt idx="17">
                  <c:v>27.587714906902924</c:v>
                </c:pt>
                <c:pt idx="18">
                  <c:v>27.587714906902924</c:v>
                </c:pt>
                <c:pt idx="19">
                  <c:v>38.744803669114447</c:v>
                </c:pt>
                <c:pt idx="20">
                  <c:v>38.744803669114447</c:v>
                </c:pt>
                <c:pt idx="21">
                  <c:v>38.744803669114447</c:v>
                </c:pt>
                <c:pt idx="22">
                  <c:v>39.330714635429395</c:v>
                </c:pt>
                <c:pt idx="23">
                  <c:v>39.330714635429395</c:v>
                </c:pt>
                <c:pt idx="24">
                  <c:v>39.330714635429395</c:v>
                </c:pt>
                <c:pt idx="25">
                  <c:v>39.330714635429395</c:v>
                </c:pt>
                <c:pt idx="26">
                  <c:v>39.330714635429395</c:v>
                </c:pt>
                <c:pt idx="27">
                  <c:v>39.330714635429395</c:v>
                </c:pt>
                <c:pt idx="28">
                  <c:v>39.330714635429395</c:v>
                </c:pt>
                <c:pt idx="29">
                  <c:v>39.330714635429395</c:v>
                </c:pt>
                <c:pt idx="30">
                  <c:v>39.330714635429395</c:v>
                </c:pt>
                <c:pt idx="31">
                  <c:v>52.07384419829669</c:v>
                </c:pt>
                <c:pt idx="32">
                  <c:v>52.07384419829669</c:v>
                </c:pt>
                <c:pt idx="33">
                  <c:v>52.07384419829669</c:v>
                </c:pt>
                <c:pt idx="34">
                  <c:v>53.800848042804944</c:v>
                </c:pt>
                <c:pt idx="35">
                  <c:v>53.800848042804944</c:v>
                </c:pt>
                <c:pt idx="36">
                  <c:v>53.800848042804944</c:v>
                </c:pt>
                <c:pt idx="37">
                  <c:v>100.20182899172571</c:v>
                </c:pt>
                <c:pt idx="38">
                  <c:v>100.20182899172571</c:v>
                </c:pt>
                <c:pt idx="39">
                  <c:v>100.20182899172571</c:v>
                </c:pt>
                <c:pt idx="40">
                  <c:v>105.95674416121504</c:v>
                </c:pt>
              </c:numCache>
            </c:numRef>
          </c:cat>
          <c:val>
            <c:numRef>
              <c:f>Sheet1!$M$28:$M$68</c:f>
              <c:numCache>
                <c:formatCode>_-* #,##0\ _€_-;\-* #,##0\ _€_-;_-* "-"??\ _€_-;_-@_-</c:formatCode>
                <c:ptCount val="41"/>
                <c:pt idx="0">
                  <c:v>1.1021016769892853</c:v>
                </c:pt>
                <c:pt idx="1">
                  <c:v>1.1021016769892853</c:v>
                </c:pt>
                <c:pt idx="2">
                  <c:v>0</c:v>
                </c:pt>
                <c:pt idx="3">
                  <c:v>33.167890450777193</c:v>
                </c:pt>
                <c:pt idx="4">
                  <c:v>33.167890450777193</c:v>
                </c:pt>
                <c:pt idx="5">
                  <c:v>0</c:v>
                </c:pt>
                <c:pt idx="6">
                  <c:v>3.9094620052778204</c:v>
                </c:pt>
                <c:pt idx="7">
                  <c:v>3.9094620052778204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3.5392669850857317</c:v>
                </c:pt>
                <c:pt idx="19">
                  <c:v>3.5392669850857317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1.9905647607348593</c:v>
                </c:pt>
                <c:pt idx="40">
                  <c:v>1.9905647607348593</c:v>
                </c:pt>
              </c:numCache>
            </c:numRef>
          </c:val>
        </c:ser>
        <c:ser>
          <c:idx val="2"/>
          <c:order val="2"/>
          <c:tx>
            <c:v>Increase between 1998 and 2006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</c:spPr>
          <c:cat>
            <c:numRef>
              <c:f>Sheet1!$K$28:$K$68</c:f>
              <c:numCache>
                <c:formatCode>_(* #,##0.00_);_(* \(#,##0.00\);_(* "-"??_);_(@_)</c:formatCode>
                <c:ptCount val="41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3.9030672567405253</c:v>
                </c:pt>
                <c:pt idx="5">
                  <c:v>3.9030672567405253</c:v>
                </c:pt>
                <c:pt idx="6">
                  <c:v>3.9030672567405253</c:v>
                </c:pt>
                <c:pt idx="7">
                  <c:v>21.112201050908691</c:v>
                </c:pt>
                <c:pt idx="8">
                  <c:v>21.112201050908691</c:v>
                </c:pt>
                <c:pt idx="9">
                  <c:v>21.112201050908691</c:v>
                </c:pt>
                <c:pt idx="10">
                  <c:v>24.248482302510723</c:v>
                </c:pt>
                <c:pt idx="11">
                  <c:v>24.248482302510723</c:v>
                </c:pt>
                <c:pt idx="12">
                  <c:v>24.248482302510723</c:v>
                </c:pt>
                <c:pt idx="13">
                  <c:v>27.080166808113095</c:v>
                </c:pt>
                <c:pt idx="14">
                  <c:v>27.080166808113095</c:v>
                </c:pt>
                <c:pt idx="15">
                  <c:v>27.080166808113095</c:v>
                </c:pt>
                <c:pt idx="16">
                  <c:v>27.587714906902924</c:v>
                </c:pt>
                <c:pt idx="17">
                  <c:v>27.587714906902924</c:v>
                </c:pt>
                <c:pt idx="18">
                  <c:v>27.587714906902924</c:v>
                </c:pt>
                <c:pt idx="19">
                  <c:v>38.744803669114447</c:v>
                </c:pt>
                <c:pt idx="20">
                  <c:v>38.744803669114447</c:v>
                </c:pt>
                <c:pt idx="21">
                  <c:v>38.744803669114447</c:v>
                </c:pt>
                <c:pt idx="22">
                  <c:v>39.330714635429395</c:v>
                </c:pt>
                <c:pt idx="23">
                  <c:v>39.330714635429395</c:v>
                </c:pt>
                <c:pt idx="24">
                  <c:v>39.330714635429395</c:v>
                </c:pt>
                <c:pt idx="25">
                  <c:v>39.330714635429395</c:v>
                </c:pt>
                <c:pt idx="26">
                  <c:v>39.330714635429395</c:v>
                </c:pt>
                <c:pt idx="27">
                  <c:v>39.330714635429395</c:v>
                </c:pt>
                <c:pt idx="28">
                  <c:v>39.330714635429395</c:v>
                </c:pt>
                <c:pt idx="29">
                  <c:v>39.330714635429395</c:v>
                </c:pt>
                <c:pt idx="30">
                  <c:v>39.330714635429395</c:v>
                </c:pt>
                <c:pt idx="31">
                  <c:v>52.07384419829669</c:v>
                </c:pt>
                <c:pt idx="32">
                  <c:v>52.07384419829669</c:v>
                </c:pt>
                <c:pt idx="33">
                  <c:v>52.07384419829669</c:v>
                </c:pt>
                <c:pt idx="34">
                  <c:v>53.800848042804944</c:v>
                </c:pt>
                <c:pt idx="35">
                  <c:v>53.800848042804944</c:v>
                </c:pt>
                <c:pt idx="36">
                  <c:v>53.800848042804944</c:v>
                </c:pt>
                <c:pt idx="37">
                  <c:v>100.20182899172571</c:v>
                </c:pt>
                <c:pt idx="38">
                  <c:v>100.20182899172571</c:v>
                </c:pt>
                <c:pt idx="39">
                  <c:v>100.20182899172571</c:v>
                </c:pt>
                <c:pt idx="40">
                  <c:v>105.95674416121504</c:v>
                </c:pt>
              </c:numCache>
            </c:numRef>
          </c:cat>
          <c:val>
            <c:numRef>
              <c:f>Sheet1!$N$28:$N$68</c:f>
              <c:numCache>
                <c:formatCode>_-* #,##0\ _€_-;\-* #,##0\ _€_-;_-* "-"??\ _€_-;_-@_-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13.594766784663335</c:v>
                </c:pt>
                <c:pt idx="10">
                  <c:v>13.594766784663335</c:v>
                </c:pt>
                <c:pt idx="11">
                  <c:v>0</c:v>
                </c:pt>
                <c:pt idx="12">
                  <c:v>0.52673301123587279</c:v>
                </c:pt>
                <c:pt idx="13">
                  <c:v>0.52673301123587279</c:v>
                </c:pt>
                <c:pt idx="14">
                  <c:v>0</c:v>
                </c:pt>
                <c:pt idx="15">
                  <c:v>16.819807884578154</c:v>
                </c:pt>
                <c:pt idx="16">
                  <c:v>16.819807884578154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9.1535732629454003</c:v>
                </c:pt>
                <c:pt idx="22">
                  <c:v>9.1535732629454003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0.24482821455646331</c:v>
                </c:pt>
                <c:pt idx="31">
                  <c:v>0.24482821455646331</c:v>
                </c:pt>
                <c:pt idx="32">
                  <c:v>0</c:v>
                </c:pt>
                <c:pt idx="33">
                  <c:v>4.5051421850033959</c:v>
                </c:pt>
                <c:pt idx="34">
                  <c:v>4.5051421850033959</c:v>
                </c:pt>
                <c:pt idx="35">
                  <c:v>0</c:v>
                </c:pt>
                <c:pt idx="36">
                  <c:v>2.6098202117444513E-2</c:v>
                </c:pt>
                <c:pt idx="37">
                  <c:v>2.6098202117444513E-2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v> </c:v>
          </c:tx>
          <c:spPr>
            <a:pattFill prst="dkHorz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Sheet1!$K$28:$K$68</c:f>
              <c:numCache>
                <c:formatCode>_(* #,##0.00_);_(* \(#,##0.00\);_(* "-"??_);_(@_)</c:formatCode>
                <c:ptCount val="41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3.9030672567405253</c:v>
                </c:pt>
                <c:pt idx="5">
                  <c:v>3.9030672567405253</c:v>
                </c:pt>
                <c:pt idx="6">
                  <c:v>3.9030672567405253</c:v>
                </c:pt>
                <c:pt idx="7">
                  <c:v>21.112201050908691</c:v>
                </c:pt>
                <c:pt idx="8">
                  <c:v>21.112201050908691</c:v>
                </c:pt>
                <c:pt idx="9">
                  <c:v>21.112201050908691</c:v>
                </c:pt>
                <c:pt idx="10">
                  <c:v>24.248482302510723</c:v>
                </c:pt>
                <c:pt idx="11">
                  <c:v>24.248482302510723</c:v>
                </c:pt>
                <c:pt idx="12">
                  <c:v>24.248482302510723</c:v>
                </c:pt>
                <c:pt idx="13">
                  <c:v>27.080166808113095</c:v>
                </c:pt>
                <c:pt idx="14">
                  <c:v>27.080166808113095</c:v>
                </c:pt>
                <c:pt idx="15">
                  <c:v>27.080166808113095</c:v>
                </c:pt>
                <c:pt idx="16">
                  <c:v>27.587714906902924</c:v>
                </c:pt>
                <c:pt idx="17">
                  <c:v>27.587714906902924</c:v>
                </c:pt>
                <c:pt idx="18">
                  <c:v>27.587714906902924</c:v>
                </c:pt>
                <c:pt idx="19">
                  <c:v>38.744803669114447</c:v>
                </c:pt>
                <c:pt idx="20">
                  <c:v>38.744803669114447</c:v>
                </c:pt>
                <c:pt idx="21">
                  <c:v>38.744803669114447</c:v>
                </c:pt>
                <c:pt idx="22">
                  <c:v>39.330714635429395</c:v>
                </c:pt>
                <c:pt idx="23">
                  <c:v>39.330714635429395</c:v>
                </c:pt>
                <c:pt idx="24">
                  <c:v>39.330714635429395</c:v>
                </c:pt>
                <c:pt idx="25">
                  <c:v>39.330714635429395</c:v>
                </c:pt>
                <c:pt idx="26">
                  <c:v>39.330714635429395</c:v>
                </c:pt>
                <c:pt idx="27">
                  <c:v>39.330714635429395</c:v>
                </c:pt>
                <c:pt idx="28">
                  <c:v>39.330714635429395</c:v>
                </c:pt>
                <c:pt idx="29">
                  <c:v>39.330714635429395</c:v>
                </c:pt>
                <c:pt idx="30">
                  <c:v>39.330714635429395</c:v>
                </c:pt>
                <c:pt idx="31">
                  <c:v>52.07384419829669</c:v>
                </c:pt>
                <c:pt idx="32">
                  <c:v>52.07384419829669</c:v>
                </c:pt>
                <c:pt idx="33">
                  <c:v>52.07384419829669</c:v>
                </c:pt>
                <c:pt idx="34">
                  <c:v>53.800848042804944</c:v>
                </c:pt>
                <c:pt idx="35">
                  <c:v>53.800848042804944</c:v>
                </c:pt>
                <c:pt idx="36">
                  <c:v>53.800848042804944</c:v>
                </c:pt>
                <c:pt idx="37">
                  <c:v>100.20182899172571</c:v>
                </c:pt>
                <c:pt idx="38">
                  <c:v>100.20182899172571</c:v>
                </c:pt>
                <c:pt idx="39">
                  <c:v>100.20182899172571</c:v>
                </c:pt>
                <c:pt idx="40">
                  <c:v>105.95674416121504</c:v>
                </c:pt>
              </c:numCache>
            </c:numRef>
          </c:cat>
          <c:val>
            <c:numRef>
              <c:f>Sheet1!$O$28:$O$68</c:f>
              <c:numCache>
                <c:formatCode>_-* #,##0\ _€_-;\-* #,##0\ _€_-;_-* "-"??\ _€_-;_-@_-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3.9094620052778204</c:v>
                </c:pt>
                <c:pt idx="10">
                  <c:v>3.9094620052778204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3.5392669850857317</c:v>
                </c:pt>
                <c:pt idx="22">
                  <c:v>3.5392669850857317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0.24482821455646331</c:v>
                </c:pt>
                <c:pt idx="34">
                  <c:v>0.24482821455646331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2.6098202117444513E-2</c:v>
                </c:pt>
                <c:pt idx="40">
                  <c:v>2.6098202117444513E-2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5776"/>
        <c:axId val="153917696"/>
      </c:areaChart>
      <c:scatterChart>
        <c:scatterStyle val="lineMarker"/>
        <c:varyColors val="0"/>
        <c:ser>
          <c:idx val="6"/>
          <c:order val="4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2.9052777777777778E-2"/>
                  <c:y val="-0.12630674603174602"/>
                </c:manualLayout>
              </c:layout>
              <c:tx>
                <c:strRef>
                  <c:f>Sheet1!$A$30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/>
              <c:tx>
                <c:strRef>
                  <c:f>Sheet1!$A$32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/>
              <c:tx>
                <c:strRef>
                  <c:f>Sheet1!$A$34</c:f>
                  <c:strCache>
                    <c:ptCount val="1"/>
                    <c:pt idx="0">
                      <c:v>Basic metals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strRef>
                  <c:f>Sheet1!$A$38</c:f>
                  <c:strCache>
                    <c:ptCount val="1"/>
                    <c:pt idx="0">
                      <c:v>Food products, beverages &amp; tobacco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/>
              <c:tx>
                <c:strRef>
                  <c:f>Sheet1!$A$40</c:f>
                  <c:strCache>
                    <c:ptCount val="1"/>
                    <c:pt idx="0">
                      <c:v>Other segments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txPr>
              <a:bodyPr rot="-5400000"/>
              <a:lstStyle/>
              <a:p>
                <a:pPr>
                  <a:defRPr sz="800"/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Sheet1!$R$28:$R$41</c:f>
              <c:numCache>
                <c:formatCode>_(* #,##0.00_);_(* \(#,##0.00\);_(* "-"??_);_(@_)</c:formatCode>
                <c:ptCount val="14"/>
                <c:pt idx="0">
                  <c:v>1.8506191325074048</c:v>
                </c:pt>
                <c:pt idx="1">
                  <c:v>3.8021527608776675</c:v>
                </c:pt>
                <c:pt idx="2">
                  <c:v>12.507634153824609</c:v>
                </c:pt>
                <c:pt idx="3">
                  <c:v>22.680341676709709</c:v>
                </c:pt>
                <c:pt idx="4">
                  <c:v>25.664324555311907</c:v>
                </c:pt>
                <c:pt idx="5">
                  <c:v>27.333940857508008</c:v>
                </c:pt>
                <c:pt idx="6">
                  <c:v>33.166259288008689</c:v>
                </c:pt>
                <c:pt idx="7">
                  <c:v>39.037759152271917</c:v>
                </c:pt>
                <c:pt idx="8">
                  <c:v>39.330714635429395</c:v>
                </c:pt>
                <c:pt idx="9">
                  <c:v>39.330714635429395</c:v>
                </c:pt>
                <c:pt idx="10">
                  <c:v>45.702279416863043</c:v>
                </c:pt>
                <c:pt idx="11">
                  <c:v>52.937346120550821</c:v>
                </c:pt>
                <c:pt idx="12">
                  <c:v>77.001338517265324</c:v>
                </c:pt>
                <c:pt idx="13">
                  <c:v>103.07928657647038</c:v>
                </c:pt>
              </c:numCache>
            </c:numRef>
          </c:xVal>
          <c:yVal>
            <c:numRef>
              <c:f>Sheet1!$S$28:$S$41</c:f>
              <c:numCache>
                <c:formatCode>_-* #,##0.000\ _€_-;\-* #,##0.000\ _€_-;_-* "-"??\ _€_-;_-@_-</c:formatCode>
                <c:ptCount val="14"/>
                <c:pt idx="0">
                  <c:v>33.167890450777193</c:v>
                </c:pt>
                <c:pt idx="1">
                  <c:v>33.167890450777193</c:v>
                </c:pt>
                <c:pt idx="2">
                  <c:v>17.504228789941155</c:v>
                </c:pt>
                <c:pt idx="3">
                  <c:v>17.504228789941155</c:v>
                </c:pt>
                <c:pt idx="4">
                  <c:v>16.819807884578154</c:v>
                </c:pt>
                <c:pt idx="5">
                  <c:v>16.819807884578154</c:v>
                </c:pt>
                <c:pt idx="6">
                  <c:v>12.692840248031132</c:v>
                </c:pt>
                <c:pt idx="7">
                  <c:v>12.692840248031132</c:v>
                </c:pt>
                <c:pt idx="8">
                  <c:v>0</c:v>
                </c:pt>
                <c:pt idx="9">
                  <c:v>0</c:v>
                </c:pt>
                <c:pt idx="10">
                  <c:v>4.5051421850033959</c:v>
                </c:pt>
                <c:pt idx="11">
                  <c:v>4.7499703995598592</c:v>
                </c:pt>
                <c:pt idx="12">
                  <c:v>2.0166629628523038</c:v>
                </c:pt>
                <c:pt idx="13">
                  <c:v>2.0166629628523038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7792"/>
        <c:axId val="153936256"/>
      </c:scatterChart>
      <c:dateAx>
        <c:axId val="153915776"/>
        <c:scaling>
          <c:orientation val="minMax"/>
          <c:max val="1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gross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53917696"/>
        <c:crosses val="autoZero"/>
        <c:auto val="0"/>
        <c:lblOffset val="100"/>
        <c:baseTimeUnit val="days"/>
        <c:majorUnit val="20"/>
        <c:majorTimeUnit val="days"/>
      </c:dateAx>
      <c:valAx>
        <c:axId val="1539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Intensity* (MJ/USD)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53915776"/>
        <c:crosses val="autoZero"/>
        <c:crossBetween val="between"/>
      </c:valAx>
      <c:valAx>
        <c:axId val="153936256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153937792"/>
        <c:crosses val="max"/>
        <c:crossBetween val="midCat"/>
      </c:valAx>
      <c:valAx>
        <c:axId val="153937792"/>
        <c:scaling>
          <c:orientation val="minMax"/>
          <c:max val="105.96000000000001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153936256"/>
        <c:crosses val="max"/>
        <c:crossBetween val="midCat"/>
      </c:valAx>
    </c:plotArea>
    <c:legend>
      <c:legendPos val="b"/>
      <c:layout>
        <c:manualLayout>
          <c:xMode val="edge"/>
          <c:yMode val="edge"/>
          <c:x val="7.7162037037036973E-3"/>
          <c:y val="0.88155753968253969"/>
          <c:w val="0.98750740740740739"/>
          <c:h val="8.8204365079365077E-2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11</xdr:row>
      <xdr:rowOff>13188</xdr:rowOff>
    </xdr:from>
    <xdr:to>
      <xdr:col>7</xdr:col>
      <xdr:colOff>195675</xdr:colOff>
      <xdr:row>34</xdr:row>
      <xdr:rowOff>37638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22</xdr:row>
      <xdr:rowOff>57150</xdr:rowOff>
    </xdr:from>
    <xdr:to>
      <xdr:col>8</xdr:col>
      <xdr:colOff>790575</xdr:colOff>
      <xdr:row>23</xdr:row>
      <xdr:rowOff>133350</xdr:rowOff>
    </xdr:to>
    <xdr:sp macro="" textlink="">
      <xdr:nvSpPr>
        <xdr:cNvPr id="5" name="Rectangle 4"/>
        <xdr:cNvSpPr/>
      </xdr:nvSpPr>
      <xdr:spPr>
        <a:xfrm>
          <a:off x="12125325" y="4819650"/>
          <a:ext cx="1524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0.01984</cdr:x>
      <cdr:y>0.94349</cdr:y>
    </cdr:from>
    <cdr:to>
      <cdr:x>0.69894</cdr:x>
      <cdr:y>0.99244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6" y="2377586"/>
          <a:ext cx="2933700" cy="123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800" b="1" i="0" baseline="0">
              <a:effectLst/>
              <a:latin typeface="+mn-lt"/>
              <a:ea typeface="+mn-ea"/>
              <a:cs typeface="+mn-cs"/>
            </a:rPr>
            <a:t>* Energy Intensity = Energy Use / Real Value Added [2005 = 100]</a:t>
          </a:r>
          <a:endParaRPr lang="de-DE" sz="800" b="1">
            <a:effectLst/>
          </a:endParaRPr>
        </a:p>
      </cdr:txBody>
    </cdr:sp>
  </cdr:relSizeAnchor>
  <cdr:relSizeAnchor xmlns:cdr="http://schemas.openxmlformats.org/drawingml/2006/chartDrawing">
    <cdr:from>
      <cdr:x>0.12696</cdr:x>
      <cdr:y>0.04826</cdr:y>
    </cdr:from>
    <cdr:to>
      <cdr:x>0.17732</cdr:x>
      <cdr:y>0.37217</cdr:y>
    </cdr:to>
    <cdr:sp macro="" textlink="">
      <cdr:nvSpPr>
        <cdr:cNvPr id="4" name="TextBox 3"/>
        <cdr:cNvSpPr txBox="1"/>
      </cdr:nvSpPr>
      <cdr:spPr>
        <a:xfrm xmlns:a="http://schemas.openxmlformats.org/drawingml/2006/main" rot="-5400000">
          <a:off x="249102" y="420957"/>
          <a:ext cx="816249" cy="217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de-DE" sz="800"/>
            <a:t>Pulp and paper</a:t>
          </a:r>
        </a:p>
      </cdr:txBody>
    </cdr:sp>
  </cdr:relSizeAnchor>
  <cdr:relSizeAnchor xmlns:cdr="http://schemas.openxmlformats.org/drawingml/2006/chartDrawing">
    <cdr:from>
      <cdr:x>0.93119</cdr:x>
      <cdr:y>0.87061</cdr:y>
    </cdr:from>
    <cdr:to>
      <cdr:x>0.96646</cdr:x>
      <cdr:y>0.96888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022725" y="2193925"/>
          <a:ext cx="15240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8"/>
  <sheetViews>
    <sheetView tabSelected="1" topLeftCell="B1" workbookViewId="0">
      <selection activeCell="H41" sqref="H41"/>
    </sheetView>
  </sheetViews>
  <sheetFormatPr defaultRowHeight="15" x14ac:dyDescent="0.25"/>
  <cols>
    <col min="1" max="1" width="22.5703125" bestFit="1" customWidth="1"/>
    <col min="2" max="2" width="24" customWidth="1"/>
    <col min="3" max="3" width="17.42578125" bestFit="1" customWidth="1"/>
    <col min="4" max="4" width="17" bestFit="1" customWidth="1"/>
    <col min="5" max="5" width="14.5703125" customWidth="1"/>
    <col min="6" max="6" width="7.85546875" bestFit="1" customWidth="1"/>
    <col min="7" max="7" width="11.140625" customWidth="1"/>
    <col min="8" max="8" width="14.140625" bestFit="1" customWidth="1"/>
    <col min="9" max="9" width="16.7109375" bestFit="1" customWidth="1"/>
    <col min="10" max="10" width="5.5703125" bestFit="1" customWidth="1"/>
    <col min="11" max="11" width="15.7109375" bestFit="1" customWidth="1"/>
    <col min="12" max="12" width="5.5703125" customWidth="1"/>
    <col min="13" max="13" width="21.140625" bestFit="1" customWidth="1"/>
    <col min="14" max="14" width="16.5703125" customWidth="1"/>
    <col min="15" max="15" width="33.5703125" customWidth="1"/>
    <col min="16" max="16" width="9.7109375" customWidth="1"/>
    <col min="17" max="17" width="13.7109375" customWidth="1"/>
    <col min="18" max="18" width="15.5703125" bestFit="1" customWidth="1"/>
    <col min="19" max="19" width="8.42578125" bestFit="1" customWidth="1"/>
  </cols>
  <sheetData>
    <row r="1" spans="1:15" x14ac:dyDescent="0.25">
      <c r="C1" s="112">
        <v>2000</v>
      </c>
      <c r="D1" s="113"/>
      <c r="E1" s="113"/>
      <c r="F1" s="113"/>
      <c r="G1" s="114"/>
      <c r="I1" s="115">
        <v>2008</v>
      </c>
      <c r="J1" s="116"/>
      <c r="K1" s="116"/>
      <c r="L1" s="116"/>
      <c r="M1" s="116"/>
    </row>
    <row r="2" spans="1:15" x14ac:dyDescent="0.25">
      <c r="C2" s="117" t="s">
        <v>0</v>
      </c>
      <c r="D2" s="117"/>
      <c r="E2" s="117" t="s">
        <v>1</v>
      </c>
      <c r="F2" s="118"/>
      <c r="G2" s="1" t="s">
        <v>2</v>
      </c>
      <c r="I2" s="118" t="s">
        <v>0</v>
      </c>
      <c r="J2" s="119"/>
      <c r="K2" s="118" t="s">
        <v>1</v>
      </c>
      <c r="L2" s="119"/>
      <c r="M2" s="1" t="s">
        <v>2</v>
      </c>
    </row>
    <row r="3" spans="1:15" x14ac:dyDescent="0.25">
      <c r="A3" s="2" t="s">
        <v>3</v>
      </c>
      <c r="B3" s="3" t="s">
        <v>4</v>
      </c>
      <c r="C3" s="102">
        <v>1215424512</v>
      </c>
      <c r="D3" s="4">
        <f>C3/$C$10</f>
        <v>6.9911397014200752E-2</v>
      </c>
      <c r="E3" s="104">
        <v>285289891.87914115</v>
      </c>
      <c r="F3" s="5">
        <f>E3/$E$10</f>
        <v>0.12743129562867297</v>
      </c>
      <c r="G3" s="6">
        <f>(C3*1000)/(E3*1000)</f>
        <v>4.2603139704469326</v>
      </c>
      <c r="I3" s="106">
        <v>1364187408</v>
      </c>
      <c r="J3" s="7">
        <f t="shared" ref="J3:J10" si="0">I3/$I$10</f>
        <v>9.0832455216016864E-2</v>
      </c>
      <c r="K3" s="108">
        <v>302806737.71875006</v>
      </c>
      <c r="L3" s="8">
        <f t="shared" ref="L3:L10" si="1">K3/$K$10</f>
        <v>0.14470133407375554</v>
      </c>
      <c r="M3" s="6">
        <f>(I3*1000)/(K3*1000)</f>
        <v>4.5051421850033959</v>
      </c>
    </row>
    <row r="4" spans="1:15" x14ac:dyDescent="0.25">
      <c r="A4" s="9" t="s">
        <v>5</v>
      </c>
      <c r="B4" s="10" t="s">
        <v>6</v>
      </c>
      <c r="C4" s="102">
        <v>2898238832</v>
      </c>
      <c r="D4" s="12">
        <f t="shared" ref="D4:D10" si="2">C4/$C$10</f>
        <v>0.16670712465104989</v>
      </c>
      <c r="E4" s="104">
        <v>87380861.206748471</v>
      </c>
      <c r="F4" s="101">
        <f t="shared" ref="F4:F10" si="3">E4/$E$10</f>
        <v>3.9030672567405257E-2</v>
      </c>
      <c r="G4" s="15">
        <f t="shared" ref="G4:G10" si="4">(C4*1000)/(E4*1000)</f>
        <v>33.167890450777193</v>
      </c>
      <c r="H4" s="16"/>
      <c r="I4" s="106">
        <v>2483601824</v>
      </c>
      <c r="J4" s="12">
        <f t="shared" si="0"/>
        <v>0.16536705303828592</v>
      </c>
      <c r="K4" s="108">
        <v>77453320.78125</v>
      </c>
      <c r="L4" s="100">
        <f t="shared" si="1"/>
        <v>3.7012382650148098E-2</v>
      </c>
      <c r="M4" s="15">
        <f t="shared" ref="M4:M10" si="5">(I4*1000)/(K4*1000)</f>
        <v>32.065788773787908</v>
      </c>
    </row>
    <row r="5" spans="1:15" x14ac:dyDescent="0.25">
      <c r="A5" s="9" t="s">
        <v>7</v>
      </c>
      <c r="B5" s="10" t="s">
        <v>8</v>
      </c>
      <c r="C5" s="102">
        <v>6743917952</v>
      </c>
      <c r="D5" s="12">
        <f t="shared" si="2"/>
        <v>0.38791115426629447</v>
      </c>
      <c r="E5" s="104">
        <v>385273640.61165649</v>
      </c>
      <c r="F5" s="14">
        <f t="shared" si="3"/>
        <v>0.17209133794168166</v>
      </c>
      <c r="G5" s="15">
        <f t="shared" si="4"/>
        <v>17.504228789941155</v>
      </c>
      <c r="H5" s="16"/>
      <c r="I5" s="106">
        <v>5788037216</v>
      </c>
      <c r="J5" s="12">
        <f t="shared" si="0"/>
        <v>0.38538812785388127</v>
      </c>
      <c r="K5" s="108">
        <v>425754800.1875</v>
      </c>
      <c r="L5" s="17">
        <f t="shared" si="1"/>
        <v>0.20345415045770199</v>
      </c>
      <c r="M5" s="15">
        <f t="shared" si="5"/>
        <v>13.594766784663335</v>
      </c>
    </row>
    <row r="6" spans="1:15" x14ac:dyDescent="0.25">
      <c r="A6" s="9" t="s">
        <v>9</v>
      </c>
      <c r="B6" s="10" t="s">
        <v>10</v>
      </c>
      <c r="C6" s="102">
        <v>1032899824</v>
      </c>
      <c r="D6" s="12">
        <f t="shared" si="2"/>
        <v>5.9412550066755672E-2</v>
      </c>
      <c r="E6" s="104">
        <v>63395021.015337422</v>
      </c>
      <c r="F6" s="101">
        <f t="shared" si="3"/>
        <v>2.8316845056023717E-2</v>
      </c>
      <c r="G6" s="15">
        <f t="shared" si="4"/>
        <v>16.293074873342281</v>
      </c>
      <c r="H6" s="16"/>
      <c r="I6" s="106">
        <v>1175332384</v>
      </c>
      <c r="J6" s="12">
        <f t="shared" si="0"/>
        <v>7.825781524411661E-2</v>
      </c>
      <c r="K6" s="108">
        <v>69877872.09375</v>
      </c>
      <c r="L6" s="100">
        <f t="shared" si="1"/>
        <v>3.3392326043922012E-2</v>
      </c>
      <c r="M6" s="15">
        <f t="shared" si="5"/>
        <v>16.819807884578154</v>
      </c>
    </row>
    <row r="7" spans="1:15" x14ac:dyDescent="0.25">
      <c r="A7" s="9" t="s">
        <v>11</v>
      </c>
      <c r="B7" s="10" t="s">
        <v>34</v>
      </c>
      <c r="C7" s="102">
        <v>3170443280</v>
      </c>
      <c r="D7" s="12">
        <f t="shared" si="2"/>
        <v>0.18236436460735525</v>
      </c>
      <c r="E7" s="104">
        <v>249782020.2607362</v>
      </c>
      <c r="F7" s="14">
        <f t="shared" si="3"/>
        <v>0.11157088762211521</v>
      </c>
      <c r="G7" s="15">
        <f t="shared" si="4"/>
        <v>12.692840248031132</v>
      </c>
      <c r="H7" s="109"/>
      <c r="I7" s="106">
        <v>2249379392</v>
      </c>
      <c r="J7" s="12">
        <f t="shared" si="0"/>
        <v>0.14977168949771688</v>
      </c>
      <c r="K7" s="108">
        <v>245737847.65625</v>
      </c>
      <c r="L7" s="17">
        <f t="shared" si="1"/>
        <v>0.1174299972852647</v>
      </c>
      <c r="M7" s="15">
        <f t="shared" si="5"/>
        <v>9.1535732629454003</v>
      </c>
    </row>
    <row r="8" spans="1:15" ht="30" x14ac:dyDescent="0.25">
      <c r="A8" s="9" t="s">
        <v>12</v>
      </c>
      <c r="B8" s="10" t="s">
        <v>13</v>
      </c>
      <c r="C8" s="11"/>
      <c r="D8" s="12">
        <f>C8/$C$10</f>
        <v>0</v>
      </c>
      <c r="E8" s="13"/>
      <c r="F8" s="14">
        <f>E8/$E$10</f>
        <v>0</v>
      </c>
      <c r="G8" s="15" t="e">
        <f>(C8*1000)/(E8*1000)</f>
        <v>#DIV/0!</v>
      </c>
      <c r="H8" s="16"/>
      <c r="I8" s="13"/>
      <c r="J8" s="12">
        <f t="shared" si="0"/>
        <v>0</v>
      </c>
      <c r="K8" s="11"/>
      <c r="L8" s="17">
        <f t="shared" si="1"/>
        <v>0</v>
      </c>
      <c r="M8" s="15" t="e">
        <f t="shared" si="5"/>
        <v>#DIV/0!</v>
      </c>
    </row>
    <row r="9" spans="1:15" ht="45" x14ac:dyDescent="0.25">
      <c r="A9" s="9" t="s">
        <v>14</v>
      </c>
      <c r="B9" s="10" t="s">
        <v>15</v>
      </c>
      <c r="C9" s="103">
        <v>2324288368</v>
      </c>
      <c r="D9" s="12">
        <f>C9/$C$10</f>
        <v>0.13369340939434399</v>
      </c>
      <c r="E9" s="105">
        <v>1167652725.4214725</v>
      </c>
      <c r="F9" s="14">
        <f t="shared" si="3"/>
        <v>0.52155896118410106</v>
      </c>
      <c r="G9" s="99">
        <f>(C9*1000)/(E9*1000)</f>
        <v>1.9905647607348593</v>
      </c>
      <c r="H9" s="109"/>
      <c r="I9" s="107">
        <v>1958183936</v>
      </c>
      <c r="J9" s="12">
        <f t="shared" si="0"/>
        <v>0.13038285914998243</v>
      </c>
      <c r="K9" s="110">
        <v>971002082.1875</v>
      </c>
      <c r="L9" s="17">
        <f t="shared" si="1"/>
        <v>0.46400980948920767</v>
      </c>
      <c r="M9" s="99">
        <f t="shared" si="5"/>
        <v>2.0166629628523038</v>
      </c>
    </row>
    <row r="10" spans="1:15" x14ac:dyDescent="0.25">
      <c r="A10" s="18"/>
      <c r="B10" s="19" t="s">
        <v>16</v>
      </c>
      <c r="C10" s="20">
        <f>SUM(C3:C9)</f>
        <v>17385212768</v>
      </c>
      <c r="D10" s="21">
        <f t="shared" si="2"/>
        <v>1</v>
      </c>
      <c r="E10" s="22">
        <f>SUM(E3:E9)</f>
        <v>2238774160.3950925</v>
      </c>
      <c r="F10" s="23">
        <f t="shared" si="3"/>
        <v>1</v>
      </c>
      <c r="G10" s="24">
        <f t="shared" si="4"/>
        <v>7.7655053714448394</v>
      </c>
      <c r="I10" s="22">
        <f>SUM(I3:I9)</f>
        <v>15018722160</v>
      </c>
      <c r="J10" s="21">
        <f t="shared" si="0"/>
        <v>1</v>
      </c>
      <c r="K10" s="20">
        <f>SUM(K3:K9)</f>
        <v>2092632660.625</v>
      </c>
      <c r="L10" s="25">
        <f t="shared" si="1"/>
        <v>1</v>
      </c>
      <c r="M10" s="24">
        <f t="shared" si="5"/>
        <v>7.1769510447736229</v>
      </c>
    </row>
    <row r="11" spans="1:15" x14ac:dyDescent="0.25">
      <c r="O11">
        <f>1-I10/C10</f>
        <v>0.13612088845733705</v>
      </c>
    </row>
    <row r="13" spans="1:15" hidden="1" x14ac:dyDescent="0.25"/>
    <row r="14" spans="1:15" hidden="1" x14ac:dyDescent="0.25"/>
    <row r="15" spans="1:15" hidden="1" x14ac:dyDescent="0.25"/>
    <row r="16" spans="1:15" hidden="1" x14ac:dyDescent="0.25"/>
    <row r="17" spans="1:20" hidden="1" x14ac:dyDescent="0.25"/>
    <row r="18" spans="1:20" hidden="1" x14ac:dyDescent="0.25"/>
    <row r="19" spans="1:20" hidden="1" x14ac:dyDescent="0.25"/>
    <row r="20" spans="1:20" hidden="1" x14ac:dyDescent="0.25"/>
    <row r="21" spans="1:20" hidden="1" x14ac:dyDescent="0.25"/>
    <row r="22" spans="1:20" hidden="1" x14ac:dyDescent="0.25"/>
    <row r="23" spans="1:20" hidden="1" x14ac:dyDescent="0.25"/>
    <row r="24" spans="1:20" hidden="1" x14ac:dyDescent="0.25"/>
    <row r="26" spans="1:20" ht="15.75" thickBot="1" x14ac:dyDescent="0.3">
      <c r="A26" s="26" t="s">
        <v>17</v>
      </c>
    </row>
    <row r="27" spans="1:20" ht="45.75" thickBot="1" x14ac:dyDescent="0.3">
      <c r="B27" s="27" t="s">
        <v>18</v>
      </c>
      <c r="C27" s="27" t="s">
        <v>19</v>
      </c>
      <c r="D27" s="27" t="s">
        <v>20</v>
      </c>
      <c r="E27" s="27" t="s">
        <v>21</v>
      </c>
      <c r="F27" s="27" t="s">
        <v>22</v>
      </c>
      <c r="G27" s="27" t="s">
        <v>22</v>
      </c>
      <c r="H27" s="28" t="s">
        <v>23</v>
      </c>
      <c r="I27" s="29"/>
      <c r="K27" s="30"/>
      <c r="L27" s="31">
        <v>2008</v>
      </c>
      <c r="M27" s="31" t="s">
        <v>24</v>
      </c>
      <c r="N27" s="31" t="s">
        <v>25</v>
      </c>
      <c r="O27" s="31" t="s">
        <v>26</v>
      </c>
      <c r="P27" s="31" t="s">
        <v>22</v>
      </c>
      <c r="Q27" s="32" t="s">
        <v>22</v>
      </c>
      <c r="R27" s="33" t="s">
        <v>27</v>
      </c>
      <c r="S27" s="34" t="s">
        <v>28</v>
      </c>
      <c r="T27" s="35" t="s">
        <v>29</v>
      </c>
    </row>
    <row r="28" spans="1:20" x14ac:dyDescent="0.25">
      <c r="A28" s="36" t="str">
        <f>B4</f>
        <v>Paper and paper products</v>
      </c>
      <c r="B28" s="37">
        <f>M4</f>
        <v>32.065788773787908</v>
      </c>
      <c r="C28" s="38">
        <f>G4-M4</f>
        <v>1.1021016769892853</v>
      </c>
      <c r="D28" s="39">
        <v>0</v>
      </c>
      <c r="E28" s="40">
        <v>0</v>
      </c>
      <c r="F28" s="41">
        <v>0</v>
      </c>
      <c r="G28" s="42">
        <v>0</v>
      </c>
      <c r="H28" s="97">
        <f>L4*100</f>
        <v>3.7012382650148097</v>
      </c>
      <c r="I28" s="43" t="s">
        <v>30</v>
      </c>
      <c r="K28" s="44">
        <v>0</v>
      </c>
      <c r="L28" s="45">
        <f>B28</f>
        <v>32.065788773787908</v>
      </c>
      <c r="M28" s="46">
        <f t="shared" ref="M28:Q28" si="6">C28</f>
        <v>1.1021016769892853</v>
      </c>
      <c r="N28" s="47">
        <f t="shared" si="6"/>
        <v>0</v>
      </c>
      <c r="O28" s="48">
        <f t="shared" si="6"/>
        <v>0</v>
      </c>
      <c r="P28" s="49">
        <f t="shared" si="6"/>
        <v>0</v>
      </c>
      <c r="Q28" s="49">
        <f t="shared" si="6"/>
        <v>0</v>
      </c>
      <c r="R28" s="50">
        <f>$H$28/2</f>
        <v>1.8506191325074048</v>
      </c>
      <c r="S28" s="51">
        <f>SUM(L28:Q28)</f>
        <v>33.167890450777193</v>
      </c>
      <c r="T28" s="52">
        <f>AE7</f>
        <v>0</v>
      </c>
    </row>
    <row r="29" spans="1:20" x14ac:dyDescent="0.25">
      <c r="A29" s="53"/>
      <c r="B29" s="54">
        <v>0</v>
      </c>
      <c r="C29" s="55">
        <f>G4</f>
        <v>33.167890450777193</v>
      </c>
      <c r="D29" s="56">
        <v>0</v>
      </c>
      <c r="E29" s="57">
        <v>0</v>
      </c>
      <c r="F29" s="58">
        <v>0</v>
      </c>
      <c r="G29" s="59">
        <v>0</v>
      </c>
      <c r="H29" s="98">
        <f>(F4-L4)*100</f>
        <v>0.20182899172571586</v>
      </c>
      <c r="I29" s="78" t="s">
        <v>33</v>
      </c>
      <c r="K29" s="61">
        <f>H28</f>
        <v>3.7012382650148097</v>
      </c>
      <c r="L29" s="62">
        <f>B28</f>
        <v>32.065788773787908</v>
      </c>
      <c r="M29" s="63">
        <f t="shared" ref="M29:Q29" si="7">C28</f>
        <v>1.1021016769892853</v>
      </c>
      <c r="N29" s="64">
        <f t="shared" si="7"/>
        <v>0</v>
      </c>
      <c r="O29" s="65">
        <f t="shared" si="7"/>
        <v>0</v>
      </c>
      <c r="P29" s="66">
        <f t="shared" si="7"/>
        <v>0</v>
      </c>
      <c r="Q29" s="66">
        <f t="shared" si="7"/>
        <v>0</v>
      </c>
      <c r="R29" s="67">
        <f>$H$28+$H$29/2</f>
        <v>3.8021527608776675</v>
      </c>
      <c r="S29" s="68">
        <f>SUM(L31:Q31)</f>
        <v>33.167890450777193</v>
      </c>
      <c r="T29" s="69">
        <f>AE8</f>
        <v>0</v>
      </c>
    </row>
    <row r="30" spans="1:20" x14ac:dyDescent="0.25">
      <c r="A30" s="70" t="str">
        <f>B5</f>
        <v>Chemicals</v>
      </c>
      <c r="B30" s="37">
        <f>M5</f>
        <v>13.594766784663335</v>
      </c>
      <c r="C30" s="38">
        <f>G5-M5</f>
        <v>3.9094620052778204</v>
      </c>
      <c r="D30" s="39">
        <v>0</v>
      </c>
      <c r="E30" s="40">
        <v>0</v>
      </c>
      <c r="F30" s="41">
        <v>0</v>
      </c>
      <c r="G30" s="42">
        <v>0</v>
      </c>
      <c r="H30" s="97">
        <f>F5*100</f>
        <v>17.209133794168167</v>
      </c>
      <c r="I30" s="43" t="s">
        <v>30</v>
      </c>
      <c r="K30" s="72">
        <f>H28</f>
        <v>3.7012382650148097</v>
      </c>
      <c r="L30" s="73">
        <v>0</v>
      </c>
      <c r="M30" s="74">
        <v>0</v>
      </c>
      <c r="N30" s="75">
        <v>0</v>
      </c>
      <c r="O30" s="76">
        <v>0</v>
      </c>
      <c r="P30" s="77">
        <v>0</v>
      </c>
      <c r="Q30" s="77">
        <v>0</v>
      </c>
      <c r="R30" s="67">
        <f>$H$28+$H$29+$H$30/2</f>
        <v>12.507634153824609</v>
      </c>
      <c r="S30" s="68">
        <f>SUM(L34:Q34)</f>
        <v>17.504228789941155</v>
      </c>
      <c r="T30" s="69">
        <f>AE9</f>
        <v>0</v>
      </c>
    </row>
    <row r="31" spans="1:20" x14ac:dyDescent="0.25">
      <c r="A31" s="53"/>
      <c r="B31" s="54">
        <v>0</v>
      </c>
      <c r="C31" s="55">
        <v>0</v>
      </c>
      <c r="D31" s="56">
        <f>M5</f>
        <v>13.594766784663335</v>
      </c>
      <c r="E31" s="57">
        <f>G5-M5</f>
        <v>3.9094620052778204</v>
      </c>
      <c r="F31" s="58">
        <v>0</v>
      </c>
      <c r="G31" s="59">
        <v>0</v>
      </c>
      <c r="H31" s="98">
        <f>(L5-F5)*100</f>
        <v>3.1362812516020329</v>
      </c>
      <c r="I31" s="60" t="s">
        <v>31</v>
      </c>
      <c r="K31" s="44">
        <f>H28</f>
        <v>3.7012382650148097</v>
      </c>
      <c r="L31" s="45">
        <f>B29</f>
        <v>0</v>
      </c>
      <c r="M31" s="46">
        <f t="shared" ref="M31:Q31" si="8">C29</f>
        <v>33.167890450777193</v>
      </c>
      <c r="N31" s="47">
        <f t="shared" si="8"/>
        <v>0</v>
      </c>
      <c r="O31" s="48">
        <f t="shared" si="8"/>
        <v>0</v>
      </c>
      <c r="P31" s="49">
        <f t="shared" si="8"/>
        <v>0</v>
      </c>
      <c r="Q31" s="49">
        <f t="shared" si="8"/>
        <v>0</v>
      </c>
      <c r="R31" s="67">
        <f>$H$28+$H$29+$H$30+$H$31/2</f>
        <v>22.680341676709709</v>
      </c>
      <c r="S31" s="68">
        <f>SUM(L37:Q37)</f>
        <v>17.504228789941155</v>
      </c>
      <c r="T31" s="69">
        <f>AE10</f>
        <v>0</v>
      </c>
    </row>
    <row r="32" spans="1:20" x14ac:dyDescent="0.25">
      <c r="A32" s="79" t="str">
        <f>B6</f>
        <v>Non-metallic minerals</v>
      </c>
      <c r="B32" s="80">
        <f>G6</f>
        <v>16.293074873342281</v>
      </c>
      <c r="C32" s="81">
        <v>0</v>
      </c>
      <c r="D32" s="82">
        <f>M6-G6</f>
        <v>0.52673301123587279</v>
      </c>
      <c r="E32" s="83"/>
      <c r="F32" s="84">
        <v>0</v>
      </c>
      <c r="G32" s="85">
        <v>0</v>
      </c>
      <c r="H32" s="111">
        <f>F6*100</f>
        <v>2.8316845056023716</v>
      </c>
      <c r="I32" s="71" t="s">
        <v>32</v>
      </c>
      <c r="K32" s="61">
        <f>H29+K29</f>
        <v>3.9030672567405253</v>
      </c>
      <c r="L32" s="62">
        <f>B29</f>
        <v>0</v>
      </c>
      <c r="M32" s="63">
        <f t="shared" ref="M32:Q32" si="9">C29</f>
        <v>33.167890450777193</v>
      </c>
      <c r="N32" s="64">
        <f t="shared" si="9"/>
        <v>0</v>
      </c>
      <c r="O32" s="65">
        <f t="shared" si="9"/>
        <v>0</v>
      </c>
      <c r="P32" s="66">
        <f t="shared" si="9"/>
        <v>0</v>
      </c>
      <c r="Q32" s="66">
        <f t="shared" si="9"/>
        <v>0</v>
      </c>
      <c r="R32" s="67">
        <f>$H$28+$H$29+$H$30+$H$31+$H$32/2</f>
        <v>25.664324555311907</v>
      </c>
      <c r="S32" s="68">
        <f>SUM(L40:Q40)</f>
        <v>16.819807884578154</v>
      </c>
      <c r="T32" s="69">
        <f t="shared" ref="T32:T35" si="10">AK11</f>
        <v>0</v>
      </c>
    </row>
    <row r="33" spans="1:20" x14ac:dyDescent="0.25">
      <c r="A33" s="79"/>
      <c r="B33" s="80">
        <v>0</v>
      </c>
      <c r="C33" s="81">
        <v>0</v>
      </c>
      <c r="D33" s="82">
        <f>M6</f>
        <v>16.819807884578154</v>
      </c>
      <c r="E33" s="83">
        <v>0</v>
      </c>
      <c r="F33" s="84">
        <v>0</v>
      </c>
      <c r="G33" s="85">
        <v>0</v>
      </c>
      <c r="H33" s="111">
        <f>(L6-F6)*100</f>
        <v>0.50754809878982943</v>
      </c>
      <c r="I33" s="60" t="s">
        <v>31</v>
      </c>
      <c r="K33" s="72">
        <f>H29+K29</f>
        <v>3.9030672567405253</v>
      </c>
      <c r="L33" s="73">
        <v>0</v>
      </c>
      <c r="M33" s="74">
        <v>0</v>
      </c>
      <c r="N33" s="75">
        <v>0</v>
      </c>
      <c r="O33" s="76">
        <v>0</v>
      </c>
      <c r="P33" s="77">
        <v>0</v>
      </c>
      <c r="Q33" s="77">
        <v>0</v>
      </c>
      <c r="R33" s="67">
        <f>$H$28+$H$29+$H$30+$H$31+$H$32+$H$33/2</f>
        <v>27.333940857508008</v>
      </c>
      <c r="S33" s="68">
        <f>SUM(L43:Q43)</f>
        <v>16.819807884578154</v>
      </c>
      <c r="T33" s="69">
        <f t="shared" si="10"/>
        <v>0</v>
      </c>
    </row>
    <row r="34" spans="1:20" x14ac:dyDescent="0.25">
      <c r="A34" s="70" t="str">
        <f>B7</f>
        <v>Basic metals</v>
      </c>
      <c r="B34" s="37">
        <f>M7</f>
        <v>9.1535732629454003</v>
      </c>
      <c r="C34" s="38">
        <f>G7-M7</f>
        <v>3.5392669850857317</v>
      </c>
      <c r="D34" s="39">
        <v>0</v>
      </c>
      <c r="E34" s="40"/>
      <c r="F34" s="41">
        <v>0</v>
      </c>
      <c r="G34" s="42">
        <v>0</v>
      </c>
      <c r="H34" s="97">
        <f>F7*100</f>
        <v>11.157088762211522</v>
      </c>
      <c r="I34" s="43" t="s">
        <v>30</v>
      </c>
      <c r="K34" s="44">
        <f>H29+K29</f>
        <v>3.9030672567405253</v>
      </c>
      <c r="L34" s="45">
        <f t="shared" ref="L34:Q34" si="11">B30</f>
        <v>13.594766784663335</v>
      </c>
      <c r="M34" s="46">
        <f t="shared" si="11"/>
        <v>3.9094620052778204</v>
      </c>
      <c r="N34" s="47">
        <f t="shared" si="11"/>
        <v>0</v>
      </c>
      <c r="O34" s="48">
        <f t="shared" si="11"/>
        <v>0</v>
      </c>
      <c r="P34" s="49">
        <f t="shared" si="11"/>
        <v>0</v>
      </c>
      <c r="Q34" s="49">
        <f t="shared" si="11"/>
        <v>0</v>
      </c>
      <c r="R34" s="67">
        <f>$H$28+$H$29+$H$30+$H$31+$H$32+$H$33+$H$34/2</f>
        <v>33.166259288008689</v>
      </c>
      <c r="S34" s="68">
        <f>SUM(L46:Q46)</f>
        <v>12.692840248031132</v>
      </c>
      <c r="T34" s="69">
        <f t="shared" si="10"/>
        <v>0</v>
      </c>
    </row>
    <row r="35" spans="1:20" x14ac:dyDescent="0.25">
      <c r="A35" s="53"/>
      <c r="B35" s="54">
        <v>0</v>
      </c>
      <c r="C35" s="55">
        <v>0</v>
      </c>
      <c r="D35" s="56">
        <f>M7</f>
        <v>9.1535732629454003</v>
      </c>
      <c r="E35" s="57">
        <f>G7-M7</f>
        <v>3.5392669850857317</v>
      </c>
      <c r="F35" s="58">
        <v>0</v>
      </c>
      <c r="G35" s="59">
        <v>0</v>
      </c>
      <c r="H35" s="98">
        <f>(L7-F7)*100</f>
        <v>0.5859109663149481</v>
      </c>
      <c r="I35" s="60" t="s">
        <v>31</v>
      </c>
      <c r="K35" s="61">
        <f>H30+K33</f>
        <v>21.112201050908691</v>
      </c>
      <c r="L35" s="62">
        <f t="shared" ref="L35:Q35" si="12">B30</f>
        <v>13.594766784663335</v>
      </c>
      <c r="M35" s="63">
        <f t="shared" si="12"/>
        <v>3.9094620052778204</v>
      </c>
      <c r="N35" s="64">
        <f t="shared" si="12"/>
        <v>0</v>
      </c>
      <c r="O35" s="65">
        <f t="shared" si="12"/>
        <v>0</v>
      </c>
      <c r="P35" s="66">
        <f t="shared" si="12"/>
        <v>0</v>
      </c>
      <c r="Q35" s="66">
        <f t="shared" si="12"/>
        <v>0</v>
      </c>
      <c r="R35" s="67">
        <f>$H$28+$H$29+$H$30+$H$31+$H$32+$H$33+$H$34+$H$35/2</f>
        <v>39.037759152271917</v>
      </c>
      <c r="S35" s="68">
        <f>SUM(L49:Q49)</f>
        <v>12.692840248031132</v>
      </c>
      <c r="T35" s="69">
        <f t="shared" si="10"/>
        <v>0</v>
      </c>
    </row>
    <row r="36" spans="1:20" x14ac:dyDescent="0.25">
      <c r="A36" s="79" t="str">
        <f>B8</f>
        <v>Non-ferrous, fabricated metals</v>
      </c>
      <c r="B36" s="80">
        <v>0</v>
      </c>
      <c r="C36" s="81">
        <v>0</v>
      </c>
      <c r="D36" s="82">
        <v>0</v>
      </c>
      <c r="E36" s="83"/>
      <c r="F36" s="84">
        <v>0</v>
      </c>
      <c r="G36" s="85">
        <v>0</v>
      </c>
      <c r="H36" s="111">
        <v>0</v>
      </c>
      <c r="I36" s="43">
        <v>0</v>
      </c>
      <c r="K36" s="72">
        <f>H30+K33</f>
        <v>21.112201050908691</v>
      </c>
      <c r="L36" s="73">
        <v>0</v>
      </c>
      <c r="M36" s="74">
        <v>0</v>
      </c>
      <c r="N36" s="75">
        <v>0</v>
      </c>
      <c r="O36" s="76">
        <v>0</v>
      </c>
      <c r="P36" s="77">
        <v>0</v>
      </c>
      <c r="Q36" s="77">
        <v>0</v>
      </c>
      <c r="R36" s="67">
        <f>$H$28+$H$29+$H$30+$H$31+$H$32+$H$33+$H$34+$H$35+$H$36/2</f>
        <v>39.330714635429395</v>
      </c>
      <c r="S36" s="68">
        <f>SUM(L52:Q52)</f>
        <v>0</v>
      </c>
      <c r="T36" s="69">
        <f t="shared" ref="T36:T41" si="13">AK11</f>
        <v>0</v>
      </c>
    </row>
    <row r="37" spans="1:20" x14ac:dyDescent="0.25">
      <c r="A37" s="79"/>
      <c r="B37" s="80">
        <v>0</v>
      </c>
      <c r="C37" s="81">
        <v>0</v>
      </c>
      <c r="D37" s="82">
        <v>0</v>
      </c>
      <c r="E37" s="83">
        <v>0</v>
      </c>
      <c r="F37" s="84">
        <v>0</v>
      </c>
      <c r="G37" s="85">
        <v>0</v>
      </c>
      <c r="H37" s="111">
        <v>0</v>
      </c>
      <c r="I37" s="60">
        <v>0</v>
      </c>
      <c r="K37" s="61">
        <f>H30+K33</f>
        <v>21.112201050908691</v>
      </c>
      <c r="L37" s="62">
        <f t="shared" ref="L37:Q37" si="14">B31</f>
        <v>0</v>
      </c>
      <c r="M37" s="63">
        <f t="shared" si="14"/>
        <v>0</v>
      </c>
      <c r="N37" s="64">
        <f t="shared" si="14"/>
        <v>13.594766784663335</v>
      </c>
      <c r="O37" s="65">
        <f t="shared" si="14"/>
        <v>3.9094620052778204</v>
      </c>
      <c r="P37" s="66">
        <f t="shared" si="14"/>
        <v>0</v>
      </c>
      <c r="Q37" s="66">
        <f t="shared" si="14"/>
        <v>0</v>
      </c>
      <c r="R37" s="67">
        <f>$H$28+$H$29+$H$30+$H$31+$H$32+$H$33+$H$34+$H$35+$H$36+$H$37/2</f>
        <v>39.330714635429395</v>
      </c>
      <c r="S37" s="68">
        <f>SUM(L55:Q55)</f>
        <v>0</v>
      </c>
      <c r="T37" s="69">
        <f t="shared" si="13"/>
        <v>0</v>
      </c>
    </row>
    <row r="38" spans="1:20" x14ac:dyDescent="0.25">
      <c r="A38" s="70" t="str">
        <f>B3</f>
        <v>Food products, beverages &amp; tobacco</v>
      </c>
      <c r="B38" s="37">
        <f>G3</f>
        <v>4.2603139704469326</v>
      </c>
      <c r="C38" s="38">
        <v>0</v>
      </c>
      <c r="D38" s="39">
        <f>M3-G3</f>
        <v>0.24482821455646331</v>
      </c>
      <c r="E38" s="40">
        <v>0</v>
      </c>
      <c r="F38" s="41">
        <v>0</v>
      </c>
      <c r="G38" s="42">
        <v>0</v>
      </c>
      <c r="H38" s="97">
        <f>F3*100</f>
        <v>12.743129562867297</v>
      </c>
      <c r="I38" s="71" t="s">
        <v>32</v>
      </c>
      <c r="K38" s="61">
        <f>H31+K35</f>
        <v>24.248482302510723</v>
      </c>
      <c r="L38" s="62">
        <f t="shared" ref="L38:Q38" si="15">B31</f>
        <v>0</v>
      </c>
      <c r="M38" s="63">
        <f t="shared" si="15"/>
        <v>0</v>
      </c>
      <c r="N38" s="64">
        <f t="shared" si="15"/>
        <v>13.594766784663335</v>
      </c>
      <c r="O38" s="65">
        <f t="shared" si="15"/>
        <v>3.9094620052778204</v>
      </c>
      <c r="P38" s="66">
        <f t="shared" si="15"/>
        <v>0</v>
      </c>
      <c r="Q38" s="66">
        <f t="shared" si="15"/>
        <v>0</v>
      </c>
      <c r="R38" s="67">
        <f>$H$28+$H$29+$H$30+$H$31+$H$32+$H$33+$H$34+$H$35+$H$36+$H$37+$H$38/2</f>
        <v>45.702279416863043</v>
      </c>
      <c r="S38" s="68">
        <f>SUM(L58:Q58)</f>
        <v>4.5051421850033959</v>
      </c>
      <c r="T38" s="69">
        <f t="shared" si="13"/>
        <v>0</v>
      </c>
    </row>
    <row r="39" spans="1:20" x14ac:dyDescent="0.25">
      <c r="A39" s="53"/>
      <c r="B39" s="54">
        <v>0</v>
      </c>
      <c r="C39" s="55">
        <v>0</v>
      </c>
      <c r="D39" s="56">
        <f>M3</f>
        <v>4.5051421850033959</v>
      </c>
      <c r="E39" s="57">
        <f>M3-G3</f>
        <v>0.24482821455646331</v>
      </c>
      <c r="F39" s="58">
        <v>0</v>
      </c>
      <c r="G39" s="59">
        <v>0</v>
      </c>
      <c r="H39" s="98">
        <f>(L3-F3)*100</f>
        <v>1.7270038445082569</v>
      </c>
      <c r="I39" s="60" t="s">
        <v>31</v>
      </c>
      <c r="K39" s="61">
        <f>H31+K35</f>
        <v>24.248482302510723</v>
      </c>
      <c r="L39" s="62">
        <v>0</v>
      </c>
      <c r="M39" s="63">
        <v>0</v>
      </c>
      <c r="N39" s="64">
        <v>0</v>
      </c>
      <c r="O39" s="65">
        <v>0</v>
      </c>
      <c r="P39" s="66">
        <v>0</v>
      </c>
      <c r="Q39" s="66">
        <v>0</v>
      </c>
      <c r="R39" s="67">
        <f>$H$28+$H$29+$H$30+$H$31+$H$32+$H$33+$H$34+$H$35+$H$36+$H$37+$H$38+$H$39/2</f>
        <v>52.937346120550821</v>
      </c>
      <c r="S39" s="68">
        <f>SUM(L61:Q61)</f>
        <v>4.7499703995598592</v>
      </c>
      <c r="T39" s="69">
        <f t="shared" si="13"/>
        <v>0</v>
      </c>
    </row>
    <row r="40" spans="1:20" x14ac:dyDescent="0.25">
      <c r="A40" s="79" t="s">
        <v>15</v>
      </c>
      <c r="B40" s="80">
        <f>G9</f>
        <v>1.9905647607348593</v>
      </c>
      <c r="C40" s="81">
        <v>0</v>
      </c>
      <c r="D40" s="82">
        <f>M9-G9</f>
        <v>2.6098202117444513E-2</v>
      </c>
      <c r="E40" s="83"/>
      <c r="F40" s="84">
        <v>0</v>
      </c>
      <c r="G40" s="85">
        <v>0</v>
      </c>
      <c r="H40" s="111">
        <f>L9*100</f>
        <v>46.400980948920768</v>
      </c>
      <c r="I40" s="86" t="s">
        <v>32</v>
      </c>
      <c r="K40" s="88">
        <f>H31+K35</f>
        <v>24.248482302510723</v>
      </c>
      <c r="L40" s="45">
        <f t="shared" ref="L40:Q40" si="16">B32</f>
        <v>16.293074873342281</v>
      </c>
      <c r="M40" s="46">
        <f t="shared" si="16"/>
        <v>0</v>
      </c>
      <c r="N40" s="47">
        <f t="shared" si="16"/>
        <v>0.52673301123587279</v>
      </c>
      <c r="O40" s="48">
        <f t="shared" si="16"/>
        <v>0</v>
      </c>
      <c r="P40" s="49">
        <f t="shared" si="16"/>
        <v>0</v>
      </c>
      <c r="Q40" s="49">
        <f t="shared" si="16"/>
        <v>0</v>
      </c>
      <c r="R40" s="67">
        <f>$H$28+$H$29+$H$30+$H$31+$H$32+$H$33+$H$34+$H$35+$H$36+$H$37+$H$38+$H$39+$H$40/2</f>
        <v>77.001338517265324</v>
      </c>
      <c r="S40" s="68">
        <f>SUM(L64:Q64)</f>
        <v>2.0166629628523038</v>
      </c>
      <c r="T40" s="69">
        <f t="shared" si="13"/>
        <v>0</v>
      </c>
    </row>
    <row r="41" spans="1:20" ht="15.75" thickBot="1" x14ac:dyDescent="0.3">
      <c r="A41" s="53"/>
      <c r="B41" s="54">
        <v>0</v>
      </c>
      <c r="C41" s="55">
        <f>G9</f>
        <v>1.9905647607348593</v>
      </c>
      <c r="D41" s="56">
        <v>0</v>
      </c>
      <c r="E41" s="57">
        <f>M9-G9</f>
        <v>2.6098202117444513E-2</v>
      </c>
      <c r="F41" s="58">
        <v>0</v>
      </c>
      <c r="G41" s="59">
        <v>0</v>
      </c>
      <c r="H41" s="98">
        <f>(F9-L9)*100</f>
        <v>5.7549151694893386</v>
      </c>
      <c r="I41" s="87" t="s">
        <v>33</v>
      </c>
      <c r="K41" s="61">
        <f>K40+H32</f>
        <v>27.080166808113095</v>
      </c>
      <c r="L41" s="62">
        <f t="shared" ref="L41:Q41" si="17">B32</f>
        <v>16.293074873342281</v>
      </c>
      <c r="M41" s="63">
        <f t="shared" si="17"/>
        <v>0</v>
      </c>
      <c r="N41" s="64">
        <f t="shared" si="17"/>
        <v>0.52673301123587279</v>
      </c>
      <c r="O41" s="65">
        <f t="shared" si="17"/>
        <v>0</v>
      </c>
      <c r="P41" s="66">
        <f t="shared" si="17"/>
        <v>0</v>
      </c>
      <c r="Q41" s="66">
        <f t="shared" si="17"/>
        <v>0</v>
      </c>
      <c r="R41" s="89">
        <f>$H$28+$H$29+$H$30+$H$31+$H$32+$H$33+$H$34+$H$35+$H$36+$H$37+$H$38+$H$39+$H$40+$H$41/2</f>
        <v>103.07928657647038</v>
      </c>
      <c r="S41" s="90">
        <f>SUM(L67:Q67)</f>
        <v>2.0166629628523038</v>
      </c>
      <c r="T41" s="91">
        <f t="shared" si="13"/>
        <v>0</v>
      </c>
    </row>
    <row r="42" spans="1:20" x14ac:dyDescent="0.25">
      <c r="K42" s="72">
        <f>K40+H32</f>
        <v>27.080166808113095</v>
      </c>
      <c r="L42" s="73">
        <v>0</v>
      </c>
      <c r="M42" s="74">
        <v>0</v>
      </c>
      <c r="N42" s="75">
        <v>0</v>
      </c>
      <c r="O42" s="76">
        <v>0</v>
      </c>
      <c r="P42" s="77">
        <v>0</v>
      </c>
      <c r="Q42" s="77">
        <v>0</v>
      </c>
    </row>
    <row r="43" spans="1:20" x14ac:dyDescent="0.25">
      <c r="K43" s="61">
        <f>K40+H32</f>
        <v>27.080166808113095</v>
      </c>
      <c r="L43" s="62">
        <f t="shared" ref="L43:Q43" si="18">B33</f>
        <v>0</v>
      </c>
      <c r="M43" s="63">
        <f t="shared" si="18"/>
        <v>0</v>
      </c>
      <c r="N43" s="64">
        <f t="shared" si="18"/>
        <v>16.819807884578154</v>
      </c>
      <c r="O43" s="65">
        <f t="shared" si="18"/>
        <v>0</v>
      </c>
      <c r="P43" s="66">
        <f t="shared" si="18"/>
        <v>0</v>
      </c>
      <c r="Q43" s="66">
        <f t="shared" si="18"/>
        <v>0</v>
      </c>
    </row>
    <row r="44" spans="1:20" x14ac:dyDescent="0.25">
      <c r="K44" s="61">
        <f>H33+K43</f>
        <v>27.587714906902924</v>
      </c>
      <c r="L44" s="62">
        <f t="shared" ref="L44:Q44" si="19">B33</f>
        <v>0</v>
      </c>
      <c r="M44" s="63">
        <f t="shared" si="19"/>
        <v>0</v>
      </c>
      <c r="N44" s="64">
        <f t="shared" si="19"/>
        <v>16.819807884578154</v>
      </c>
      <c r="O44" s="65">
        <f t="shared" si="19"/>
        <v>0</v>
      </c>
      <c r="P44" s="66">
        <f t="shared" si="19"/>
        <v>0</v>
      </c>
      <c r="Q44" s="66">
        <f t="shared" si="19"/>
        <v>0</v>
      </c>
    </row>
    <row r="45" spans="1:20" x14ac:dyDescent="0.25">
      <c r="E45" s="92"/>
      <c r="K45" s="61">
        <f>H33+K43</f>
        <v>27.587714906902924</v>
      </c>
      <c r="L45" s="62">
        <v>0</v>
      </c>
      <c r="M45" s="63">
        <v>0</v>
      </c>
      <c r="N45" s="64">
        <v>0</v>
      </c>
      <c r="O45" s="65">
        <v>0</v>
      </c>
      <c r="P45" s="66">
        <v>0</v>
      </c>
      <c r="Q45" s="66">
        <v>0</v>
      </c>
    </row>
    <row r="46" spans="1:20" x14ac:dyDescent="0.25">
      <c r="K46" s="88">
        <f>H33+K43</f>
        <v>27.587714906902924</v>
      </c>
      <c r="L46" s="45">
        <f t="shared" ref="L46:Q46" si="20">B34</f>
        <v>9.1535732629454003</v>
      </c>
      <c r="M46" s="46">
        <f t="shared" si="20"/>
        <v>3.5392669850857317</v>
      </c>
      <c r="N46" s="47">
        <f t="shared" si="20"/>
        <v>0</v>
      </c>
      <c r="O46" s="48">
        <f t="shared" si="20"/>
        <v>0</v>
      </c>
      <c r="P46" s="49">
        <f t="shared" si="20"/>
        <v>0</v>
      </c>
      <c r="Q46" s="93">
        <f t="shared" si="20"/>
        <v>0</v>
      </c>
    </row>
    <row r="47" spans="1:20" x14ac:dyDescent="0.25">
      <c r="K47" s="61">
        <f>H34+K46</f>
        <v>38.744803669114447</v>
      </c>
      <c r="L47" s="62">
        <f t="shared" ref="L47:Q47" si="21">B34</f>
        <v>9.1535732629454003</v>
      </c>
      <c r="M47" s="63">
        <f t="shared" si="21"/>
        <v>3.5392669850857317</v>
      </c>
      <c r="N47" s="64">
        <f t="shared" si="21"/>
        <v>0</v>
      </c>
      <c r="O47" s="65">
        <f t="shared" si="21"/>
        <v>0</v>
      </c>
      <c r="P47" s="66">
        <f t="shared" si="21"/>
        <v>0</v>
      </c>
      <c r="Q47" s="94">
        <f t="shared" si="21"/>
        <v>0</v>
      </c>
    </row>
    <row r="48" spans="1:20" x14ac:dyDescent="0.25">
      <c r="K48" s="72">
        <f>H34+K46</f>
        <v>38.744803669114447</v>
      </c>
      <c r="L48" s="73">
        <v>0</v>
      </c>
      <c r="M48" s="74">
        <v>0</v>
      </c>
      <c r="N48" s="75">
        <v>0</v>
      </c>
      <c r="O48" s="76">
        <v>0</v>
      </c>
      <c r="P48" s="77">
        <v>0</v>
      </c>
      <c r="Q48" s="95">
        <v>0</v>
      </c>
    </row>
    <row r="49" spans="11:17" x14ac:dyDescent="0.25">
      <c r="K49" s="61">
        <f>H34+K46</f>
        <v>38.744803669114447</v>
      </c>
      <c r="L49" s="62">
        <f t="shared" ref="L49:Q49" si="22">B35</f>
        <v>0</v>
      </c>
      <c r="M49" s="63">
        <f t="shared" si="22"/>
        <v>0</v>
      </c>
      <c r="N49" s="64">
        <f t="shared" si="22"/>
        <v>9.1535732629454003</v>
      </c>
      <c r="O49" s="65">
        <f t="shared" si="22"/>
        <v>3.5392669850857317</v>
      </c>
      <c r="P49" s="66">
        <f t="shared" si="22"/>
        <v>0</v>
      </c>
      <c r="Q49" s="94">
        <f t="shared" si="22"/>
        <v>0</v>
      </c>
    </row>
    <row r="50" spans="11:17" x14ac:dyDescent="0.25">
      <c r="K50" s="61">
        <f>H35+K47</f>
        <v>39.330714635429395</v>
      </c>
      <c r="L50" s="62">
        <f t="shared" ref="L50:Q50" si="23">B35</f>
        <v>0</v>
      </c>
      <c r="M50" s="63">
        <f t="shared" si="23"/>
        <v>0</v>
      </c>
      <c r="N50" s="64">
        <f t="shared" si="23"/>
        <v>9.1535732629454003</v>
      </c>
      <c r="O50" s="65">
        <f t="shared" si="23"/>
        <v>3.5392669850857317</v>
      </c>
      <c r="P50" s="66">
        <f t="shared" si="23"/>
        <v>0</v>
      </c>
      <c r="Q50" s="94">
        <f t="shared" si="23"/>
        <v>0</v>
      </c>
    </row>
    <row r="51" spans="11:17" x14ac:dyDescent="0.25">
      <c r="K51" s="61">
        <f>H35+K47</f>
        <v>39.330714635429395</v>
      </c>
      <c r="L51" s="62">
        <v>0</v>
      </c>
      <c r="M51" s="63">
        <v>0</v>
      </c>
      <c r="N51" s="64">
        <v>0</v>
      </c>
      <c r="O51" s="65">
        <v>0</v>
      </c>
      <c r="P51" s="66">
        <v>0</v>
      </c>
      <c r="Q51" s="94">
        <v>0</v>
      </c>
    </row>
    <row r="52" spans="11:17" x14ac:dyDescent="0.25">
      <c r="K52" s="88">
        <f>H35+K47</f>
        <v>39.330714635429395</v>
      </c>
      <c r="L52" s="45">
        <f t="shared" ref="L52:Q52" si="24">B36</f>
        <v>0</v>
      </c>
      <c r="M52" s="46">
        <f t="shared" si="24"/>
        <v>0</v>
      </c>
      <c r="N52" s="47">
        <f t="shared" si="24"/>
        <v>0</v>
      </c>
      <c r="O52" s="48">
        <f t="shared" si="24"/>
        <v>0</v>
      </c>
      <c r="P52" s="49">
        <f t="shared" si="24"/>
        <v>0</v>
      </c>
      <c r="Q52" s="93">
        <f t="shared" si="24"/>
        <v>0</v>
      </c>
    </row>
    <row r="53" spans="11:17" x14ac:dyDescent="0.25">
      <c r="K53" s="61">
        <f>H36+K52</f>
        <v>39.330714635429395</v>
      </c>
      <c r="L53" s="62">
        <f t="shared" ref="L53:Q53" si="25">B36</f>
        <v>0</v>
      </c>
      <c r="M53" s="63">
        <f t="shared" si="25"/>
        <v>0</v>
      </c>
      <c r="N53" s="64">
        <f t="shared" si="25"/>
        <v>0</v>
      </c>
      <c r="O53" s="65">
        <f t="shared" si="25"/>
        <v>0</v>
      </c>
      <c r="P53" s="66">
        <f t="shared" si="25"/>
        <v>0</v>
      </c>
      <c r="Q53" s="94">
        <f t="shared" si="25"/>
        <v>0</v>
      </c>
    </row>
    <row r="54" spans="11:17" x14ac:dyDescent="0.25">
      <c r="K54" s="72">
        <f>H36+K52</f>
        <v>39.330714635429395</v>
      </c>
      <c r="L54" s="73">
        <v>0</v>
      </c>
      <c r="M54" s="74">
        <v>0</v>
      </c>
      <c r="N54" s="75">
        <v>0</v>
      </c>
      <c r="O54" s="76">
        <v>0</v>
      </c>
      <c r="P54" s="77">
        <v>0</v>
      </c>
      <c r="Q54" s="95">
        <v>0</v>
      </c>
    </row>
    <row r="55" spans="11:17" x14ac:dyDescent="0.25">
      <c r="K55" s="61">
        <f>H36+K52</f>
        <v>39.330714635429395</v>
      </c>
      <c r="L55" s="62">
        <f t="shared" ref="L55:Q55" si="26">B37</f>
        <v>0</v>
      </c>
      <c r="M55" s="63">
        <f t="shared" si="26"/>
        <v>0</v>
      </c>
      <c r="N55" s="64">
        <f t="shared" si="26"/>
        <v>0</v>
      </c>
      <c r="O55" s="65">
        <f t="shared" si="26"/>
        <v>0</v>
      </c>
      <c r="P55" s="66">
        <f t="shared" si="26"/>
        <v>0</v>
      </c>
      <c r="Q55" s="94">
        <f t="shared" si="26"/>
        <v>0</v>
      </c>
    </row>
    <row r="56" spans="11:17" x14ac:dyDescent="0.25">
      <c r="K56" s="61">
        <f>H37+K55</f>
        <v>39.330714635429395</v>
      </c>
      <c r="L56" s="62">
        <f t="shared" ref="L56:Q56" si="27">B37</f>
        <v>0</v>
      </c>
      <c r="M56" s="63">
        <f t="shared" si="27"/>
        <v>0</v>
      </c>
      <c r="N56" s="64">
        <f t="shared" si="27"/>
        <v>0</v>
      </c>
      <c r="O56" s="65">
        <f t="shared" si="27"/>
        <v>0</v>
      </c>
      <c r="P56" s="66">
        <f t="shared" si="27"/>
        <v>0</v>
      </c>
      <c r="Q56" s="94">
        <f t="shared" si="27"/>
        <v>0</v>
      </c>
    </row>
    <row r="57" spans="11:17" x14ac:dyDescent="0.25">
      <c r="K57" s="61">
        <f>H37+K55</f>
        <v>39.330714635429395</v>
      </c>
      <c r="L57" s="62">
        <v>0</v>
      </c>
      <c r="M57" s="63">
        <v>0</v>
      </c>
      <c r="N57" s="64">
        <v>0</v>
      </c>
      <c r="O57" s="65">
        <v>0</v>
      </c>
      <c r="P57" s="66">
        <v>0</v>
      </c>
      <c r="Q57" s="94">
        <v>0</v>
      </c>
    </row>
    <row r="58" spans="11:17" x14ac:dyDescent="0.25">
      <c r="K58" s="88">
        <f>H37+K55</f>
        <v>39.330714635429395</v>
      </c>
      <c r="L58" s="45">
        <f t="shared" ref="L58:Q58" si="28">B38</f>
        <v>4.2603139704469326</v>
      </c>
      <c r="M58" s="46">
        <f t="shared" si="28"/>
        <v>0</v>
      </c>
      <c r="N58" s="47">
        <f t="shared" si="28"/>
        <v>0.24482821455646331</v>
      </c>
      <c r="O58" s="48">
        <f t="shared" si="28"/>
        <v>0</v>
      </c>
      <c r="P58" s="49">
        <f t="shared" si="28"/>
        <v>0</v>
      </c>
      <c r="Q58" s="93">
        <f t="shared" si="28"/>
        <v>0</v>
      </c>
    </row>
    <row r="59" spans="11:17" x14ac:dyDescent="0.25">
      <c r="K59" s="61">
        <f>H38+K58</f>
        <v>52.07384419829669</v>
      </c>
      <c r="L59" s="62">
        <f t="shared" ref="L59:Q59" si="29">B38</f>
        <v>4.2603139704469326</v>
      </c>
      <c r="M59" s="63">
        <f t="shared" si="29"/>
        <v>0</v>
      </c>
      <c r="N59" s="64">
        <f t="shared" si="29"/>
        <v>0.24482821455646331</v>
      </c>
      <c r="O59" s="65">
        <f t="shared" si="29"/>
        <v>0</v>
      </c>
      <c r="P59" s="66">
        <f t="shared" si="29"/>
        <v>0</v>
      </c>
      <c r="Q59" s="94">
        <f t="shared" si="29"/>
        <v>0</v>
      </c>
    </row>
    <row r="60" spans="11:17" x14ac:dyDescent="0.25">
      <c r="K60" s="72">
        <f>H38+K58</f>
        <v>52.07384419829669</v>
      </c>
      <c r="L60" s="73">
        <v>0</v>
      </c>
      <c r="M60" s="74">
        <v>0</v>
      </c>
      <c r="N60" s="75">
        <v>0</v>
      </c>
      <c r="O60" s="76">
        <v>0</v>
      </c>
      <c r="P60" s="77">
        <v>0</v>
      </c>
      <c r="Q60" s="95">
        <v>0</v>
      </c>
    </row>
    <row r="61" spans="11:17" x14ac:dyDescent="0.25">
      <c r="K61" s="61">
        <f>H38+K58</f>
        <v>52.07384419829669</v>
      </c>
      <c r="L61" s="62">
        <f t="shared" ref="L61:Q61" si="30">B39</f>
        <v>0</v>
      </c>
      <c r="M61" s="63">
        <f t="shared" si="30"/>
        <v>0</v>
      </c>
      <c r="N61" s="64">
        <f t="shared" si="30"/>
        <v>4.5051421850033959</v>
      </c>
      <c r="O61" s="65">
        <f t="shared" si="30"/>
        <v>0.24482821455646331</v>
      </c>
      <c r="P61" s="66">
        <f t="shared" si="30"/>
        <v>0</v>
      </c>
      <c r="Q61" s="94">
        <f t="shared" si="30"/>
        <v>0</v>
      </c>
    </row>
    <row r="62" spans="11:17" x14ac:dyDescent="0.25">
      <c r="K62" s="61">
        <f>H39+K61</f>
        <v>53.800848042804944</v>
      </c>
      <c r="L62" s="62">
        <f t="shared" ref="L62:Q62" si="31">B39</f>
        <v>0</v>
      </c>
      <c r="M62" s="63">
        <f t="shared" si="31"/>
        <v>0</v>
      </c>
      <c r="N62" s="64">
        <f t="shared" si="31"/>
        <v>4.5051421850033959</v>
      </c>
      <c r="O62" s="65">
        <f t="shared" si="31"/>
        <v>0.24482821455646331</v>
      </c>
      <c r="P62" s="66">
        <f t="shared" si="31"/>
        <v>0</v>
      </c>
      <c r="Q62" s="94">
        <f t="shared" si="31"/>
        <v>0</v>
      </c>
    </row>
    <row r="63" spans="11:17" x14ac:dyDescent="0.25">
      <c r="K63" s="61">
        <f>H39+K61</f>
        <v>53.800848042804944</v>
      </c>
      <c r="L63" s="62">
        <v>0</v>
      </c>
      <c r="M63" s="63">
        <v>0</v>
      </c>
      <c r="N63" s="64">
        <v>0</v>
      </c>
      <c r="O63" s="65">
        <v>0</v>
      </c>
      <c r="P63" s="66">
        <v>0</v>
      </c>
      <c r="Q63" s="94">
        <v>0</v>
      </c>
    </row>
    <row r="64" spans="11:17" x14ac:dyDescent="0.25">
      <c r="K64" s="88">
        <f>H39+K61</f>
        <v>53.800848042804944</v>
      </c>
      <c r="L64" s="45">
        <f t="shared" ref="L64:Q64" si="32">B40</f>
        <v>1.9905647607348593</v>
      </c>
      <c r="M64" s="46">
        <f t="shared" si="32"/>
        <v>0</v>
      </c>
      <c r="N64" s="47">
        <f t="shared" si="32"/>
        <v>2.6098202117444513E-2</v>
      </c>
      <c r="O64" s="48">
        <f t="shared" si="32"/>
        <v>0</v>
      </c>
      <c r="P64" s="49">
        <f t="shared" si="32"/>
        <v>0</v>
      </c>
      <c r="Q64" s="93">
        <f t="shared" si="32"/>
        <v>0</v>
      </c>
    </row>
    <row r="65" spans="9:17" x14ac:dyDescent="0.25">
      <c r="K65" s="61">
        <f>H40+K64</f>
        <v>100.20182899172571</v>
      </c>
      <c r="L65" s="62">
        <f t="shared" ref="L65:Q65" si="33">B40</f>
        <v>1.9905647607348593</v>
      </c>
      <c r="M65" s="63">
        <f t="shared" si="33"/>
        <v>0</v>
      </c>
      <c r="N65" s="64">
        <f t="shared" si="33"/>
        <v>2.6098202117444513E-2</v>
      </c>
      <c r="O65" s="65">
        <f t="shared" si="33"/>
        <v>0</v>
      </c>
      <c r="P65" s="66">
        <f t="shared" si="33"/>
        <v>0</v>
      </c>
      <c r="Q65" s="94">
        <f t="shared" si="33"/>
        <v>0</v>
      </c>
    </row>
    <row r="66" spans="9:17" x14ac:dyDescent="0.25">
      <c r="K66" s="72">
        <f>H40+K64</f>
        <v>100.20182899172571</v>
      </c>
      <c r="L66" s="73">
        <v>0</v>
      </c>
      <c r="M66" s="74">
        <v>0</v>
      </c>
      <c r="N66" s="75">
        <v>0</v>
      </c>
      <c r="O66" s="76">
        <v>0</v>
      </c>
      <c r="P66" s="77">
        <v>0</v>
      </c>
      <c r="Q66" s="95">
        <v>0</v>
      </c>
    </row>
    <row r="67" spans="9:17" x14ac:dyDescent="0.25">
      <c r="K67" s="88">
        <f>H40+K64</f>
        <v>100.20182899172571</v>
      </c>
      <c r="L67" s="45">
        <f t="shared" ref="L67:Q67" si="34">B41</f>
        <v>0</v>
      </c>
      <c r="M67" s="46">
        <f t="shared" si="34"/>
        <v>1.9905647607348593</v>
      </c>
      <c r="N67" s="47">
        <f t="shared" si="34"/>
        <v>0</v>
      </c>
      <c r="O67" s="48">
        <f t="shared" si="34"/>
        <v>2.6098202117444513E-2</v>
      </c>
      <c r="P67" s="49">
        <f t="shared" si="34"/>
        <v>0</v>
      </c>
      <c r="Q67" s="93">
        <f t="shared" si="34"/>
        <v>0</v>
      </c>
    </row>
    <row r="68" spans="9:17" x14ac:dyDescent="0.25">
      <c r="I68" s="96">
        <f>K68</f>
        <v>105.95674416121504</v>
      </c>
      <c r="K68" s="72">
        <f>H41+K67</f>
        <v>105.95674416121504</v>
      </c>
      <c r="L68" s="73">
        <f t="shared" ref="L68:Q68" si="35">B41</f>
        <v>0</v>
      </c>
      <c r="M68" s="74">
        <f t="shared" si="35"/>
        <v>1.9905647607348593</v>
      </c>
      <c r="N68" s="75">
        <f t="shared" si="35"/>
        <v>0</v>
      </c>
      <c r="O68" s="76">
        <f t="shared" si="35"/>
        <v>2.6098202117444513E-2</v>
      </c>
      <c r="P68" s="77">
        <f t="shared" si="35"/>
        <v>0</v>
      </c>
      <c r="Q68" s="95">
        <f t="shared" si="35"/>
        <v>0</v>
      </c>
    </row>
  </sheetData>
  <mergeCells count="6">
    <mergeCell ref="C1:G1"/>
    <mergeCell ref="I1:M1"/>
    <mergeCell ref="C2:D2"/>
    <mergeCell ref="E2:F2"/>
    <mergeCell ref="I2:J2"/>
    <mergeCell ref="K2:L2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Anja</dc:creator>
  <cp:lastModifiedBy>Rosenberg, Anja</cp:lastModifiedBy>
  <dcterms:created xsi:type="dcterms:W3CDTF">2011-12-10T17:45:39Z</dcterms:created>
  <dcterms:modified xsi:type="dcterms:W3CDTF">2011-12-11T09:56:34Z</dcterms:modified>
</cp:coreProperties>
</file>