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xls\"/>
    </mc:Choice>
  </mc:AlternateContent>
  <xr:revisionPtr revIDLastSave="0" documentId="13_ncr:1_{64ECA641-130E-4FAA-8ECB-22F829686841}" xr6:coauthVersionLast="47" xr6:coauthVersionMax="47" xr10:uidLastSave="{00000000-0000-0000-0000-000000000000}"/>
  <bookViews>
    <workbookView xWindow="-108" yWindow="-108" windowWidth="23256" windowHeight="12456" tabRatio="592" activeTab="1" xr2:uid="{00000000-000D-0000-FFFF-FFFF00000000}"/>
  </bookViews>
  <sheets>
    <sheet name="Sheet1" sheetId="1" r:id="rId1"/>
    <sheet name="Sheet2" sheetId="2" r:id="rId2"/>
    <sheet name="Sheet6" sheetId="3" r:id="rId3"/>
    <sheet name="Sheet3" sheetId="4" r:id="rId4"/>
    <sheet name="Sheet5" sheetId="5" r:id="rId5"/>
    <sheet name="Sheet4" sheetId="6" r:id="rId6"/>
  </sheets>
  <definedNames>
    <definedName name="_Hlk160524306" localSheetId="1">Sheet2!$D$7</definedName>
    <definedName name="_Hlk160524338" localSheetId="1">Sheet2!$D$8</definedName>
    <definedName name="_Hlk160524405" localSheetId="1">Sheet2!$D$43</definedName>
    <definedName name="_Hlk160524413" localSheetId="1">Sheet2!$D$44</definedName>
    <definedName name="_Hlk160524506" localSheetId="1">Sheet2!$D$96</definedName>
    <definedName name="_Hlk160524516" localSheetId="1">Sheet2!$D$97</definedName>
    <definedName name="_Hlk160524524" localSheetId="1">Sheet2!$D$98</definedName>
    <definedName name="_Hlk160785687" localSheetId="1">Sheet2!$D$46</definedName>
    <definedName name="_Hlk160785698" localSheetId="1">Sheet2!$D$48</definedName>
    <definedName name="_Hlk160785707" localSheetId="1">Sheet2!$D$49</definedName>
    <definedName name="_Hlk160785722" localSheetId="1">Sheet2!$D$50</definedName>
    <definedName name="F">Sheet2!$B$95</definedName>
    <definedName name="_xlnm.Print_Area" localSheetId="2">Sheet6!$A$1:$AE$96</definedName>
  </definedNames>
  <calcPr calcId="181029"/>
</workbook>
</file>

<file path=xl/calcChain.xml><?xml version="1.0" encoding="utf-8"?>
<calcChain xmlns="http://schemas.openxmlformats.org/spreadsheetml/2006/main">
  <c r="AC96" i="3" l="1"/>
  <c r="AA96" i="3"/>
  <c r="R96" i="3"/>
  <c r="K96" i="3"/>
  <c r="J96" i="3"/>
  <c r="E96" i="3"/>
  <c r="Q95" i="3"/>
  <c r="AD95" i="3" s="1"/>
  <c r="O95" i="3"/>
  <c r="N95" i="3"/>
  <c r="L95" i="3"/>
  <c r="H95" i="3"/>
  <c r="F95" i="3"/>
  <c r="AD94" i="3"/>
  <c r="N93" i="3"/>
  <c r="AD93" i="3" s="1"/>
  <c r="AD92" i="3"/>
  <c r="Q91" i="3"/>
  <c r="N91" i="3"/>
  <c r="L91" i="3"/>
  <c r="K91" i="3"/>
  <c r="I91" i="3"/>
  <c r="H91" i="3"/>
  <c r="F91" i="3"/>
  <c r="D91" i="3"/>
  <c r="AD91" i="3" s="1"/>
  <c r="AD90" i="3"/>
  <c r="H90" i="3"/>
  <c r="AD89" i="3"/>
  <c r="N88" i="3"/>
  <c r="H88" i="3"/>
  <c r="G88" i="3"/>
  <c r="AD88" i="3" s="1"/>
  <c r="N87" i="3"/>
  <c r="L87" i="3"/>
  <c r="F87" i="3"/>
  <c r="AD87" i="3" s="1"/>
  <c r="AD86" i="3"/>
  <c r="N85" i="3"/>
  <c r="AD85" i="3" s="1"/>
  <c r="I85" i="3"/>
  <c r="H84" i="3"/>
  <c r="AD84" i="3" s="1"/>
  <c r="M83" i="3"/>
  <c r="AD83" i="3" s="1"/>
  <c r="AD82" i="3"/>
  <c r="AD81" i="3"/>
  <c r="AD80" i="3"/>
  <c r="N80" i="3"/>
  <c r="I80" i="3"/>
  <c r="AD79" i="3"/>
  <c r="AD78" i="3"/>
  <c r="AD77" i="3"/>
  <c r="AD76" i="3"/>
  <c r="AD75" i="3"/>
  <c r="AD74" i="3"/>
  <c r="AD73" i="3"/>
  <c r="I72" i="3"/>
  <c r="AD72" i="3" s="1"/>
  <c r="J71" i="3"/>
  <c r="I71" i="3"/>
  <c r="AD71" i="3" s="1"/>
  <c r="AD70" i="3"/>
  <c r="AD69" i="3"/>
  <c r="AD68" i="3"/>
  <c r="M68" i="3"/>
  <c r="G68" i="3"/>
  <c r="AD67" i="3"/>
  <c r="AD66" i="3"/>
  <c r="H65" i="3"/>
  <c r="AD65" i="3" s="1"/>
  <c r="AD64" i="3"/>
  <c r="AD63" i="3"/>
  <c r="G62" i="3"/>
  <c r="AD62" i="3" s="1"/>
  <c r="H61" i="3"/>
  <c r="AD61" i="3" s="1"/>
  <c r="AD60" i="3"/>
  <c r="AD59" i="3"/>
  <c r="AD58" i="3"/>
  <c r="AD57" i="3"/>
  <c r="Q56" i="3"/>
  <c r="AD56" i="3" s="1"/>
  <c r="AD55" i="3"/>
  <c r="AD54" i="3"/>
  <c r="AD53" i="3"/>
  <c r="AD52" i="3"/>
  <c r="AD51" i="3"/>
  <c r="AD50" i="3"/>
  <c r="AD49" i="3"/>
  <c r="AD48" i="3"/>
  <c r="AD47" i="3"/>
  <c r="N46" i="3"/>
  <c r="H46" i="3"/>
  <c r="D46" i="3"/>
  <c r="AD46" i="3" s="1"/>
  <c r="AD45" i="3"/>
  <c r="J45" i="3"/>
  <c r="AD44" i="3"/>
  <c r="AD43" i="3"/>
  <c r="AD42" i="3"/>
  <c r="AD41" i="3"/>
  <c r="AD40" i="3"/>
  <c r="AD39" i="3"/>
  <c r="AD38" i="3"/>
  <c r="Q38" i="3"/>
  <c r="Q96" i="3" s="1"/>
  <c r="P38" i="3"/>
  <c r="P96" i="3" s="1"/>
  <c r="L38" i="3"/>
  <c r="K38" i="3"/>
  <c r="J38" i="3"/>
  <c r="N37" i="3"/>
  <c r="AD37" i="3" s="1"/>
  <c r="AD36" i="3"/>
  <c r="AD35" i="3"/>
  <c r="AD34" i="3"/>
  <c r="H34" i="3"/>
  <c r="N33" i="3"/>
  <c r="M33" i="3"/>
  <c r="AD33" i="3" s="1"/>
  <c r="AD32" i="3"/>
  <c r="N32" i="3"/>
  <c r="AD31" i="3"/>
  <c r="AD30" i="3"/>
  <c r="AD29" i="3"/>
  <c r="O28" i="3"/>
  <c r="N28" i="3"/>
  <c r="G28" i="3"/>
  <c r="AD28" i="3" s="1"/>
  <c r="AD27" i="3"/>
  <c r="K27" i="3"/>
  <c r="J27" i="3"/>
  <c r="I27" i="3"/>
  <c r="H27" i="3"/>
  <c r="AD26" i="3"/>
  <c r="G25" i="3"/>
  <c r="AD25" i="3" s="1"/>
  <c r="AD24" i="3"/>
  <c r="H24" i="3"/>
  <c r="AD23" i="3"/>
  <c r="I23" i="3"/>
  <c r="J22" i="3"/>
  <c r="AD22" i="3" s="1"/>
  <c r="J21" i="3"/>
  <c r="AD21" i="3" s="1"/>
  <c r="AD20" i="3"/>
  <c r="H20" i="3"/>
  <c r="AD19" i="3"/>
  <c r="J19" i="3"/>
  <c r="G18" i="3"/>
  <c r="AD18" i="3" s="1"/>
  <c r="AD17" i="3"/>
  <c r="AD16" i="3"/>
  <c r="I16" i="3"/>
  <c r="AD15" i="3"/>
  <c r="AD14" i="3"/>
  <c r="AD13" i="3"/>
  <c r="N12" i="3"/>
  <c r="G12" i="3"/>
  <c r="AD12" i="3" s="1"/>
  <c r="AD11" i="3"/>
  <c r="L11" i="3"/>
  <c r="J11" i="3"/>
  <c r="I11" i="3"/>
  <c r="I96" i="3" s="1"/>
  <c r="O10" i="3"/>
  <c r="O96" i="3" s="1"/>
  <c r="N10" i="3"/>
  <c r="M10" i="3"/>
  <c r="M96" i="3" s="1"/>
  <c r="L10" i="3"/>
  <c r="L96" i="3" s="1"/>
  <c r="J10" i="3"/>
  <c r="AD10" i="3" s="1"/>
  <c r="F10" i="3"/>
  <c r="F96" i="3" s="1"/>
  <c r="AD9" i="3"/>
  <c r="AD8" i="3"/>
  <c r="D7" i="3"/>
  <c r="AD7" i="3" s="1"/>
  <c r="AD6" i="3"/>
  <c r="AD5" i="3"/>
  <c r="N5" i="3"/>
  <c r="N96" i="3" s="1"/>
  <c r="K5" i="3"/>
  <c r="J5" i="3"/>
  <c r="H5" i="3"/>
  <c r="H96" i="3" s="1"/>
  <c r="G5" i="3"/>
  <c r="G4" i="3"/>
  <c r="AD4" i="3" s="1"/>
  <c r="AD3" i="3"/>
  <c r="AD2" i="3"/>
  <c r="R2" i="3"/>
  <c r="AF104" i="2"/>
  <c r="AE104" i="2"/>
  <c r="AD104" i="2"/>
  <c r="T104" i="2"/>
  <c r="S104" i="2"/>
  <c r="G104" i="2"/>
  <c r="AG103" i="2"/>
  <c r="AG102" i="2"/>
  <c r="AG101" i="2"/>
  <c r="AG100" i="2"/>
  <c r="AG99" i="2"/>
  <c r="AG98" i="2"/>
  <c r="AG97" i="2"/>
  <c r="AG96" i="2"/>
  <c r="AB95" i="2"/>
  <c r="Z95" i="2"/>
  <c r="Z104" i="2" s="1"/>
  <c r="Y95" i="2"/>
  <c r="X95" i="2"/>
  <c r="W95" i="2"/>
  <c r="V95" i="2"/>
  <c r="S95" i="2"/>
  <c r="Q95" i="2"/>
  <c r="P95" i="2"/>
  <c r="N95" i="2"/>
  <c r="AG95" i="2" s="1"/>
  <c r="J95" i="2"/>
  <c r="H95" i="2"/>
  <c r="AB94" i="2"/>
  <c r="X94" i="2"/>
  <c r="AG94" i="2" s="1"/>
  <c r="AC93" i="2"/>
  <c r="AB93" i="2"/>
  <c r="AG93" i="2" s="1"/>
  <c r="X93" i="2"/>
  <c r="W93" i="2"/>
  <c r="P93" i="2"/>
  <c r="AG92" i="2"/>
  <c r="AB92" i="2"/>
  <c r="S91" i="2"/>
  <c r="P91" i="2"/>
  <c r="N91" i="2"/>
  <c r="M91" i="2"/>
  <c r="K91" i="2"/>
  <c r="J91" i="2"/>
  <c r="H91" i="2"/>
  <c r="F91" i="2"/>
  <c r="AG91" i="2" s="1"/>
  <c r="J90" i="2"/>
  <c r="AG90" i="2" s="1"/>
  <c r="AG89" i="2"/>
  <c r="AB88" i="2"/>
  <c r="P88" i="2"/>
  <c r="J88" i="2"/>
  <c r="I88" i="2"/>
  <c r="AG88" i="2" s="1"/>
  <c r="AB87" i="2"/>
  <c r="AG87" i="2" s="1"/>
  <c r="Y87" i="2"/>
  <c r="X87" i="2"/>
  <c r="W87" i="2"/>
  <c r="V87" i="2"/>
  <c r="P87" i="2"/>
  <c r="N87" i="2"/>
  <c r="H87" i="2"/>
  <c r="AG86" i="2"/>
  <c r="AB86" i="2"/>
  <c r="P85" i="2"/>
  <c r="K85" i="2"/>
  <c r="AG85" i="2" s="1"/>
  <c r="Y84" i="2"/>
  <c r="J84" i="2"/>
  <c r="AG84" i="2" s="1"/>
  <c r="AG83" i="2"/>
  <c r="Y83" i="2"/>
  <c r="O83" i="2"/>
  <c r="AG82" i="2"/>
  <c r="AG81" i="2"/>
  <c r="P80" i="2"/>
  <c r="K80" i="2"/>
  <c r="AG80" i="2" s="1"/>
  <c r="AG79" i="2"/>
  <c r="AG78" i="2"/>
  <c r="AB78" i="2"/>
  <c r="AG77" i="2"/>
  <c r="AG76" i="2"/>
  <c r="X76" i="2"/>
  <c r="AG75" i="2"/>
  <c r="AG74" i="2"/>
  <c r="AG73" i="2"/>
  <c r="X73" i="2"/>
  <c r="K72" i="2"/>
  <c r="AG72" i="2" s="1"/>
  <c r="AG71" i="2"/>
  <c r="L71" i="2"/>
  <c r="K71" i="2"/>
  <c r="AB70" i="2"/>
  <c r="AG70" i="2" s="1"/>
  <c r="AG69" i="2"/>
  <c r="AB68" i="2"/>
  <c r="O68" i="2"/>
  <c r="AG68" i="2" s="1"/>
  <c r="I68" i="2"/>
  <c r="AG67" i="2"/>
  <c r="AG66" i="2"/>
  <c r="AG65" i="2"/>
  <c r="AB65" i="2"/>
  <c r="J65" i="2"/>
  <c r="AG64" i="2"/>
  <c r="AG63" i="2"/>
  <c r="AB63" i="2"/>
  <c r="I62" i="2"/>
  <c r="AG62" i="2" s="1"/>
  <c r="AG61" i="2"/>
  <c r="AB61" i="2"/>
  <c r="J61" i="2"/>
  <c r="AB60" i="2"/>
  <c r="AG60" i="2" s="1"/>
  <c r="AG59" i="2"/>
  <c r="AB58" i="2"/>
  <c r="AG58" i="2" s="1"/>
  <c r="AG57" i="2"/>
  <c r="X56" i="2"/>
  <c r="S56" i="2"/>
  <c r="AG56" i="2" s="1"/>
  <c r="AG55" i="2"/>
  <c r="AG54" i="2"/>
  <c r="AB53" i="2"/>
  <c r="AG53" i="2" s="1"/>
  <c r="AG52" i="2"/>
  <c r="AG51" i="2"/>
  <c r="AG50" i="2"/>
  <c r="AG49" i="2"/>
  <c r="AG48" i="2"/>
  <c r="AG47" i="2"/>
  <c r="P46" i="2"/>
  <c r="J46" i="2"/>
  <c r="AG46" i="2" s="1"/>
  <c r="F46" i="2"/>
  <c r="AA45" i="2"/>
  <c r="AA104" i="2" s="1"/>
  <c r="L45" i="2"/>
  <c r="AG45" i="2" s="1"/>
  <c r="AG44" i="2"/>
  <c r="Y43" i="2"/>
  <c r="X43" i="2"/>
  <c r="AG43" i="2" s="1"/>
  <c r="AB42" i="2"/>
  <c r="Y42" i="2"/>
  <c r="V42" i="2"/>
  <c r="AG42" i="2" s="1"/>
  <c r="AG41" i="2"/>
  <c r="AB40" i="2"/>
  <c r="AG40" i="2" s="1"/>
  <c r="AG39" i="2"/>
  <c r="Y38" i="2"/>
  <c r="X38" i="2"/>
  <c r="W38" i="2"/>
  <c r="V38" i="2"/>
  <c r="S38" i="2"/>
  <c r="R38" i="2"/>
  <c r="R104" i="2" s="1"/>
  <c r="N38" i="2"/>
  <c r="M38" i="2"/>
  <c r="AG38" i="2" s="1"/>
  <c r="L38" i="2"/>
  <c r="AB37" i="2"/>
  <c r="P37" i="2"/>
  <c r="AG37" i="2" s="1"/>
  <c r="X36" i="2"/>
  <c r="AG36" i="2" s="1"/>
  <c r="AG35" i="2"/>
  <c r="AB34" i="2"/>
  <c r="X34" i="2"/>
  <c r="W34" i="2"/>
  <c r="J34" i="2"/>
  <c r="AG34" i="2" s="1"/>
  <c r="P33" i="2"/>
  <c r="O33" i="2"/>
  <c r="AG33" i="2" s="1"/>
  <c r="AG32" i="2"/>
  <c r="P32" i="2"/>
  <c r="AB31" i="2"/>
  <c r="AG31" i="2" s="1"/>
  <c r="AG30" i="2"/>
  <c r="W29" i="2"/>
  <c r="AG29" i="2" s="1"/>
  <c r="AG28" i="2"/>
  <c r="Q28" i="2"/>
  <c r="P28" i="2"/>
  <c r="I28" i="2"/>
  <c r="AB27" i="2"/>
  <c r="M27" i="2"/>
  <c r="L27" i="2"/>
  <c r="K27" i="2"/>
  <c r="AG27" i="2" s="1"/>
  <c r="J27" i="2"/>
  <c r="AG26" i="2"/>
  <c r="W25" i="2"/>
  <c r="AG25" i="2" s="1"/>
  <c r="I25" i="2"/>
  <c r="J24" i="2"/>
  <c r="AG24" i="2" s="1"/>
  <c r="AG23" i="2"/>
  <c r="AB23" i="2"/>
  <c r="Y23" i="2"/>
  <c r="X23" i="2"/>
  <c r="K23" i="2"/>
  <c r="AB22" i="2"/>
  <c r="L22" i="2"/>
  <c r="AG22" i="2" s="1"/>
  <c r="AG21" i="2"/>
  <c r="L21" i="2"/>
  <c r="AG20" i="2"/>
  <c r="J20" i="2"/>
  <c r="AG19" i="2"/>
  <c r="L19" i="2"/>
  <c r="AB18" i="2"/>
  <c r="W18" i="2"/>
  <c r="AG18" i="2" s="1"/>
  <c r="I18" i="2"/>
  <c r="AG17" i="2"/>
  <c r="AC16" i="2"/>
  <c r="AB16" i="2"/>
  <c r="K16" i="2"/>
  <c r="AG16" i="2" s="1"/>
  <c r="AB15" i="2"/>
  <c r="AG15" i="2" s="1"/>
  <c r="X15" i="2"/>
  <c r="AG14" i="2"/>
  <c r="AG13" i="2"/>
  <c r="AB12" i="2"/>
  <c r="X12" i="2"/>
  <c r="P12" i="2"/>
  <c r="I12" i="2"/>
  <c r="AG12" i="2" s="1"/>
  <c r="V11" i="2"/>
  <c r="V104" i="2" s="1"/>
  <c r="N11" i="2"/>
  <c r="L11" i="2"/>
  <c r="K11" i="2"/>
  <c r="AG11" i="2" s="1"/>
  <c r="AC10" i="2"/>
  <c r="AC104" i="2" s="1"/>
  <c r="AB10" i="2"/>
  <c r="Y10" i="2"/>
  <c r="X10" i="2"/>
  <c r="W10" i="2"/>
  <c r="Q10" i="2"/>
  <c r="Q104" i="2" s="1"/>
  <c r="P10" i="2"/>
  <c r="O10" i="2"/>
  <c r="O104" i="2" s="1"/>
  <c r="N10" i="2"/>
  <c r="N104" i="2" s="1"/>
  <c r="L10" i="2"/>
  <c r="L104" i="2" s="1"/>
  <c r="H10" i="2"/>
  <c r="AG10" i="2" s="1"/>
  <c r="AG9" i="2"/>
  <c r="AB8" i="2"/>
  <c r="X8" i="2"/>
  <c r="AG8" i="2" s="1"/>
  <c r="F7" i="2"/>
  <c r="F104" i="2" s="1"/>
  <c r="AG6" i="2"/>
  <c r="P5" i="2"/>
  <c r="P104" i="2" s="1"/>
  <c r="M5" i="2"/>
  <c r="M104" i="2" s="1"/>
  <c r="L5" i="2"/>
  <c r="J5" i="2"/>
  <c r="J104" i="2" s="1"/>
  <c r="I5" i="2"/>
  <c r="AG5" i="2" s="1"/>
  <c r="AB4" i="2"/>
  <c r="AB104" i="2" s="1"/>
  <c r="Y4" i="2"/>
  <c r="X4" i="2"/>
  <c r="X104" i="2" s="1"/>
  <c r="I4" i="2"/>
  <c r="I104" i="2" s="1"/>
  <c r="AB3" i="2"/>
  <c r="Y3" i="2"/>
  <c r="Y104" i="2" s="1"/>
  <c r="W3" i="2"/>
  <c r="W104" i="2" s="1"/>
  <c r="AG2" i="2"/>
  <c r="AC2" i="2"/>
  <c r="T2" i="2"/>
  <c r="Q4" i="1"/>
  <c r="P4" i="1"/>
  <c r="K104" i="2" l="1"/>
  <c r="AG3" i="2"/>
  <c r="AG4" i="2"/>
  <c r="H104" i="2"/>
  <c r="AG104" i="2" s="1"/>
  <c r="G96" i="3"/>
  <c r="AG7" i="2"/>
  <c r="D96" i="3"/>
  <c r="AD96" i="3" s="1"/>
</calcChain>
</file>

<file path=xl/sharedStrings.xml><?xml version="1.0" encoding="utf-8"?>
<sst xmlns="http://schemas.openxmlformats.org/spreadsheetml/2006/main" count="1630" uniqueCount="716">
  <si>
    <t>STT</t>
  </si>
  <si>
    <t>Họ và tên</t>
  </si>
  <si>
    <t>Chức vụ</t>
  </si>
  <si>
    <t>Đơn vị</t>
  </si>
  <si>
    <t>Năm sinh</t>
  </si>
  <si>
    <t>Xã</t>
  </si>
  <si>
    <t>Huyện tỉnh</t>
  </si>
  <si>
    <t>Trình độ</t>
  </si>
  <si>
    <t>Bố mẹ</t>
  </si>
  <si>
    <t>Hoàn cảnh</t>
  </si>
  <si>
    <t xml:space="preserve">Số đt </t>
  </si>
  <si>
    <t>Ghi chú</t>
  </si>
  <si>
    <t>Column1</t>
  </si>
  <si>
    <t>Hà Tuấn Chiến</t>
  </si>
  <si>
    <t>Ct</t>
  </si>
  <si>
    <t>Cao Văn Sáng</t>
  </si>
  <si>
    <t>CTV</t>
  </si>
  <si>
    <t>Nguyễn Văn Giang</t>
  </si>
  <si>
    <t>Cp</t>
  </si>
  <si>
    <t>Hoàng Quang Hợp</t>
  </si>
  <si>
    <t>Y tá</t>
  </si>
  <si>
    <t>Nguyễn Văn Mạnh</t>
  </si>
  <si>
    <t>Bt</t>
  </si>
  <si>
    <t xml:space="preserve">Nguyễn Quang Huy </t>
  </si>
  <si>
    <t>At</t>
  </si>
  <si>
    <t>Trần Văn Huy</t>
  </si>
  <si>
    <t>CS</t>
  </si>
  <si>
    <t>20/10/2003</t>
  </si>
  <si>
    <t>Hoàng Động</t>
  </si>
  <si>
    <t>Thủy Nguyên Hải Phòng</t>
  </si>
  <si>
    <t>7/12</t>
  </si>
  <si>
    <t>Trần Văn Hùng</t>
  </si>
  <si>
    <t>Trước bị gãy cánh tay, chảy máu não nhẹ</t>
  </si>
  <si>
    <t>b. 0399726997</t>
  </si>
  <si>
    <t>Nguyễn Đức Việt</t>
  </si>
  <si>
    <t>27/12/2005</t>
  </si>
  <si>
    <t>Quyết Tiến</t>
  </si>
  <si>
    <t>tiên lãng hải phòng</t>
  </si>
  <si>
    <t>12/12</t>
  </si>
  <si>
    <t>Nguyễn Văn Hoạt 1981, Vũ Thị Hạnh 1981, 1e</t>
  </si>
  <si>
    <t>Cn</t>
  </si>
  <si>
    <t>b.0394452371</t>
  </si>
  <si>
    <t>Hoàng Hải Đăng</t>
  </si>
  <si>
    <t>Đông Hưng</t>
  </si>
  <si>
    <t>Hoàng Văn Cung 1978, Phạm Thị Hằng 1980, 1a</t>
  </si>
  <si>
    <t>m 0914216329</t>
  </si>
  <si>
    <t>Phạm Văn Đạt</t>
  </si>
  <si>
    <t>31/10/2005</t>
  </si>
  <si>
    <t>Bạch Đằng</t>
  </si>
  <si>
    <t>10/12</t>
  </si>
  <si>
    <t>Phạm Văn Diễn 1977, Nguyễn Thị Quyết 1977</t>
  </si>
  <si>
    <t>quản lý quán hát</t>
  </si>
  <si>
    <t>m 0358436856</t>
  </si>
  <si>
    <t>Lê Duy Hùng Anh</t>
  </si>
  <si>
    <t>23/5/2004</t>
  </si>
  <si>
    <t>Thủy Sơn</t>
  </si>
  <si>
    <t>Lê duy phương, vũ thị thoa, 1a</t>
  </si>
  <si>
    <t>m 0904044775</t>
  </si>
  <si>
    <t>Hoàng Văn Hưng</t>
  </si>
  <si>
    <t>13/5/2005</t>
  </si>
  <si>
    <t>Lại Xuân</t>
  </si>
  <si>
    <t>Hoàng Văn Hà 1985, đỗ thị hòa 1987</t>
  </si>
  <si>
    <t>m 09793332958</t>
  </si>
  <si>
    <t>Lê Văn Tuấn</t>
  </si>
  <si>
    <t>28/11/2005</t>
  </si>
  <si>
    <t>Gia Minh</t>
  </si>
  <si>
    <t>Lê văn hải 1975, Phạm thị thanh 1976</t>
  </si>
  <si>
    <t>m 0367942740</t>
  </si>
  <si>
    <t>Trần hồng nơi</t>
  </si>
  <si>
    <t>28/8/2005</t>
  </si>
  <si>
    <t>Tiến Minh</t>
  </si>
  <si>
    <t>Trần Đức Tới 1974, Đoàn Thị Xên</t>
  </si>
  <si>
    <t>m 0398041581</t>
  </si>
  <si>
    <t>Hoàng Đình Hòa</t>
  </si>
  <si>
    <t>Kền Bái</t>
  </si>
  <si>
    <t>Hoàng Đình Hùng 1954, Nguyễn thị thanh 1964</t>
  </si>
  <si>
    <t>b 0398802906</t>
  </si>
  <si>
    <t>Vũ Mạnh Toàn</t>
  </si>
  <si>
    <t>15/12/2005</t>
  </si>
  <si>
    <t>Hùng Thắng</t>
  </si>
  <si>
    <t>m 0333640768</t>
  </si>
  <si>
    <t>Trần Mạnh Thắng</t>
  </si>
  <si>
    <t>16/8/2005</t>
  </si>
  <si>
    <t>Đại thắng</t>
  </si>
  <si>
    <t>trần Văn bằng 1984, nguyễn thị xuân 1986, 1et</t>
  </si>
  <si>
    <t>lý văn thủy</t>
  </si>
  <si>
    <t>Liên khê</t>
  </si>
  <si>
    <t>Lý văn thủy m, phạm thị ngân 1985,1et</t>
  </si>
  <si>
    <t>trần quang anh</t>
  </si>
  <si>
    <t>tiên minh</t>
  </si>
  <si>
    <t>9/12</t>
  </si>
  <si>
    <t>Trần Đức Toản, vũ thị tiệp, 2 ce</t>
  </si>
  <si>
    <t>8 xăm ở tay, bắp tay</t>
  </si>
  <si>
    <t>Nguyễn Văn khanh</t>
  </si>
  <si>
    <t>16/5/2005</t>
  </si>
  <si>
    <t>an sơn</t>
  </si>
  <si>
    <t>Trần thị hợp 1981, 1a</t>
  </si>
  <si>
    <t>b 0867607810</t>
  </si>
  <si>
    <t>trần văn quân</t>
  </si>
  <si>
    <t>chính mỹ</t>
  </si>
  <si>
    <t>trần văn bích 1980, lê thị thanh 1985, 2ce</t>
  </si>
  <si>
    <t>b0976411545</t>
  </si>
  <si>
    <t>bùi văn trọng</t>
  </si>
  <si>
    <t>minh đức</t>
  </si>
  <si>
    <t>Bùi Văn út, nguyễn thị huệ</t>
  </si>
  <si>
    <t>b 0348600344</t>
  </si>
  <si>
    <t>trịnh văn khánh</t>
  </si>
  <si>
    <t>13/1/2006</t>
  </si>
  <si>
    <t>trung hà</t>
  </si>
  <si>
    <t>11/12</t>
  </si>
  <si>
    <t>3 xăm</t>
  </si>
  <si>
    <t>trịnh văn , nguyễn thị xuyên 1970, 2ce</t>
  </si>
  <si>
    <t>b 0375701055</t>
  </si>
  <si>
    <t>phạm văn phú anh</t>
  </si>
  <si>
    <t>19/1/2005</t>
  </si>
  <si>
    <t>Bắc hưng</t>
  </si>
  <si>
    <t>sửa điện thoại</t>
  </si>
  <si>
    <t>phạm văn phúc 1975, nguyễn thị huệ 1980, 1e</t>
  </si>
  <si>
    <t>b 0362828359</t>
  </si>
  <si>
    <t>vũ văn kiên</t>
  </si>
  <si>
    <t>26/8/2005</t>
  </si>
  <si>
    <t>quang vinh</t>
  </si>
  <si>
    <t>bán hàng</t>
  </si>
  <si>
    <t>vũ văn hà 1968, lê thị thơm 1969, 2a</t>
  </si>
  <si>
    <t>m 0379529165</t>
  </si>
  <si>
    <t>nguyễn phi hùng</t>
  </si>
  <si>
    <t>19/11/2005</t>
  </si>
  <si>
    <t>nguyễn văn ngoãn 1978, lương thị lệ 1978, 1e</t>
  </si>
  <si>
    <t>b 0796423768</t>
  </si>
  <si>
    <t>trần đức cương</t>
  </si>
  <si>
    <t>cs</t>
  </si>
  <si>
    <t>kiến thiết</t>
  </si>
  <si>
    <t xml:space="preserve">12/12 </t>
  </si>
  <si>
    <t>trần văn anh 1977, phạm thị công 1972</t>
  </si>
  <si>
    <t>vũ thành cao</t>
  </si>
  <si>
    <t>17/5/2005</t>
  </si>
  <si>
    <t>Ngũ lão</t>
  </si>
  <si>
    <t>vũ văn xuân 1973, nguyễn thị hạnh 1976</t>
  </si>
  <si>
    <t>m 0368796472</t>
  </si>
  <si>
    <t>phạm minh kiệt</t>
  </si>
  <si>
    <t>an lư</t>
  </si>
  <si>
    <t>có hình xăm ngực</t>
  </si>
  <si>
    <t>phạm trung vang 1976, phạm thị thúy 1980</t>
  </si>
  <si>
    <t>m 0382170819</t>
  </si>
  <si>
    <t xml:space="preserve">Nguyễn Văn Phong </t>
  </si>
  <si>
    <t>19/2/2005</t>
  </si>
  <si>
    <t>quang thanh</t>
  </si>
  <si>
    <t>cn</t>
  </si>
  <si>
    <t>nguyễn công hoan 1982, đoan thị loan 1985</t>
  </si>
  <si>
    <t>m 0936597301</t>
  </si>
  <si>
    <t>vũ minh nhật</t>
  </si>
  <si>
    <t>đã từng sử dụng tobaco, 3 xăm</t>
  </si>
  <si>
    <t>vũ văn cường 1984, nguyễn thị thanh 1983, 1 et</t>
  </si>
  <si>
    <t>ngô xuân bắc</t>
  </si>
  <si>
    <t>15/11/2004</t>
  </si>
  <si>
    <t>thái đào</t>
  </si>
  <si>
    <t>lạng giang bắc giang</t>
  </si>
  <si>
    <t>thợ điện</t>
  </si>
  <si>
    <t>ngô văn nam 1979, hà thị liên 1985 1et</t>
  </si>
  <si>
    <t>giáp văn ngàn</t>
  </si>
  <si>
    <t>24/4/2002</t>
  </si>
  <si>
    <t>cao đẳng điện lạnh</t>
  </si>
  <si>
    <t>giáp văn mai 1968, nguyễn thị tươi</t>
  </si>
  <si>
    <t>nguyễn văn việt</t>
  </si>
  <si>
    <t>tiên lục</t>
  </si>
  <si>
    <t>cao đẳng ktcn</t>
  </si>
  <si>
    <t>nguyễn văn doanh 1971, trần thị chừng 1975</t>
  </si>
  <si>
    <t>Trần đình nghĩa</t>
  </si>
  <si>
    <t>tân dĩnh</t>
  </si>
  <si>
    <t>cd ktcn điện tử</t>
  </si>
  <si>
    <t>trần đình huấn m 1968, nguyễn thị tám 1970, 1c</t>
  </si>
  <si>
    <t>nguyễn văn giang</t>
  </si>
  <si>
    <t>at</t>
  </si>
  <si>
    <t>25/2/2005</t>
  </si>
  <si>
    <t>2 hình xăm</t>
  </si>
  <si>
    <t>nguyễn văn cấp 1978, trần thị hà</t>
  </si>
  <si>
    <t>b 0364005012</t>
  </si>
  <si>
    <t>Nguyễn đức an</t>
  </si>
  <si>
    <t>19/5/2005</t>
  </si>
  <si>
    <t>nguyễn đức hương 1969, trịnh thị hằng, 1eg</t>
  </si>
  <si>
    <t>nguyễn duy khánh</t>
  </si>
  <si>
    <t>mỹ hà</t>
  </si>
  <si>
    <t>có xăm lưng</t>
  </si>
  <si>
    <t>nguyễn thị bảy 1967</t>
  </si>
  <si>
    <t>trần văn tuấn</t>
  </si>
  <si>
    <t>trần văn hòa 1978, dương thị thoa 1979, 1c</t>
  </si>
  <si>
    <t>trần tuấn nghĩa</t>
  </si>
  <si>
    <t>trường chinh</t>
  </si>
  <si>
    <t>đống đa hà nội</t>
  </si>
  <si>
    <t>trần tuấn thanh 1967, nguyễn thị hồng vân 1977, 1et</t>
  </si>
  <si>
    <t>vũ đức thắng</t>
  </si>
  <si>
    <t>tri thủy</t>
  </si>
  <si>
    <t>phú xuyên hà nội</t>
  </si>
  <si>
    <t>cao đẳng fpt</t>
  </si>
  <si>
    <t>vũ văn thư 1970, vũ thị hằng 1973</t>
  </si>
  <si>
    <t>nguyễn văn kỷ</t>
  </si>
  <si>
    <t>đại học</t>
  </si>
  <si>
    <t>nguyễn văn phúc 1954, nguyễn thị phận 1959, 1at</t>
  </si>
  <si>
    <t>nguyễn đức thuận</t>
  </si>
  <si>
    <t>gãy xương bàn tay</t>
  </si>
  <si>
    <t>nguyễn thị hiếu</t>
  </si>
  <si>
    <t>nguyễn văn tuấn</t>
  </si>
  <si>
    <t>cao đẳng ktcnbc</t>
  </si>
  <si>
    <t>nguyễn văn trung 1973, trần thị ngân 1978, 1c</t>
  </si>
  <si>
    <t>b 0365359499</t>
  </si>
  <si>
    <t>hoàng công dương</t>
  </si>
  <si>
    <t>1 hình xăm</t>
  </si>
  <si>
    <t>hoàng công thanh, ngô thị nga, 1c</t>
  </si>
  <si>
    <t>lưu hoàng dương</t>
  </si>
  <si>
    <t>bt</t>
  </si>
  <si>
    <t>láng thượng</t>
  </si>
  <si>
    <t>cao đẳng cntm</t>
  </si>
  <si>
    <t>lưu thế an 1968, đoàn thanh hằng 1976, 1et</t>
  </si>
  <si>
    <t>nguyễn tiến huy</t>
  </si>
  <si>
    <t>thượng cát</t>
  </si>
  <si>
    <t>bắc từ liêm, hà nội</t>
  </si>
  <si>
    <t>1 xăm</t>
  </si>
  <si>
    <t>nguyễn tiến hà 1983, vũ thị xuân 1983, 1e</t>
  </si>
  <si>
    <t>nguyễn văn quyến</t>
  </si>
  <si>
    <t>16/5/2004</t>
  </si>
  <si>
    <t>sơn đông</t>
  </si>
  <si>
    <t>Sơn Tây Hà Nội</t>
  </si>
  <si>
    <t>nguyễn văn đồng 1969 mất, phùng thị là 1969, 1c</t>
  </si>
  <si>
    <t>doãn việt hoàng</t>
  </si>
  <si>
    <t>cổ nhuế 1</t>
  </si>
  <si>
    <t>doãn văn phương 1970, quản thị ý 1973</t>
  </si>
  <si>
    <t>nguyễn minh hiếu</t>
  </si>
  <si>
    <t>nguyễn đình viện, phùng thị thảo</t>
  </si>
  <si>
    <t>nguyễn việt quang</t>
  </si>
  <si>
    <t>bán quần áo</t>
  </si>
  <si>
    <t>nguyễn việt tiến 1970, trần thị nhàn 1974</t>
  </si>
  <si>
    <t>lê minh sang</t>
  </si>
  <si>
    <t>26/10/2001</t>
  </si>
  <si>
    <t>cao đăng fpt</t>
  </si>
  <si>
    <t>lê trường xuân 1964, bùi thị hồng 1980, ly hôn</t>
  </si>
  <si>
    <t>nguyễn minh thắng</t>
  </si>
  <si>
    <t>văn miếu</t>
  </si>
  <si>
    <t>6/12</t>
  </si>
  <si>
    <t>2 xăm</t>
  </si>
  <si>
    <t>nguyễn mạnh thịnh 1986, bạch hải yến 1987, em t</t>
  </si>
  <si>
    <t>trần hoàng minh</t>
  </si>
  <si>
    <t>16/12/2005</t>
  </si>
  <si>
    <t>thành công</t>
  </si>
  <si>
    <t>ba đình hà nội</t>
  </si>
  <si>
    <t>trần văn đạt 1980, trần thị hoàng hương 1985</t>
  </si>
  <si>
    <t>bác 0913307107</t>
  </si>
  <si>
    <t>tạ minh duy</t>
  </si>
  <si>
    <t>27/8/2001</t>
  </si>
  <si>
    <t>đại học đại nam</t>
  </si>
  <si>
    <t>tạ triều dương 1970, lê thị hồng hạnh 1974</t>
  </si>
  <si>
    <t>cao huy đạt</t>
  </si>
  <si>
    <t>30/5/2005</t>
  </si>
  <si>
    <t>Kim Sơn</t>
  </si>
  <si>
    <t>cao văn biện 1976, lâm thị mai hương 1978, 1at</t>
  </si>
  <si>
    <t>nguyễn mạnh cường</t>
  </si>
  <si>
    <t>25/10/2005</t>
  </si>
  <si>
    <t>tứ xã</t>
  </si>
  <si>
    <t>lâm thao phú thọ</t>
  </si>
  <si>
    <t>mổ ruột thừa, 3 xăm</t>
  </si>
  <si>
    <t>nguyễn văn minh 1974, chữ thị thủy 1976 nước ngoài, 1at</t>
  </si>
  <si>
    <t>trần xuân cường</t>
  </si>
  <si>
    <t>đào xá</t>
  </si>
  <si>
    <t>thanh thủy, phú thọ</t>
  </si>
  <si>
    <t>trần nhật ứng 1988, lê thị lịch 1985, 1e</t>
  </si>
  <si>
    <t>nguyễn văn long</t>
  </si>
  <si>
    <t>phùng nguyên</t>
  </si>
  <si>
    <t>nguyễn văn phong 1978, nguyễn thị nụ 1978, 1at</t>
  </si>
  <si>
    <t>kiều minh quang</t>
  </si>
  <si>
    <t>tuy lộc</t>
  </si>
  <si>
    <t>Cẩm khê phú thọ</t>
  </si>
  <si>
    <t>cao đẳng tt</t>
  </si>
  <si>
    <t>kiều văn lương 1965, nguyễn thị kim liên 1972</t>
  </si>
  <si>
    <t>m 0382640976</t>
  </si>
  <si>
    <t>nguyễn ngọc hưng</t>
  </si>
  <si>
    <t>17/5/2002</t>
  </si>
  <si>
    <t>minh tân</t>
  </si>
  <si>
    <t>nguyễn ngọc kim 1969, quán thị tâm 1974, 1c</t>
  </si>
  <si>
    <t>tạ văn trương</t>
  </si>
  <si>
    <t>xương thịnh</t>
  </si>
  <si>
    <t>tạ thị tường 0962450374</t>
  </si>
  <si>
    <t>phạm văn công</t>
  </si>
  <si>
    <t>18/4/2003</t>
  </si>
  <si>
    <t>thanh uyên</t>
  </si>
  <si>
    <t>tam nông phú thọ</t>
  </si>
  <si>
    <t>nhôm kính</t>
  </si>
  <si>
    <t>phạm văn thành 1978, vũ thị nam 1982</t>
  </si>
  <si>
    <t>có vợ đang mang thai</t>
  </si>
  <si>
    <t>nguyễn thanh công</t>
  </si>
  <si>
    <t>kim sơn</t>
  </si>
  <si>
    <t>nguyễn tuấn anh 1976, đào thị hải yến 1971, 1et</t>
  </si>
  <si>
    <t>bố bị tai biến không đi lại đc</t>
  </si>
  <si>
    <t>phó duy phương</t>
  </si>
  <si>
    <t>hàng bột</t>
  </si>
  <si>
    <t>hv âm nhạc</t>
  </si>
  <si>
    <t>phó mạnh cường 1974, nhâm thị dung 1975, 1et</t>
  </si>
  <si>
    <t>kiều hữu anh</t>
  </si>
  <si>
    <t>thọ lộc</t>
  </si>
  <si>
    <t>phúc thọ hà nội</t>
  </si>
  <si>
    <t>đại học cn hn</t>
  </si>
  <si>
    <t>kiều hữu dũng 1975, nguyễn thị vân 1975</t>
  </si>
  <si>
    <t xml:space="preserve"> cậu 904678388</t>
  </si>
  <si>
    <t>nguyễn hữu khải</t>
  </si>
  <si>
    <t>18/3/2005</t>
  </si>
  <si>
    <t>nghĩa hương</t>
  </si>
  <si>
    <t>quốc oai hà nội</t>
  </si>
  <si>
    <t>đã từng sử dụng cần sa</t>
  </si>
  <si>
    <t>nguyễn hữu kha, ngô út tươi</t>
  </si>
  <si>
    <t>có vợ bầu 4 tháng</t>
  </si>
  <si>
    <t>dư xuân trường</t>
  </si>
  <si>
    <t>28/10/2005</t>
  </si>
  <si>
    <t>dư văn sơn 1981, nguyễn thị hiền 1981, 2eg</t>
  </si>
  <si>
    <t>thiên chúa</t>
  </si>
  <si>
    <t>phùng quang thanh</t>
  </si>
  <si>
    <t>26/12/2004</t>
  </si>
  <si>
    <t>yên kỳ</t>
  </si>
  <si>
    <t>hạ hòa phú thọ</t>
  </si>
  <si>
    <t>phùng văn thao 1970, phạm thị hồng minh 1979</t>
  </si>
  <si>
    <t>1et</t>
  </si>
  <si>
    <t>hạ giáp</t>
  </si>
  <si>
    <t>phù ninh phú thọ</t>
  </si>
  <si>
    <t>nguyễn tiến hùng 1961, nguyễn thị hương 1968, 2c</t>
  </si>
  <si>
    <t>phan văn huân</t>
  </si>
  <si>
    <t>tạ xá</t>
  </si>
  <si>
    <t>pha chế</t>
  </si>
  <si>
    <t>phạm văn minh 1972, nguyễn thị thìn 1976, 1et, 2c</t>
  </si>
  <si>
    <t>tạ quang huy</t>
  </si>
  <si>
    <t>sơn vi</t>
  </si>
  <si>
    <t>cao đẳng ô tô</t>
  </si>
  <si>
    <t>tạ ngọc liên mất, nguyễn thị hiên 1975</t>
  </si>
  <si>
    <t>m 0972811098</t>
  </si>
  <si>
    <t>nguyễn quang thịnh</t>
  </si>
  <si>
    <t>phù xá</t>
  </si>
  <si>
    <t>tp thái nguyên</t>
  </si>
  <si>
    <t>quán nước</t>
  </si>
  <si>
    <t>nguyễn văn hiểu 1980, từ thị phương 1983</t>
  </si>
  <si>
    <t>m 0378894695</t>
  </si>
  <si>
    <t>hà trung hậu</t>
  </si>
  <si>
    <t>15/5/2005</t>
  </si>
  <si>
    <t>Hà Lộc</t>
  </si>
  <si>
    <t>tx phú thọ</t>
  </si>
  <si>
    <t>8/12</t>
  </si>
  <si>
    <t>hà văn hùng 1984, nguyễn thị thiết 1984,1 et</t>
  </si>
  <si>
    <t>hà văn hảo</t>
  </si>
  <si>
    <t>28/5/2005</t>
  </si>
  <si>
    <t>lam sơn</t>
  </si>
  <si>
    <t>hà văn hải 1968, nguyễn thị bảy 1970, 2ac</t>
  </si>
  <si>
    <t>đỗ vinh quang</t>
  </si>
  <si>
    <t>26/7/2005</t>
  </si>
  <si>
    <t>dữ lâu</t>
  </si>
  <si>
    <t>việt trì phú thọ</t>
  </si>
  <si>
    <t>đỗ đức dung 1979, hoàng thị thanh hương 1981, 2e</t>
  </si>
  <si>
    <t>lê trung hải</t>
  </si>
  <si>
    <t>bến gót</t>
  </si>
  <si>
    <t>lê trung hưng 1971, đinh thị nữ 1980</t>
  </si>
  <si>
    <t>b 0978536220</t>
  </si>
  <si>
    <t>nguyễn thạc duy</t>
  </si>
  <si>
    <t>26/4/2004</t>
  </si>
  <si>
    <t>trạm thản</t>
  </si>
  <si>
    <t>quán ba</t>
  </si>
  <si>
    <t>nguyện thạc phú, nguyễn thị hiển</t>
  </si>
  <si>
    <t>m 0364005135</t>
  </si>
  <si>
    <t>nguyễn quốc bảo</t>
  </si>
  <si>
    <t>hà lộc</t>
  </si>
  <si>
    <t>xăm cánh tay, lưng</t>
  </si>
  <si>
    <t>nguyễn  văn đức 1979, dương thị luyễn 1982, 2e</t>
  </si>
  <si>
    <t>hà thanh tuấn</t>
  </si>
  <si>
    <t>20/12/2003</t>
  </si>
  <si>
    <t>hiền quang</t>
  </si>
  <si>
    <t>làm bếp</t>
  </si>
  <si>
    <t>hà thị định 1979, ko có bố</t>
  </si>
  <si>
    <t>c 0356925686</t>
  </si>
  <si>
    <t>đỗ ngọc anh</t>
  </si>
  <si>
    <t>lệ mỹ</t>
  </si>
  <si>
    <t>đỗ ngọc tính 1982, bùi thị dung 1983, 2eg</t>
  </si>
  <si>
    <t>nguyễn văn trung</t>
  </si>
  <si>
    <t>âu cơ</t>
  </si>
  <si>
    <t>nguyễn văn vinh 1972, đỗ thị nhung 1976</t>
  </si>
  <si>
    <t>m 0346913972</t>
  </si>
  <si>
    <t>đỗ quang huy</t>
  </si>
  <si>
    <t>bắc sơn</t>
  </si>
  <si>
    <t>quan triệu phú, đỗ thị tuyến 1987</t>
  </si>
  <si>
    <t>b 0336773252</t>
  </si>
  <si>
    <t>nguyễn quốc đạt</t>
  </si>
  <si>
    <t>24/12/2005</t>
  </si>
  <si>
    <t>phú lộc</t>
  </si>
  <si>
    <t>nguyễn văn tiến 1986, đào thị kim tân 1987, 1eg</t>
  </si>
  <si>
    <t>b 0968450622</t>
  </si>
  <si>
    <t>nguyễn bá công</t>
  </si>
  <si>
    <t>đồng trung</t>
  </si>
  <si>
    <t>nguyễn bá thành 1972, lã thị hồng loan 1976, 1eg</t>
  </si>
  <si>
    <t>trần thế toàn</t>
  </si>
  <si>
    <t>văn lung</t>
  </si>
  <si>
    <t>trần anh sức, lê thị tính 1969, 1at</t>
  </si>
  <si>
    <t>mẹ bị ung thư u cổ</t>
  </si>
  <si>
    <t>nguyễn minh chiến</t>
  </si>
  <si>
    <t>22/9/2005</t>
  </si>
  <si>
    <t>thanh minh</t>
  </si>
  <si>
    <t>nguyễn minh thái 1973, hà thị thúy giang 1977</t>
  </si>
  <si>
    <t>m 0965535024</t>
  </si>
  <si>
    <t>triệu công vĩnh</t>
  </si>
  <si>
    <t>13/6/2005</t>
  </si>
  <si>
    <t>hy cương</t>
  </si>
  <si>
    <t>triệu ngọc tuyết 1969, nguyễn thị chi 1981</t>
  </si>
  <si>
    <t>b 0348697405</t>
  </si>
  <si>
    <t>nguyễn thanh bình</t>
  </si>
  <si>
    <t>19/1/2004</t>
  </si>
  <si>
    <t>hương lung</t>
  </si>
  <si>
    <t>nguyễn văn bền 1972, trần thị liên 1974</t>
  </si>
  <si>
    <t>nguyễn văn đạt</t>
  </si>
  <si>
    <t>điêu lương</t>
  </si>
  <si>
    <t>bán nhà hàng, mổ viêm tai, 1 xăm</t>
  </si>
  <si>
    <t>nguyễn  văn tuấn 1969, hà thị thắng 1970</t>
  </si>
  <si>
    <t>b 0393647214</t>
  </si>
  <si>
    <t>nguyễn duy tuân</t>
  </si>
  <si>
    <t>quang húc</t>
  </si>
  <si>
    <t>mẹ đi đài loan</t>
  </si>
  <si>
    <t>nguyễn văn cương, nguyễn thu thượng</t>
  </si>
  <si>
    <t>hà trường xuân</t>
  </si>
  <si>
    <t>14/2/2005</t>
  </si>
  <si>
    <t>nhân lý</t>
  </si>
  <si>
    <t>chi láng, lạng sơn</t>
  </si>
  <si>
    <t>có xăm tay</t>
  </si>
  <si>
    <t>hà văn giang, trần thị sang 1983, ly thân</t>
  </si>
  <si>
    <t>triệu việt hoàng</t>
  </si>
  <si>
    <t>21/1/2003</t>
  </si>
  <si>
    <t>gia thanh</t>
  </si>
  <si>
    <t>triệu việt    , nguyễn phương ly, 2ae</t>
  </si>
  <si>
    <t>hà duy mạnh</t>
  </si>
  <si>
    <t>hà thạch</t>
  </si>
  <si>
    <t>1 xăm ở gáy</t>
  </si>
  <si>
    <t>hà hữu khởi 1980, lê thị phương 1982, 1a,1 vợ và con</t>
  </si>
  <si>
    <t>lại tiến tuấn</t>
  </si>
  <si>
    <t>đại học hùng vương</t>
  </si>
  <si>
    <t>lại tiến kiên 1975, phạm thị kim thu 1975</t>
  </si>
  <si>
    <t>nguyễn đình hùng</t>
  </si>
  <si>
    <t>25/11/2002</t>
  </si>
  <si>
    <t>văn khúc</t>
  </si>
  <si>
    <t>nguyễn đình thắng 1977, nguyễn thị lan 1982</t>
  </si>
  <si>
    <t>tạ ngọc phương</t>
  </si>
  <si>
    <t>21/2/2004</t>
  </si>
  <si>
    <t>dị nậu</t>
  </si>
  <si>
    <t>tạ ngọc thư 1974, phùng thị phượng</t>
  </si>
  <si>
    <t>lê tiến hải</t>
  </si>
  <si>
    <t>22/9/2000</t>
  </si>
  <si>
    <t>sông lô</t>
  </si>
  <si>
    <t>Học viện nông nghiệp vn</t>
  </si>
  <si>
    <t>lê tiến định 1968, bùi thị huê, 1at</t>
  </si>
  <si>
    <t>vũ văn tuyên</t>
  </si>
  <si>
    <t>22/8/2004</t>
  </si>
  <si>
    <t>phú mỹ</t>
  </si>
  <si>
    <t>vũ đức nghĩa 1978, nguyễn thị kim dung 1977</t>
  </si>
  <si>
    <t>đỗ hồng huyền</t>
  </si>
  <si>
    <t>thọ văn</t>
  </si>
  <si>
    <t>sử dụng cần</t>
  </si>
  <si>
    <t>chú đỗ huy cương 0972186812</t>
  </si>
  <si>
    <t>đinh công hưng</t>
  </si>
  <si>
    <t>vạn xuân</t>
  </si>
  <si>
    <t>1 xăm lưng</t>
  </si>
  <si>
    <t>nguyễn thị lan anh 1978</t>
  </si>
  <si>
    <t>hoàng phương nam</t>
  </si>
  <si>
    <t>minh nông</t>
  </si>
  <si>
    <t>1 xăm tay</t>
  </si>
  <si>
    <t>vay nợ 100tr</t>
  </si>
  <si>
    <t>hoàng văn đông 1964, nguyễn thị hương 1964</t>
  </si>
  <si>
    <t>trần mạn long</t>
  </si>
  <si>
    <t>quang minh</t>
  </si>
  <si>
    <t>kiến xương thái bình</t>
  </si>
  <si>
    <t>trần  văn thủy 1973, nguyễn thị dinh 1978, 3ac</t>
  </si>
  <si>
    <t>hà thành an</t>
  </si>
  <si>
    <t>23/7/2005</t>
  </si>
  <si>
    <t>bình minh</t>
  </si>
  <si>
    <t>hà minh thắng 1979, nguyễn thị my 1981,1 e</t>
  </si>
  <si>
    <t>Số súng</t>
  </si>
  <si>
    <t>Ký nhận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</si>
  <si>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</si>
  <si>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</si>
  <si>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</si>
  <si>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</si>
  <si>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</si>
  <si>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</si>
  <si>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</si>
  <si>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</si>
  <si>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</si>
  <si>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</si>
  <si>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</si>
  <si>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</si>
  <si>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</si>
  <si>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</si>
  <si>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</si>
  <si>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</si>
  <si>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</si>
  <si>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</si>
  <si>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</si>
  <si>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 xml:space="preserve">Tổng số phút </t>
  </si>
  <si>
    <t>NGUYỄN VĂN TUẤN</t>
  </si>
  <si>
    <t>a1b1</t>
  </si>
  <si>
    <t>AK-17046619</t>
  </si>
  <si>
    <t>NGUYỄN MINH THẮNG</t>
  </si>
  <si>
    <t>AK-19712615700</t>
  </si>
  <si>
    <t>TRẦN TUẤN NGHĨA</t>
  </si>
  <si>
    <t>AK-10056824</t>
  </si>
  <si>
    <t>NGUYỄN PHI HÙNG</t>
  </si>
  <si>
    <t>AK-TX2895</t>
  </si>
  <si>
    <t>LƯU HOÀNG DƯƠNG</t>
  </si>
  <si>
    <t>RPK-1972975</t>
  </si>
  <si>
    <t>VŨ ĐỨC THẮNG</t>
  </si>
  <si>
    <t>B41-08006113</t>
  </si>
  <si>
    <t>PHÓ DUY PHƯƠNG</t>
  </si>
  <si>
    <t>M79-100537</t>
  </si>
  <si>
    <t>KIỀU MINH QUANG</t>
  </si>
  <si>
    <t>AK-AE4711</t>
  </si>
  <si>
    <t>lx</t>
  </si>
  <si>
    <t>LÊ MINH SANG</t>
  </si>
  <si>
    <t>AK-CЛ4581</t>
  </si>
  <si>
    <t>BÙI VĂN TRỌNG</t>
  </si>
  <si>
    <t>a2b1</t>
  </si>
  <si>
    <t>AK-14218041</t>
  </si>
  <si>
    <t>NGUYỄN QUỐC BẢO</t>
  </si>
  <si>
    <t>AK-14211017</t>
  </si>
  <si>
    <t>PHẠM VĂN PHÚ ANH</t>
  </si>
  <si>
    <t>AK-CC2322M</t>
  </si>
  <si>
    <t>HÀ TRUNG HẬU</t>
  </si>
  <si>
    <t>AK-Л2258M</t>
  </si>
  <si>
    <t>CAO HUY ĐẠT</t>
  </si>
  <si>
    <t>AK-ZG9939</t>
  </si>
  <si>
    <t>TRẦN ĐÌNH NGHĨA</t>
  </si>
  <si>
    <t>AK-ЛP8605M</t>
  </si>
  <si>
    <t>TRỊNH VĂN KHÁNH</t>
  </si>
  <si>
    <t>AK-AГ1518</t>
  </si>
  <si>
    <t>PHẠM VĂN HUÂN</t>
  </si>
  <si>
    <t>AK-ΦՈ7920</t>
  </si>
  <si>
    <t>ĐỖ VINH QUANG</t>
  </si>
  <si>
    <t>AK-ГTῺ3012</t>
  </si>
  <si>
    <t>DƯ XUÂN TRƯỜNG</t>
  </si>
  <si>
    <t>a3b1</t>
  </si>
  <si>
    <t>AK-14208788</t>
  </si>
  <si>
    <t>PHÙNG QUANG THANH</t>
  </si>
  <si>
    <t>AK-002703</t>
  </si>
  <si>
    <t>NGÔ XUÂN BẮC</t>
  </si>
  <si>
    <t>AK-13027337</t>
  </si>
  <si>
    <t>NGUYỄN NGỌC HƯNG</t>
  </si>
  <si>
    <t>AK-PT6247</t>
  </si>
  <si>
    <t>TẠ QUANG HUY</t>
  </si>
  <si>
    <t>AK-Z⅄6751</t>
  </si>
  <si>
    <t>VŨ VĂN KIÊN</t>
  </si>
  <si>
    <t>AK-N935197</t>
  </si>
  <si>
    <t>NGUYỄN THÀNH CÔNG</t>
  </si>
  <si>
    <t>AK-Г3818</t>
  </si>
  <si>
    <t>NGUYỄN THẠC DUY</t>
  </si>
  <si>
    <t>AK-14157392</t>
  </si>
  <si>
    <t>TRẦN XUÂN CƯỜNG</t>
  </si>
  <si>
    <t>AK-ЩA3864</t>
  </si>
  <si>
    <t>PHẠM VĂN CÔNG</t>
  </si>
  <si>
    <t>a4b1</t>
  </si>
  <si>
    <t>AK-ЮB8100</t>
  </si>
  <si>
    <t>KIỀU HỮU ANH</t>
  </si>
  <si>
    <t>AK-KP8921</t>
  </si>
  <si>
    <t>PHẠM MINH KIỆT</t>
  </si>
  <si>
    <t>AK-BM11595</t>
  </si>
  <si>
    <t>TRẦN ĐỨC CƯƠNG</t>
  </si>
  <si>
    <t>AK-AY3507</t>
  </si>
  <si>
    <t>NGUYỄN VĂN PHONG</t>
  </si>
  <si>
    <t>AK-2⅄7657</t>
  </si>
  <si>
    <t>VŨ THÀNH CAO</t>
  </si>
  <si>
    <t>AK-YЛ2502</t>
  </si>
  <si>
    <t>GIÁP VĂN NGÀN</t>
  </si>
  <si>
    <t>AK-14166784</t>
  </si>
  <si>
    <t>NGUYỄN VĂN VIỆT</t>
  </si>
  <si>
    <t>AK-KB3086</t>
  </si>
  <si>
    <t>LÊ TRUNG HẢI</t>
  </si>
  <si>
    <t>AK-KM7555</t>
  </si>
  <si>
    <t>HÀ VĂN HẢO</t>
  </si>
  <si>
    <t>a1b2</t>
  </si>
  <si>
    <t>AK-EГ3053</t>
  </si>
  <si>
    <t>ĐINH CÔNG HƯNG</t>
  </si>
  <si>
    <t>AK-KЛ6824</t>
  </si>
  <si>
    <t>LẠI TIẾN TUẤN</t>
  </si>
  <si>
    <t>AK-3Ъ2022</t>
  </si>
  <si>
    <t>VŨ VĂN TUYÊN</t>
  </si>
  <si>
    <t>AK-Φ16624</t>
  </si>
  <si>
    <t>NGUYỄN ĐÌNH HÙNG</t>
  </si>
  <si>
    <t>AK-CE3473</t>
  </si>
  <si>
    <t>TẠ NGỌC PHƯƠNG</t>
  </si>
  <si>
    <t>RPK-A150</t>
  </si>
  <si>
    <t>HÀ THÀNH AN</t>
  </si>
  <si>
    <t>B41-08-BH-000114</t>
  </si>
  <si>
    <t>NGUYỄN ĐỨC AN</t>
  </si>
  <si>
    <t>M79-SC101241</t>
  </si>
  <si>
    <t>HOÀNG PHƯƠNG NAM</t>
  </si>
  <si>
    <t>a2b2</t>
  </si>
  <si>
    <t>AK-C12781</t>
  </si>
  <si>
    <t>NGUYỄN VĂN ĐẠT</t>
  </si>
  <si>
    <t>AK-K0982</t>
  </si>
  <si>
    <t xml:space="preserve">NGUYỄN MẠNH CƯỜNG </t>
  </si>
  <si>
    <t>AK-KЛ9239</t>
  </si>
  <si>
    <t>NGUYỄN DUY TUÂN</t>
  </si>
  <si>
    <t>AK-TH7572</t>
  </si>
  <si>
    <t>HÀ TRƯỜNG XUÂN</t>
  </si>
  <si>
    <t>AK-CH1572</t>
  </si>
  <si>
    <t>NGUYỄN ĐỨC THUẬN</t>
  </si>
  <si>
    <t>AK-GG06922</t>
  </si>
  <si>
    <t>HOÀNG VĂN HƯNG</t>
  </si>
  <si>
    <t>AK-ZG14039</t>
  </si>
  <si>
    <t>NGUYỄN MINH HIẾU</t>
  </si>
  <si>
    <t>AK- AS3781</t>
  </si>
  <si>
    <t>TRIỆU VIỆT HOÀNG</t>
  </si>
  <si>
    <t>a3b2</t>
  </si>
  <si>
    <t>AK-AM1528</t>
  </si>
  <si>
    <t>HÀ DUY MẠNH</t>
  </si>
  <si>
    <t>AK-ZG11074</t>
  </si>
  <si>
    <t>AK-HB0682</t>
  </si>
  <si>
    <t>ĐỖ HỒNG HUYỀN</t>
  </si>
  <si>
    <t>AK-ЛK9673</t>
  </si>
  <si>
    <t>HOÀNG CÔNG DƯƠNG</t>
  </si>
  <si>
    <t>AK-KT4417</t>
  </si>
  <si>
    <t>LÊ DUY HÙNG ANH</t>
  </si>
  <si>
    <t>AK-ꟼΦ8447</t>
  </si>
  <si>
    <t>NGUYỄN HỮU KHẢI</t>
  </si>
  <si>
    <t>AK-KA17103</t>
  </si>
  <si>
    <t>PHẠM VĂN ĐẠT</t>
  </si>
  <si>
    <t>AK-AT5278</t>
  </si>
  <si>
    <t>NGUYỄN ĐỨC VIỆT</t>
  </si>
  <si>
    <t>a4b2</t>
  </si>
  <si>
    <t>AK-CF1280</t>
  </si>
  <si>
    <t>HOÀNG HẢI ĐĂNG</t>
  </si>
  <si>
    <t>AK-CΦ2792</t>
  </si>
  <si>
    <t>LÊ TIẾN HẢI</t>
  </si>
  <si>
    <t>AK-CL4691</t>
  </si>
  <si>
    <t>NGUYỄN VĂN QUYẾN</t>
  </si>
  <si>
    <t>AK-EГ2209</t>
  </si>
  <si>
    <t>NGUYỄN VĂN GIANG</t>
  </si>
  <si>
    <t>AK-3ꟼ3804</t>
  </si>
  <si>
    <t>NGUYẾN TIẾN HUY</t>
  </si>
  <si>
    <t>AK-ЛX4698</t>
  </si>
  <si>
    <t>DOÃN VIỆT HOÀNG</t>
  </si>
  <si>
    <t>AK-ЛK5248</t>
  </si>
  <si>
    <t>TRẦN MẠNH LONG</t>
  </si>
  <si>
    <t>AK-EГ2509</t>
  </si>
  <si>
    <t>TRẦN HỒNG NƠI</t>
  </si>
  <si>
    <t>a1b3</t>
  </si>
  <si>
    <t>AK-17214370</t>
  </si>
  <si>
    <t>NGỌC VĂN ĐỨC</t>
  </si>
  <si>
    <t>AK-1802381</t>
  </si>
  <si>
    <t>VŨ MẠNH TOÀN</t>
  </si>
  <si>
    <t>AK-1804256</t>
  </si>
  <si>
    <t>NGUYỄN THANH BÌNH</t>
  </si>
  <si>
    <t>AK-BM07960</t>
  </si>
  <si>
    <t>Hung</t>
  </si>
  <si>
    <t>TRIỆU CÔNG VINH</t>
  </si>
  <si>
    <t>AK-18019490</t>
  </si>
  <si>
    <t>NGUYỄN MINH CHIẾN</t>
  </si>
  <si>
    <t>AK-18049356</t>
  </si>
  <si>
    <t>LÊ VĂN TUẤN</t>
  </si>
  <si>
    <t>AK-18053371</t>
  </si>
  <si>
    <t>HOÀNG ĐÌNH HÒA</t>
  </si>
  <si>
    <t>AK-1803836</t>
  </si>
  <si>
    <t>NGUYỄN VIỆT QUÂN</t>
  </si>
  <si>
    <t>AK-17188063</t>
  </si>
  <si>
    <t>TRẦN MẠNH THẮNG</t>
  </si>
  <si>
    <t>a2b3</t>
  </si>
  <si>
    <t>AK-14152816</t>
  </si>
  <si>
    <t>TRẦN THẾ TOÀN</t>
  </si>
  <si>
    <t>AK-18056681</t>
  </si>
  <si>
    <t>ĐỖ QUANG HUY</t>
  </si>
  <si>
    <t>AK-18043961</t>
  </si>
  <si>
    <t>TRẦN VĂN TUẤN</t>
  </si>
  <si>
    <t>AK-2847647</t>
  </si>
  <si>
    <t>TT</t>
  </si>
  <si>
    <t>LÝ VĂN THỦY</t>
  </si>
  <si>
    <t>AK-18050621</t>
  </si>
  <si>
    <t>NGUYỄN BÁ CÔNG</t>
  </si>
  <si>
    <t>AK-17157791</t>
  </si>
  <si>
    <t>NGUYỄN QUỐC ĐẠT</t>
  </si>
  <si>
    <t>AK-17219199</t>
  </si>
  <si>
    <t>NGUYỄN VĂN LONG</t>
  </si>
  <si>
    <t>AK-18050102</t>
  </si>
  <si>
    <t>NGUYỄN VĂN CHUNG</t>
  </si>
  <si>
    <t>a3b3</t>
  </si>
  <si>
    <t>AK-18030113</t>
  </si>
  <si>
    <t>TRẦN QUANG ANH</t>
  </si>
  <si>
    <t>AK-18031444</t>
  </si>
  <si>
    <t>NGUYỄN DUY KHÁNH</t>
  </si>
  <si>
    <t>AK-18052242</t>
  </si>
  <si>
    <t>TẠ VĂN TRƯỜNG</t>
  </si>
  <si>
    <t>AK-17222849</t>
  </si>
  <si>
    <t>HÀ THÀNH TUẤN</t>
  </si>
  <si>
    <t>AK-L932681</t>
  </si>
  <si>
    <t>NGUYỄN QUANG THỊNH</t>
  </si>
  <si>
    <t>AK-18036972</t>
  </si>
  <si>
    <t>NGUYỄN VĂN HANH</t>
  </si>
  <si>
    <t>AK-10120135</t>
  </si>
  <si>
    <t>TRẦN VĂN QUÂN</t>
  </si>
  <si>
    <t>AK-BM12822</t>
  </si>
  <si>
    <t>LX</t>
  </si>
  <si>
    <t>ĐỖ NGỌC ANH</t>
  </si>
  <si>
    <t>AK-AC5050</t>
  </si>
  <si>
    <t>BÙI ĐỨC NGỌC</t>
  </si>
  <si>
    <t>a4b3</t>
  </si>
  <si>
    <t>RPK-E820</t>
  </si>
  <si>
    <t>LÊ VĂN NGỌC</t>
  </si>
  <si>
    <t>B41-08-BH-000115</t>
  </si>
  <si>
    <t>DƯƠNG CAO DOAN</t>
  </si>
  <si>
    <t>M79-3C-100540</t>
  </si>
  <si>
    <t>NGUYỄN NGỌC THỤ</t>
  </si>
  <si>
    <t>AK-511571</t>
  </si>
  <si>
    <t>Lx, 3</t>
  </si>
  <si>
    <t>MA TÙNG DƯƠNG</t>
  </si>
  <si>
    <t>AK-18015664</t>
  </si>
  <si>
    <t>NGUYỄN HỒNG NGUYÊN</t>
  </si>
  <si>
    <t>AK-18021381</t>
  </si>
  <si>
    <t>NGUYỄN TRƯỜNG GIANG</t>
  </si>
  <si>
    <t>AK-AE3009</t>
  </si>
  <si>
    <t>ĐỖ TẤT THẮNG</t>
  </si>
  <si>
    <t>AK-2R5040</t>
  </si>
  <si>
    <t>Tổng số phút gọi</t>
  </si>
  <si>
    <t>RPK-AT5278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</si>
</sst>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0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FF0000"/>
      <name val="Times New Roman"/>
      <family val="1"/>
    </font>
    <font>
      <b/>
      <sz val="14"/>
      <color theme="5" tint="0.39997558519241921"/>
      <name val="Times New Roman"/>
      <family val="1"/>
    </font>
    <font>
      <sz val="11"/>
      <color theme="5" tint="0.39997558519241921"/>
      <name val="Calibri"/>
      <family val="2"/>
      <scheme val="minor"/>
    </font>
    <font>
      <b/>
      <sz val="14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3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14" fontId="1" fillId="4" borderId="0" xfId="0" applyNumberFormat="1" applyFont="1" applyFill="1" applyAlignment="1">
      <alignment vertical="center"/>
    </xf>
    <xf numFmtId="49" fontId="1" fillId="4" borderId="0" xfId="0" applyNumberFormat="1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164" fontId="2" fillId="4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0" borderId="5" xfId="0" applyBorder="1"/>
    <xf numFmtId="0" fontId="2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0" xfId="0" applyFont="1"/>
    <xf numFmtId="164" fontId="8" fillId="4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/>
    <xf numFmtId="0" fontId="10" fillId="4" borderId="5" xfId="0" applyFont="1" applyFill="1" applyBorder="1" applyAlignment="1">
      <alignment horizontal="center" vertical="center" wrapText="1"/>
    </xf>
    <xf numFmtId="164" fontId="10" fillId="4" borderId="5" xfId="0" applyNumberFormat="1" applyFont="1" applyFill="1" applyBorder="1" applyAlignment="1">
      <alignment horizontal="center" vertical="center" wrapText="1"/>
    </xf>
    <xf numFmtId="164" fontId="11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3" fillId="4" borderId="0" xfId="0" applyFont="1" applyFill="1"/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/>
    <xf numFmtId="0" fontId="13" fillId="2" borderId="5" xfId="0" applyFont="1" applyFill="1" applyBorder="1"/>
    <xf numFmtId="0" fontId="14" fillId="0" borderId="5" xfId="0" applyFont="1" applyBorder="1" applyAlignment="1">
      <alignment horizontal="center"/>
    </xf>
    <xf numFmtId="0" fontId="13" fillId="0" borderId="0" xfId="0" applyFont="1"/>
    <xf numFmtId="0" fontId="15" fillId="0" borderId="5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0" xfId="0" applyFont="1"/>
    <xf numFmtId="0" fontId="13" fillId="2" borderId="0" xfId="0" applyFont="1" applyFill="1"/>
    <xf numFmtId="0" fontId="14" fillId="0" borderId="0" xfId="0" applyFont="1" applyAlignment="1">
      <alignment horizontal="center"/>
    </xf>
    <xf numFmtId="164" fontId="16" fillId="5" borderId="5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/>
    <xf numFmtId="0" fontId="17" fillId="5" borderId="0" xfId="0" applyFont="1" applyFill="1"/>
    <xf numFmtId="164" fontId="18" fillId="4" borderId="5" xfId="0" applyNumberFormat="1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0" xfId="0" applyFont="1"/>
    <xf numFmtId="0" fontId="12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4" fillId="3" borderId="5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condense val="0"/>
        <extend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numFmt numFmtId="30" formatCode="@"/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numFmt numFmtId="30" formatCode="@"/>
      <fill>
        <patternFill patternType="solid">
          <fgColor indexed="64"/>
          <bgColor theme="0"/>
        </patternFill>
      </fill>
      <alignment horizontal="general" vertical="center" wrapText="1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numFmt numFmtId="165" formatCode="d/m/yyyy"/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numFmt numFmtId="165" formatCode="d/m/yyyy"/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numFmt numFmtId="165" formatCode="d/m/yyyy"/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numFmt numFmtId="165" formatCode="d/m/yyyy"/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9"/>
        <color theme="1"/>
        <name val="Times New Roman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center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  <dxf>
      <font>
        <strike val="0"/>
        <outline val="0"/>
        <shadow val="0"/>
        <vertAlign val="baseline"/>
        <sz val="9"/>
        <color auto="1"/>
        <name val="Times New Roman"/>
        <family val="1"/>
      </font>
      <fill>
        <patternFill patternType="solid">
          <fgColor indexed="64"/>
          <bgColor theme="0"/>
        </patternFill>
      </fill>
      <alignment horizontal="general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23" totalsRowShown="0" headerRowDxfId="27" dataDxfId="26">
  <autoFilter ref="A1:M123" xr:uid="{00000000-0009-0000-0100-000001000000}"/>
  <tableColumns count="13">
    <tableColumn id="1" xr3:uid="{00000000-0010-0000-0000-000001000000}" name="STT" dataDxfId="25" totalsRowDxfId="24"/>
    <tableColumn id="2" xr3:uid="{00000000-0010-0000-0000-000002000000}" name="Họ và tên" dataDxfId="23" totalsRowDxfId="22"/>
    <tableColumn id="3" xr3:uid="{00000000-0010-0000-0000-000003000000}" name="Chức vụ" dataDxfId="21" totalsRowDxfId="20"/>
    <tableColumn id="4" xr3:uid="{00000000-0010-0000-0000-000004000000}" name="Đơn vị" dataDxfId="19" totalsRowDxfId="18"/>
    <tableColumn id="5" xr3:uid="{00000000-0010-0000-0000-000005000000}" name="Năm sinh" dataDxfId="17" totalsRowDxfId="16"/>
    <tableColumn id="7" xr3:uid="{00000000-0010-0000-0000-000007000000}" name="Xã" dataDxfId="15" totalsRowDxfId="14"/>
    <tableColumn id="6" xr3:uid="{00000000-0010-0000-0000-000006000000}" name="Huyện tỉnh" dataDxfId="13" totalsRowDxfId="12"/>
    <tableColumn id="9" xr3:uid="{00000000-0010-0000-0000-000009000000}" name="Trình độ" dataDxfId="11" totalsRowDxfId="10"/>
    <tableColumn id="13" xr3:uid="{00000000-0010-0000-0000-00000D000000}" name="Bố mẹ" dataDxfId="9" totalsRowDxfId="8"/>
    <tableColumn id="10" xr3:uid="{00000000-0010-0000-0000-00000A000000}" name="Hoàn cảnh" dataDxfId="7" totalsRowDxfId="6"/>
    <tableColumn id="11" xr3:uid="{00000000-0010-0000-0000-00000B000000}" name="Số đt " dataDxfId="5" totalsRowDxfId="4"/>
    <tableColumn id="12" xr3:uid="{00000000-0010-0000-0000-00000C000000}" name="Ghi chú" dataDxfId="3" totalsRowDxfId="2"/>
    <tableColumn id="14" xr3:uid="{00000000-0010-0000-0000-00000E000000}" name="Column1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3"/>
  <sheetViews>
    <sheetView topLeftCell="C71" zoomScale="139" zoomScaleNormal="139" workbookViewId="0">
      <selection activeCell="J98" sqref="J98"/>
    </sheetView>
  </sheetViews>
  <sheetFormatPr defaultColWidth="9.109375" defaultRowHeight="12" x14ac:dyDescent="0.3"/>
  <cols>
    <col min="1" max="1" width="4.88671875" style="4" customWidth="1"/>
    <col min="2" max="2" width="20.33203125" style="4" bestFit="1" customWidth="1"/>
    <col min="3" max="3" width="9.44140625" style="4" bestFit="1" customWidth="1"/>
    <col min="4" max="4" width="8.77734375" style="4" hidden="1" customWidth="1"/>
    <col min="5" max="5" width="10.5546875" style="4" bestFit="1" customWidth="1"/>
    <col min="6" max="6" width="11.33203125" style="4" customWidth="1"/>
    <col min="7" max="7" width="13.88671875" style="4" bestFit="1" customWidth="1"/>
    <col min="8" max="8" width="15.6640625" style="8" customWidth="1"/>
    <col min="9" max="9" width="23.88671875" style="9" customWidth="1"/>
    <col min="10" max="10" width="13.21875" style="3" customWidth="1"/>
    <col min="11" max="11" width="13.109375" style="4" bestFit="1" customWidth="1"/>
    <col min="12" max="17" width="9.109375" style="4" customWidth="1"/>
    <col min="18" max="16384" width="9.109375" style="4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P1" s="4">
        <v>1</v>
      </c>
      <c r="Q1" s="4">
        <v>26</v>
      </c>
    </row>
    <row r="2" spans="1:17" x14ac:dyDescent="0.3">
      <c r="A2" s="12">
        <v>1</v>
      </c>
      <c r="B2" s="1" t="s">
        <v>13</v>
      </c>
      <c r="C2" s="1">
        <v>1</v>
      </c>
      <c r="D2" s="1" t="s">
        <v>14</v>
      </c>
      <c r="E2" s="1"/>
      <c r="F2" s="5"/>
      <c r="G2" s="1"/>
      <c r="H2" s="2"/>
      <c r="I2" s="3"/>
      <c r="K2" s="1"/>
      <c r="L2" s="1"/>
      <c r="M2" s="1"/>
      <c r="P2" s="4">
        <v>2</v>
      </c>
      <c r="Q2" s="4">
        <v>21</v>
      </c>
    </row>
    <row r="3" spans="1:17" x14ac:dyDescent="0.3">
      <c r="A3" s="12">
        <v>2</v>
      </c>
      <c r="B3" s="1" t="s">
        <v>15</v>
      </c>
      <c r="C3" s="1">
        <v>1</v>
      </c>
      <c r="D3" s="1" t="s">
        <v>16</v>
      </c>
      <c r="E3" s="1"/>
      <c r="F3" s="1"/>
      <c r="G3" s="1"/>
      <c r="H3" s="2"/>
      <c r="I3" s="3"/>
      <c r="J3" s="1"/>
      <c r="K3" s="1"/>
      <c r="L3" s="1"/>
      <c r="M3" s="1"/>
      <c r="P3" s="4">
        <v>3</v>
      </c>
      <c r="Q3" s="4">
        <v>20</v>
      </c>
    </row>
    <row r="4" spans="1:17" x14ac:dyDescent="0.3">
      <c r="A4" s="12">
        <v>3</v>
      </c>
      <c r="B4" s="1" t="s">
        <v>17</v>
      </c>
      <c r="C4" s="1">
        <v>1</v>
      </c>
      <c r="D4" s="1" t="s">
        <v>18</v>
      </c>
      <c r="E4" s="1"/>
      <c r="F4" s="1"/>
      <c r="G4" s="1"/>
      <c r="H4" s="2"/>
      <c r="I4" s="3"/>
      <c r="J4" s="1"/>
      <c r="K4" s="1"/>
      <c r="L4" s="1"/>
      <c r="M4" s="1"/>
      <c r="P4" s="4">
        <f>D120</f>
        <v>0</v>
      </c>
      <c r="Q4" s="4">
        <f>99-Q1-Q2-Q3</f>
        <v>32</v>
      </c>
    </row>
    <row r="5" spans="1:17" x14ac:dyDescent="0.3">
      <c r="A5" s="12">
        <v>4</v>
      </c>
      <c r="B5" s="1" t="s">
        <v>19</v>
      </c>
      <c r="C5" s="1">
        <v>1</v>
      </c>
      <c r="D5" s="1" t="s">
        <v>20</v>
      </c>
      <c r="E5" s="1"/>
      <c r="F5" s="1"/>
      <c r="G5" s="1"/>
      <c r="H5" s="2"/>
      <c r="I5" s="3"/>
      <c r="K5" s="1"/>
      <c r="L5" s="1"/>
      <c r="M5" s="1"/>
    </row>
    <row r="6" spans="1:17" x14ac:dyDescent="0.3">
      <c r="A6" s="12">
        <v>5</v>
      </c>
      <c r="B6" s="1" t="s">
        <v>21</v>
      </c>
      <c r="C6" s="1">
        <v>1</v>
      </c>
      <c r="D6" s="1" t="s">
        <v>22</v>
      </c>
      <c r="E6" s="1"/>
      <c r="F6" s="5"/>
      <c r="G6" s="1"/>
      <c r="H6" s="2"/>
      <c r="I6" s="3"/>
      <c r="K6" s="1"/>
      <c r="L6" s="1"/>
      <c r="M6" s="1"/>
    </row>
    <row r="7" spans="1:17" x14ac:dyDescent="0.3">
      <c r="A7" s="12">
        <v>6</v>
      </c>
      <c r="B7" s="1" t="s">
        <v>23</v>
      </c>
      <c r="C7" s="1">
        <v>11</v>
      </c>
      <c r="D7" s="1" t="s">
        <v>24</v>
      </c>
      <c r="E7" s="1"/>
      <c r="F7" s="1"/>
      <c r="G7" s="1"/>
      <c r="H7" s="2"/>
      <c r="I7" s="3"/>
      <c r="K7" s="1"/>
      <c r="L7" s="1"/>
      <c r="M7" s="1"/>
    </row>
    <row r="8" spans="1:17" ht="36" customHeight="1" x14ac:dyDescent="0.3">
      <c r="A8" s="12">
        <v>7</v>
      </c>
      <c r="B8" s="1" t="s">
        <v>25</v>
      </c>
      <c r="C8" s="1">
        <v>12</v>
      </c>
      <c r="D8" s="1" t="s">
        <v>26</v>
      </c>
      <c r="E8" s="5" t="s">
        <v>27</v>
      </c>
      <c r="F8" s="5" t="s">
        <v>28</v>
      </c>
      <c r="G8" s="1" t="s">
        <v>29</v>
      </c>
      <c r="H8" s="2" t="s">
        <v>30</v>
      </c>
      <c r="I8" s="3" t="s">
        <v>31</v>
      </c>
      <c r="J8" s="6" t="s">
        <v>32</v>
      </c>
      <c r="K8" s="1" t="s">
        <v>33</v>
      </c>
      <c r="L8" s="1"/>
      <c r="M8" s="1"/>
    </row>
    <row r="9" spans="1:17" ht="24" customHeight="1" x14ac:dyDescent="0.3">
      <c r="A9" s="12">
        <v>8</v>
      </c>
      <c r="B9" s="1" t="s">
        <v>34</v>
      </c>
      <c r="C9" s="1">
        <v>12</v>
      </c>
      <c r="D9" s="1" t="s">
        <v>26</v>
      </c>
      <c r="E9" s="5" t="s">
        <v>35</v>
      </c>
      <c r="F9" s="5" t="s">
        <v>36</v>
      </c>
      <c r="G9" s="1" t="s">
        <v>37</v>
      </c>
      <c r="H9" s="2" t="s">
        <v>38</v>
      </c>
      <c r="I9" s="3" t="s">
        <v>39</v>
      </c>
      <c r="J9" s="3" t="s">
        <v>40</v>
      </c>
      <c r="K9" s="1" t="s">
        <v>41</v>
      </c>
      <c r="L9" s="1">
        <v>1</v>
      </c>
      <c r="M9" s="1"/>
    </row>
    <row r="10" spans="1:17" ht="24" customHeight="1" x14ac:dyDescent="0.3">
      <c r="A10" s="12">
        <v>9</v>
      </c>
      <c r="B10" s="1" t="s">
        <v>42</v>
      </c>
      <c r="C10" s="1">
        <v>12</v>
      </c>
      <c r="D10" s="1" t="s">
        <v>26</v>
      </c>
      <c r="E10" s="5">
        <v>38355</v>
      </c>
      <c r="F10" s="5" t="s">
        <v>43</v>
      </c>
      <c r="G10" s="1" t="s">
        <v>37</v>
      </c>
      <c r="H10" s="2" t="s">
        <v>38</v>
      </c>
      <c r="I10" s="3" t="s">
        <v>44</v>
      </c>
      <c r="J10" s="3" t="s">
        <v>45</v>
      </c>
      <c r="K10" s="1"/>
      <c r="L10" s="1"/>
      <c r="M10" s="1"/>
    </row>
    <row r="11" spans="1:17" ht="24" customHeight="1" x14ac:dyDescent="0.3">
      <c r="A11" s="12">
        <v>10</v>
      </c>
      <c r="B11" s="1" t="s">
        <v>46</v>
      </c>
      <c r="C11" s="1">
        <v>32</v>
      </c>
      <c r="D11" s="1" t="s">
        <v>26</v>
      </c>
      <c r="E11" s="5" t="s">
        <v>47</v>
      </c>
      <c r="F11" s="5" t="s">
        <v>48</v>
      </c>
      <c r="G11" s="1" t="s">
        <v>37</v>
      </c>
      <c r="H11" s="2" t="s">
        <v>49</v>
      </c>
      <c r="I11" s="3" t="s">
        <v>50</v>
      </c>
      <c r="J11" s="3" t="s">
        <v>51</v>
      </c>
      <c r="K11" s="1" t="s">
        <v>52</v>
      </c>
      <c r="L11" s="1"/>
      <c r="M11" s="1"/>
    </row>
    <row r="12" spans="1:17" x14ac:dyDescent="0.3">
      <c r="A12" s="12">
        <v>11</v>
      </c>
      <c r="B12" s="1" t="s">
        <v>53</v>
      </c>
      <c r="C12" s="1">
        <v>32</v>
      </c>
      <c r="D12" s="1" t="s">
        <v>26</v>
      </c>
      <c r="E12" s="5" t="s">
        <v>54</v>
      </c>
      <c r="F12" s="5" t="s">
        <v>55</v>
      </c>
      <c r="G12" s="1" t="s">
        <v>29</v>
      </c>
      <c r="H12" s="2" t="s">
        <v>38</v>
      </c>
      <c r="I12" s="3" t="s">
        <v>56</v>
      </c>
      <c r="K12" s="1" t="s">
        <v>57</v>
      </c>
      <c r="L12" s="1">
        <v>1</v>
      </c>
      <c r="M12" s="1"/>
    </row>
    <row r="13" spans="1:17" ht="24" customHeight="1" x14ac:dyDescent="0.3">
      <c r="A13" s="12">
        <v>12</v>
      </c>
      <c r="B13" s="1" t="s">
        <v>58</v>
      </c>
      <c r="C13" s="1">
        <v>22</v>
      </c>
      <c r="D13" s="1" t="s">
        <v>26</v>
      </c>
      <c r="E13" s="5" t="s">
        <v>59</v>
      </c>
      <c r="F13" s="5" t="s">
        <v>60</v>
      </c>
      <c r="G13" s="1" t="s">
        <v>29</v>
      </c>
      <c r="H13" s="2" t="s">
        <v>38</v>
      </c>
      <c r="I13" s="3" t="s">
        <v>61</v>
      </c>
      <c r="K13" s="1" t="s">
        <v>62</v>
      </c>
      <c r="L13" s="1"/>
      <c r="M13" s="1"/>
    </row>
    <row r="14" spans="1:17" ht="24" customHeight="1" x14ac:dyDescent="0.3">
      <c r="A14" s="12">
        <v>13</v>
      </c>
      <c r="B14" s="1" t="s">
        <v>63</v>
      </c>
      <c r="C14" s="1">
        <v>13</v>
      </c>
      <c r="D14" s="1" t="s">
        <v>26</v>
      </c>
      <c r="E14" s="5" t="s">
        <v>64</v>
      </c>
      <c r="F14" s="5" t="s">
        <v>65</v>
      </c>
      <c r="G14" s="1" t="s">
        <v>29</v>
      </c>
      <c r="H14" s="2" t="s">
        <v>38</v>
      </c>
      <c r="I14" s="3" t="s">
        <v>66</v>
      </c>
      <c r="K14" s="1" t="s">
        <v>67</v>
      </c>
      <c r="L14" s="1"/>
      <c r="M14" s="1"/>
    </row>
    <row r="15" spans="1:17" x14ac:dyDescent="0.3">
      <c r="A15" s="12">
        <v>14</v>
      </c>
      <c r="B15" s="1" t="s">
        <v>68</v>
      </c>
      <c r="C15" s="1">
        <v>13</v>
      </c>
      <c r="D15" s="1" t="s">
        <v>26</v>
      </c>
      <c r="E15" s="5" t="s">
        <v>69</v>
      </c>
      <c r="F15" s="5" t="s">
        <v>70</v>
      </c>
      <c r="G15" s="1" t="s">
        <v>37</v>
      </c>
      <c r="H15" s="2" t="s">
        <v>38</v>
      </c>
      <c r="I15" s="3" t="s">
        <v>71</v>
      </c>
      <c r="K15" s="1" t="s">
        <v>72</v>
      </c>
      <c r="L15" s="1"/>
      <c r="M15" s="1"/>
    </row>
    <row r="16" spans="1:17" ht="24" customHeight="1" x14ac:dyDescent="0.3">
      <c r="A16" s="12">
        <v>15</v>
      </c>
      <c r="B16" s="1" t="s">
        <v>73</v>
      </c>
      <c r="C16" s="1">
        <v>13</v>
      </c>
      <c r="D16" s="1" t="s">
        <v>26</v>
      </c>
      <c r="E16" s="5">
        <v>38392</v>
      </c>
      <c r="F16" s="5" t="s">
        <v>74</v>
      </c>
      <c r="G16" s="1" t="s">
        <v>29</v>
      </c>
      <c r="H16" s="2" t="s">
        <v>38</v>
      </c>
      <c r="I16" s="3" t="s">
        <v>75</v>
      </c>
      <c r="K16" s="1" t="s">
        <v>76</v>
      </c>
      <c r="L16" s="1"/>
      <c r="M16" s="1"/>
    </row>
    <row r="17" spans="1:16" x14ac:dyDescent="0.3">
      <c r="A17" s="12">
        <v>16</v>
      </c>
      <c r="B17" s="1" t="s">
        <v>77</v>
      </c>
      <c r="C17" s="1">
        <v>13</v>
      </c>
      <c r="D17" s="1" t="s">
        <v>26</v>
      </c>
      <c r="E17" s="1" t="s">
        <v>78</v>
      </c>
      <c r="F17" s="1" t="s">
        <v>79</v>
      </c>
      <c r="G17" s="1" t="s">
        <v>37</v>
      </c>
      <c r="H17" s="2" t="s">
        <v>38</v>
      </c>
      <c r="I17" s="3"/>
      <c r="K17" s="1" t="s">
        <v>80</v>
      </c>
      <c r="L17" s="1"/>
      <c r="M17" s="1"/>
    </row>
    <row r="18" spans="1:16" ht="24" customHeight="1" x14ac:dyDescent="0.3">
      <c r="A18" s="12">
        <v>17</v>
      </c>
      <c r="B18" s="1" t="s">
        <v>81</v>
      </c>
      <c r="C18" s="1">
        <v>23</v>
      </c>
      <c r="D18" s="1" t="s">
        <v>26</v>
      </c>
      <c r="E18" s="5" t="s">
        <v>82</v>
      </c>
      <c r="F18" s="5" t="s">
        <v>83</v>
      </c>
      <c r="G18" s="1" t="s">
        <v>37</v>
      </c>
      <c r="H18" s="2" t="s">
        <v>38</v>
      </c>
      <c r="I18" s="3" t="s">
        <v>84</v>
      </c>
      <c r="J18" s="3">
        <v>936311686</v>
      </c>
      <c r="K18" s="1"/>
      <c r="L18" s="1"/>
      <c r="M18" s="1"/>
    </row>
    <row r="19" spans="1:16" s="7" customFormat="1" ht="24" customHeight="1" x14ac:dyDescent="0.3">
      <c r="A19" s="13">
        <v>18</v>
      </c>
      <c r="B19" s="7" t="s">
        <v>85</v>
      </c>
      <c r="C19" s="7">
        <v>23</v>
      </c>
      <c r="D19" s="7" t="s">
        <v>26</v>
      </c>
      <c r="E19" s="10">
        <v>38635</v>
      </c>
      <c r="F19" s="10" t="s">
        <v>86</v>
      </c>
      <c r="G19" s="7" t="s">
        <v>29</v>
      </c>
      <c r="H19" s="11" t="s">
        <v>38</v>
      </c>
      <c r="I19" s="3" t="s">
        <v>87</v>
      </c>
      <c r="J19" s="6">
        <v>967861835</v>
      </c>
    </row>
    <row r="20" spans="1:16" ht="24" customHeight="1" x14ac:dyDescent="0.3">
      <c r="A20" s="12">
        <v>19</v>
      </c>
      <c r="B20" s="1" t="s">
        <v>88</v>
      </c>
      <c r="C20" s="1">
        <v>33</v>
      </c>
      <c r="D20" s="1" t="s">
        <v>26</v>
      </c>
      <c r="E20" s="5">
        <v>38478</v>
      </c>
      <c r="F20" s="5" t="s">
        <v>89</v>
      </c>
      <c r="G20" s="1" t="s">
        <v>37</v>
      </c>
      <c r="H20" s="2" t="s">
        <v>90</v>
      </c>
      <c r="I20" s="3" t="s">
        <v>91</v>
      </c>
      <c r="J20" s="3" t="s">
        <v>92</v>
      </c>
      <c r="K20" s="1">
        <v>788409205</v>
      </c>
      <c r="L20" s="1"/>
      <c r="M20" s="1"/>
      <c r="P20" s="4">
        <v>3</v>
      </c>
    </row>
    <row r="21" spans="1:16" s="7" customFormat="1" ht="24" customHeight="1" x14ac:dyDescent="0.3">
      <c r="A21" s="13">
        <v>20</v>
      </c>
      <c r="B21" s="7" t="s">
        <v>93</v>
      </c>
      <c r="C21" s="7">
        <v>33</v>
      </c>
      <c r="D21" s="7" t="s">
        <v>26</v>
      </c>
      <c r="E21" s="10" t="s">
        <v>94</v>
      </c>
      <c r="F21" s="10" t="s">
        <v>95</v>
      </c>
      <c r="G21" s="7" t="s">
        <v>29</v>
      </c>
      <c r="H21" s="11" t="s">
        <v>90</v>
      </c>
      <c r="I21" s="3"/>
      <c r="J21" s="6" t="s">
        <v>96</v>
      </c>
      <c r="K21" s="7" t="s">
        <v>97</v>
      </c>
    </row>
    <row r="22" spans="1:16" ht="36" customHeight="1" x14ac:dyDescent="0.3">
      <c r="A22" s="12">
        <v>21</v>
      </c>
      <c r="B22" s="1" t="s">
        <v>98</v>
      </c>
      <c r="C22" s="1">
        <v>33</v>
      </c>
      <c r="D22" s="1" t="s">
        <v>26</v>
      </c>
      <c r="E22" s="5">
        <v>38363</v>
      </c>
      <c r="F22" s="5" t="s">
        <v>99</v>
      </c>
      <c r="G22" s="1" t="s">
        <v>29</v>
      </c>
      <c r="H22" s="2" t="s">
        <v>38</v>
      </c>
      <c r="I22" s="3"/>
      <c r="J22" s="3" t="s">
        <v>100</v>
      </c>
      <c r="K22" s="1" t="s">
        <v>101</v>
      </c>
      <c r="L22" s="1"/>
      <c r="M22" s="1"/>
    </row>
    <row r="23" spans="1:16" ht="24" customHeight="1" x14ac:dyDescent="0.3">
      <c r="A23" s="12">
        <v>22</v>
      </c>
      <c r="B23" s="1" t="s">
        <v>102</v>
      </c>
      <c r="C23" s="1">
        <v>11</v>
      </c>
      <c r="D23" s="1" t="s">
        <v>26</v>
      </c>
      <c r="E23" s="5">
        <v>38662</v>
      </c>
      <c r="F23" s="5" t="s">
        <v>103</v>
      </c>
      <c r="G23" s="1" t="s">
        <v>29</v>
      </c>
      <c r="H23" s="2" t="s">
        <v>38</v>
      </c>
      <c r="I23" s="3"/>
      <c r="J23" s="3" t="s">
        <v>104</v>
      </c>
      <c r="K23" s="1" t="s">
        <v>105</v>
      </c>
      <c r="L23" s="1"/>
      <c r="M23" s="1"/>
    </row>
    <row r="24" spans="1:16" ht="36" customHeight="1" x14ac:dyDescent="0.3">
      <c r="A24" s="12">
        <v>23</v>
      </c>
      <c r="B24" s="1" t="s">
        <v>106</v>
      </c>
      <c r="C24" s="1">
        <v>21</v>
      </c>
      <c r="D24" s="1" t="s">
        <v>26</v>
      </c>
      <c r="E24" s="5" t="s">
        <v>107</v>
      </c>
      <c r="F24" s="5" t="s">
        <v>108</v>
      </c>
      <c r="G24" s="1" t="s">
        <v>29</v>
      </c>
      <c r="H24" s="2" t="s">
        <v>109</v>
      </c>
      <c r="I24" s="3" t="s">
        <v>110</v>
      </c>
      <c r="J24" s="3" t="s">
        <v>111</v>
      </c>
      <c r="K24" s="1" t="s">
        <v>112</v>
      </c>
      <c r="L24" s="1"/>
      <c r="M24" s="1"/>
    </row>
    <row r="25" spans="1:16" ht="36" customHeight="1" x14ac:dyDescent="0.3">
      <c r="A25" s="12">
        <v>24</v>
      </c>
      <c r="B25" s="1" t="s">
        <v>113</v>
      </c>
      <c r="C25" s="1">
        <v>21</v>
      </c>
      <c r="D25" s="1" t="s">
        <v>26</v>
      </c>
      <c r="E25" s="5" t="s">
        <v>114</v>
      </c>
      <c r="F25" s="5" t="s">
        <v>115</v>
      </c>
      <c r="G25" s="1" t="s">
        <v>37</v>
      </c>
      <c r="H25" s="2" t="s">
        <v>38</v>
      </c>
      <c r="I25" s="3" t="s">
        <v>116</v>
      </c>
      <c r="J25" s="3" t="s">
        <v>117</v>
      </c>
      <c r="K25" s="1" t="s">
        <v>118</v>
      </c>
      <c r="L25" s="1"/>
      <c r="M25" s="1"/>
    </row>
    <row r="26" spans="1:16" ht="24" customHeight="1" x14ac:dyDescent="0.3">
      <c r="A26" s="12">
        <v>25</v>
      </c>
      <c r="B26" s="1" t="s">
        <v>119</v>
      </c>
      <c r="C26" s="1">
        <v>31</v>
      </c>
      <c r="D26" s="1" t="s">
        <v>26</v>
      </c>
      <c r="E26" s="5" t="s">
        <v>120</v>
      </c>
      <c r="F26" s="5" t="s">
        <v>121</v>
      </c>
      <c r="G26" s="1" t="s">
        <v>37</v>
      </c>
      <c r="H26" s="2" t="s">
        <v>109</v>
      </c>
      <c r="I26" s="3" t="s">
        <v>122</v>
      </c>
      <c r="J26" s="3" t="s">
        <v>123</v>
      </c>
      <c r="K26" s="1" t="s">
        <v>124</v>
      </c>
      <c r="L26" s="1"/>
      <c r="M26" s="1"/>
    </row>
    <row r="27" spans="1:16" ht="36" customHeight="1" x14ac:dyDescent="0.3">
      <c r="A27" s="12">
        <v>26</v>
      </c>
      <c r="B27" s="1" t="s">
        <v>125</v>
      </c>
      <c r="C27" s="1">
        <v>31</v>
      </c>
      <c r="D27" s="1" t="s">
        <v>24</v>
      </c>
      <c r="E27" s="1" t="s">
        <v>126</v>
      </c>
      <c r="F27" s="1" t="s">
        <v>108</v>
      </c>
      <c r="G27" s="1" t="s">
        <v>29</v>
      </c>
      <c r="H27" s="2" t="s">
        <v>38</v>
      </c>
      <c r="I27" s="3"/>
      <c r="J27" s="3" t="s">
        <v>127</v>
      </c>
      <c r="K27" s="1" t="s">
        <v>128</v>
      </c>
      <c r="L27" s="1"/>
      <c r="M27" s="1"/>
    </row>
    <row r="28" spans="1:16" ht="36" customHeight="1" x14ac:dyDescent="0.3">
      <c r="A28" s="12">
        <v>27</v>
      </c>
      <c r="B28" s="1" t="s">
        <v>129</v>
      </c>
      <c r="C28" s="1">
        <v>41</v>
      </c>
      <c r="D28" s="1" t="s">
        <v>130</v>
      </c>
      <c r="E28" s="5">
        <v>38667</v>
      </c>
      <c r="F28" s="5" t="s">
        <v>131</v>
      </c>
      <c r="G28" s="1" t="s">
        <v>37</v>
      </c>
      <c r="H28" s="2" t="s">
        <v>132</v>
      </c>
      <c r="I28" s="3"/>
      <c r="J28" s="3" t="s">
        <v>133</v>
      </c>
      <c r="K28" s="1">
        <v>982780092</v>
      </c>
      <c r="L28" s="1"/>
      <c r="M28" s="1"/>
    </row>
    <row r="29" spans="1:16" ht="36" customHeight="1" x14ac:dyDescent="0.3">
      <c r="A29" s="12">
        <v>28</v>
      </c>
      <c r="B29" s="1" t="s">
        <v>134</v>
      </c>
      <c r="C29" s="1">
        <v>41</v>
      </c>
      <c r="D29" s="1" t="s">
        <v>130</v>
      </c>
      <c r="E29" s="5" t="s">
        <v>135</v>
      </c>
      <c r="F29" s="5" t="s">
        <v>136</v>
      </c>
      <c r="G29" s="1" t="s">
        <v>29</v>
      </c>
      <c r="H29" s="2" t="s">
        <v>38</v>
      </c>
      <c r="I29" s="3"/>
      <c r="J29" s="3" t="s">
        <v>137</v>
      </c>
      <c r="K29" s="1" t="s">
        <v>138</v>
      </c>
      <c r="L29" s="1"/>
      <c r="M29" s="1"/>
    </row>
    <row r="30" spans="1:16" ht="36" customHeight="1" x14ac:dyDescent="0.3">
      <c r="A30" s="12">
        <v>29</v>
      </c>
      <c r="B30" s="1" t="s">
        <v>139</v>
      </c>
      <c r="C30" s="1">
        <v>41</v>
      </c>
      <c r="D30" s="1" t="s">
        <v>130</v>
      </c>
      <c r="E30" s="5">
        <v>38082</v>
      </c>
      <c r="F30" s="5" t="s">
        <v>140</v>
      </c>
      <c r="G30" s="1" t="s">
        <v>29</v>
      </c>
      <c r="H30" s="2" t="s">
        <v>30</v>
      </c>
      <c r="I30" s="3" t="s">
        <v>141</v>
      </c>
      <c r="J30" s="3" t="s">
        <v>142</v>
      </c>
      <c r="K30" s="1" t="s">
        <v>143</v>
      </c>
      <c r="L30" s="1"/>
      <c r="M30" s="1"/>
    </row>
    <row r="31" spans="1:16" ht="36" customHeight="1" x14ac:dyDescent="0.3">
      <c r="A31" s="12">
        <v>30</v>
      </c>
      <c r="B31" s="1" t="s">
        <v>144</v>
      </c>
      <c r="C31" s="1">
        <v>41</v>
      </c>
      <c r="D31" s="1" t="s">
        <v>130</v>
      </c>
      <c r="E31" s="5" t="s">
        <v>145</v>
      </c>
      <c r="F31" s="5" t="s">
        <v>146</v>
      </c>
      <c r="G31" s="1" t="s">
        <v>29</v>
      </c>
      <c r="H31" s="2" t="s">
        <v>38</v>
      </c>
      <c r="I31" s="3" t="s">
        <v>147</v>
      </c>
      <c r="J31" s="3" t="s">
        <v>148</v>
      </c>
      <c r="K31" s="1" t="s">
        <v>149</v>
      </c>
      <c r="L31" s="1"/>
      <c r="M31" s="1"/>
    </row>
    <row r="32" spans="1:16" ht="36" customHeight="1" x14ac:dyDescent="0.3">
      <c r="A32" s="12">
        <v>31</v>
      </c>
      <c r="B32" s="1" t="s">
        <v>150</v>
      </c>
      <c r="C32" s="1">
        <v>23</v>
      </c>
      <c r="D32" s="1" t="s">
        <v>130</v>
      </c>
      <c r="E32" s="5">
        <v>38444</v>
      </c>
      <c r="F32" s="5" t="s">
        <v>28</v>
      </c>
      <c r="G32" s="1" t="s">
        <v>29</v>
      </c>
      <c r="H32" s="2" t="s">
        <v>49</v>
      </c>
      <c r="I32" s="3" t="s">
        <v>151</v>
      </c>
      <c r="J32" s="3" t="s">
        <v>152</v>
      </c>
      <c r="K32" s="1">
        <v>337930436</v>
      </c>
      <c r="L32" s="1"/>
      <c r="M32" s="1"/>
    </row>
    <row r="33" spans="1:13" ht="25.2" customHeight="1" x14ac:dyDescent="0.3">
      <c r="A33" s="12">
        <v>32</v>
      </c>
      <c r="B33" s="1" t="s">
        <v>153</v>
      </c>
      <c r="C33" s="1">
        <v>31</v>
      </c>
      <c r="D33" s="1" t="s">
        <v>130</v>
      </c>
      <c r="E33" s="5" t="s">
        <v>154</v>
      </c>
      <c r="F33" s="5" t="s">
        <v>155</v>
      </c>
      <c r="G33" s="1" t="s">
        <v>156</v>
      </c>
      <c r="H33" s="2" t="s">
        <v>109</v>
      </c>
      <c r="I33" s="3" t="s">
        <v>157</v>
      </c>
      <c r="J33" s="3" t="s">
        <v>158</v>
      </c>
      <c r="K33" s="1">
        <v>968007166</v>
      </c>
      <c r="L33" s="1"/>
      <c r="M33" s="1"/>
    </row>
    <row r="34" spans="1:13" ht="25.2" customHeight="1" x14ac:dyDescent="0.3">
      <c r="A34" s="12">
        <v>33</v>
      </c>
      <c r="B34" s="1" t="s">
        <v>159</v>
      </c>
      <c r="C34" s="1">
        <v>41</v>
      </c>
      <c r="D34" s="1" t="s">
        <v>130</v>
      </c>
      <c r="E34" s="5" t="s">
        <v>160</v>
      </c>
      <c r="F34" s="5" t="s">
        <v>155</v>
      </c>
      <c r="G34" s="1" t="s">
        <v>156</v>
      </c>
      <c r="H34" s="2" t="s">
        <v>161</v>
      </c>
      <c r="I34" s="3" t="s">
        <v>162</v>
      </c>
      <c r="J34" s="3">
        <v>328159229</v>
      </c>
      <c r="K34" s="1"/>
      <c r="L34" s="1"/>
      <c r="M34" s="1"/>
    </row>
    <row r="35" spans="1:13" ht="24" customHeight="1" x14ac:dyDescent="0.3">
      <c r="A35" s="12">
        <v>34</v>
      </c>
      <c r="B35" s="1" t="s">
        <v>163</v>
      </c>
      <c r="C35" s="1">
        <v>41</v>
      </c>
      <c r="D35" s="1" t="s">
        <v>130</v>
      </c>
      <c r="E35" s="5">
        <v>37442</v>
      </c>
      <c r="F35" s="5" t="s">
        <v>164</v>
      </c>
      <c r="G35" s="1" t="s">
        <v>156</v>
      </c>
      <c r="H35" s="2" t="s">
        <v>165</v>
      </c>
      <c r="I35" s="3" t="s">
        <v>166</v>
      </c>
      <c r="J35" s="3">
        <v>972373157</v>
      </c>
      <c r="K35" s="1"/>
      <c r="L35" s="1">
        <v>1</v>
      </c>
      <c r="M35" s="1"/>
    </row>
    <row r="36" spans="1:13" s="7" customFormat="1" ht="36" customHeight="1" x14ac:dyDescent="0.3">
      <c r="A36" s="13">
        <v>35</v>
      </c>
      <c r="B36" s="7" t="s">
        <v>167</v>
      </c>
      <c r="C36" s="7">
        <v>21</v>
      </c>
      <c r="D36" s="7" t="s">
        <v>130</v>
      </c>
      <c r="E36" s="10">
        <v>36531</v>
      </c>
      <c r="F36" s="10" t="s">
        <v>168</v>
      </c>
      <c r="G36" s="7" t="s">
        <v>156</v>
      </c>
      <c r="H36" s="11" t="s">
        <v>169</v>
      </c>
      <c r="I36" s="6"/>
      <c r="J36" s="6" t="s">
        <v>170</v>
      </c>
      <c r="K36" s="7">
        <v>354505389</v>
      </c>
      <c r="L36" s="7">
        <v>1</v>
      </c>
    </row>
    <row r="37" spans="1:13" ht="24" customHeight="1" x14ac:dyDescent="0.3">
      <c r="A37" s="12">
        <v>36</v>
      </c>
      <c r="B37" s="1" t="s">
        <v>171</v>
      </c>
      <c r="C37" s="1">
        <v>12</v>
      </c>
      <c r="D37" s="1" t="s">
        <v>172</v>
      </c>
      <c r="E37" s="1" t="s">
        <v>173</v>
      </c>
      <c r="F37" s="1" t="s">
        <v>164</v>
      </c>
      <c r="G37" s="1" t="s">
        <v>156</v>
      </c>
      <c r="H37" s="2" t="s">
        <v>30</v>
      </c>
      <c r="I37" s="3" t="s">
        <v>174</v>
      </c>
      <c r="J37" s="3" t="s">
        <v>175</v>
      </c>
      <c r="K37" s="1" t="s">
        <v>176</v>
      </c>
      <c r="L37" s="1"/>
      <c r="M37" s="1"/>
    </row>
    <row r="38" spans="1:13" ht="36" customHeight="1" x14ac:dyDescent="0.3">
      <c r="A38" s="12">
        <v>37</v>
      </c>
      <c r="B38" s="1" t="s">
        <v>177</v>
      </c>
      <c r="C38" s="1">
        <v>11</v>
      </c>
      <c r="D38" s="1" t="s">
        <v>130</v>
      </c>
      <c r="E38" s="5" t="s">
        <v>178</v>
      </c>
      <c r="F38" s="5" t="s">
        <v>168</v>
      </c>
      <c r="G38" s="1" t="s">
        <v>156</v>
      </c>
      <c r="H38" s="2" t="s">
        <v>38</v>
      </c>
      <c r="I38" s="3"/>
      <c r="J38" s="3" t="s">
        <v>179</v>
      </c>
      <c r="K38" s="1">
        <v>356693472</v>
      </c>
      <c r="L38" s="1"/>
      <c r="M38" s="1"/>
    </row>
    <row r="39" spans="1:13" s="7" customFormat="1" ht="24" customHeight="1" x14ac:dyDescent="0.3">
      <c r="A39" s="13">
        <v>38</v>
      </c>
      <c r="B39" s="7" t="s">
        <v>180</v>
      </c>
      <c r="C39" s="7">
        <v>33</v>
      </c>
      <c r="D39" s="7" t="s">
        <v>130</v>
      </c>
      <c r="E39" s="10">
        <v>38385</v>
      </c>
      <c r="F39" s="10" t="s">
        <v>181</v>
      </c>
      <c r="G39" s="7" t="s">
        <v>156</v>
      </c>
      <c r="H39" s="11" t="s">
        <v>38</v>
      </c>
      <c r="I39" s="6" t="s">
        <v>182</v>
      </c>
      <c r="J39" s="6" t="s">
        <v>183</v>
      </c>
      <c r="K39" s="7">
        <v>979750856</v>
      </c>
    </row>
    <row r="40" spans="1:13" ht="36" customHeight="1" x14ac:dyDescent="0.3">
      <c r="A40" s="12">
        <v>39</v>
      </c>
      <c r="B40" s="1" t="s">
        <v>184</v>
      </c>
      <c r="C40" s="1">
        <v>23</v>
      </c>
      <c r="D40" s="1" t="s">
        <v>130</v>
      </c>
      <c r="E40" s="5">
        <v>38395</v>
      </c>
      <c r="F40" s="5" t="s">
        <v>164</v>
      </c>
      <c r="G40" s="1" t="s">
        <v>156</v>
      </c>
      <c r="H40" s="2" t="s">
        <v>90</v>
      </c>
      <c r="I40" s="3"/>
      <c r="J40" s="3" t="s">
        <v>185</v>
      </c>
      <c r="K40" s="1">
        <v>989850740</v>
      </c>
      <c r="L40" s="1"/>
      <c r="M40" s="1"/>
    </row>
    <row r="41" spans="1:13" ht="36" customHeight="1" x14ac:dyDescent="0.3">
      <c r="A41" s="12">
        <v>40</v>
      </c>
      <c r="B41" s="1" t="s">
        <v>186</v>
      </c>
      <c r="C41" s="1">
        <v>11</v>
      </c>
      <c r="D41" s="1" t="s">
        <v>130</v>
      </c>
      <c r="E41" s="5">
        <v>38664</v>
      </c>
      <c r="F41" s="5" t="s">
        <v>187</v>
      </c>
      <c r="G41" s="1" t="s">
        <v>188</v>
      </c>
      <c r="H41" s="2" t="s">
        <v>38</v>
      </c>
      <c r="I41" s="3"/>
      <c r="J41" s="3" t="s">
        <v>189</v>
      </c>
      <c r="K41" s="1">
        <v>904552788</v>
      </c>
      <c r="L41" s="1">
        <v>1</v>
      </c>
      <c r="M41" s="1"/>
    </row>
    <row r="42" spans="1:13" ht="24" customHeight="1" x14ac:dyDescent="0.3">
      <c r="A42" s="12">
        <v>41</v>
      </c>
      <c r="B42" s="1" t="s">
        <v>190</v>
      </c>
      <c r="C42" s="1">
        <v>11</v>
      </c>
      <c r="D42" s="1" t="s">
        <v>130</v>
      </c>
      <c r="E42" s="5">
        <v>36681</v>
      </c>
      <c r="F42" s="5" t="s">
        <v>191</v>
      </c>
      <c r="G42" s="1" t="s">
        <v>192</v>
      </c>
      <c r="H42" s="2" t="s">
        <v>193</v>
      </c>
      <c r="I42" s="3"/>
      <c r="J42" s="3" t="s">
        <v>194</v>
      </c>
      <c r="K42" s="1">
        <v>916585990</v>
      </c>
      <c r="L42" s="1"/>
      <c r="M42" s="1"/>
    </row>
    <row r="43" spans="1:13" ht="36" customHeight="1" x14ac:dyDescent="0.3">
      <c r="A43" s="12">
        <v>42</v>
      </c>
      <c r="B43" s="1" t="s">
        <v>195</v>
      </c>
      <c r="C43" s="1">
        <v>13</v>
      </c>
      <c r="D43" s="1" t="s">
        <v>130</v>
      </c>
      <c r="E43" s="5">
        <v>36710</v>
      </c>
      <c r="F43" s="5" t="s">
        <v>181</v>
      </c>
      <c r="G43" s="1" t="s">
        <v>156</v>
      </c>
      <c r="H43" s="2" t="s">
        <v>196</v>
      </c>
      <c r="I43" s="3"/>
      <c r="J43" s="3" t="s">
        <v>197</v>
      </c>
      <c r="K43" s="1">
        <v>795559444</v>
      </c>
      <c r="L43" s="1"/>
      <c r="M43" s="1"/>
    </row>
    <row r="44" spans="1:13" s="7" customFormat="1" x14ac:dyDescent="0.3">
      <c r="A44" s="13">
        <v>43</v>
      </c>
      <c r="B44" s="7" t="s">
        <v>198</v>
      </c>
      <c r="C44" s="7">
        <v>22</v>
      </c>
      <c r="D44" s="7" t="s">
        <v>130</v>
      </c>
      <c r="E44" s="10">
        <v>38210</v>
      </c>
      <c r="F44" s="10" t="s">
        <v>164</v>
      </c>
      <c r="G44" s="7" t="s">
        <v>156</v>
      </c>
      <c r="H44" s="11" t="s">
        <v>90</v>
      </c>
      <c r="I44" s="6" t="s">
        <v>199</v>
      </c>
      <c r="J44" s="6" t="s">
        <v>200</v>
      </c>
      <c r="K44" s="7">
        <v>975486530</v>
      </c>
    </row>
    <row r="45" spans="1:13" ht="36" customHeight="1" x14ac:dyDescent="0.3">
      <c r="A45" s="12">
        <v>44</v>
      </c>
      <c r="B45" s="1" t="s">
        <v>201</v>
      </c>
      <c r="C45" s="1">
        <v>32</v>
      </c>
      <c r="D45" s="1" t="s">
        <v>130</v>
      </c>
      <c r="E45" s="5">
        <v>36810</v>
      </c>
      <c r="F45" s="5" t="s">
        <v>164</v>
      </c>
      <c r="G45" s="1" t="s">
        <v>156</v>
      </c>
      <c r="H45" s="2" t="s">
        <v>202</v>
      </c>
      <c r="I45" s="3"/>
      <c r="J45" s="3" t="s">
        <v>203</v>
      </c>
      <c r="K45" s="1" t="s">
        <v>204</v>
      </c>
      <c r="L45" s="1"/>
      <c r="M45" s="1"/>
    </row>
    <row r="46" spans="1:13" ht="24" customHeight="1" x14ac:dyDescent="0.3">
      <c r="A46" s="12">
        <v>45</v>
      </c>
      <c r="B46" s="1" t="s">
        <v>205</v>
      </c>
      <c r="C46" s="1">
        <v>32</v>
      </c>
      <c r="D46" s="1" t="s">
        <v>130</v>
      </c>
      <c r="E46" s="5">
        <v>38696</v>
      </c>
      <c r="F46" s="5" t="s">
        <v>168</v>
      </c>
      <c r="G46" s="1" t="s">
        <v>156</v>
      </c>
      <c r="H46" s="2" t="s">
        <v>38</v>
      </c>
      <c r="I46" s="3" t="s">
        <v>206</v>
      </c>
      <c r="J46" s="3" t="s">
        <v>207</v>
      </c>
      <c r="K46" s="1">
        <v>985528908</v>
      </c>
      <c r="L46" s="1"/>
      <c r="M46" s="1"/>
    </row>
    <row r="47" spans="1:13" ht="36" customHeight="1" x14ac:dyDescent="0.3">
      <c r="A47" s="12">
        <v>46</v>
      </c>
      <c r="B47" s="1" t="s">
        <v>208</v>
      </c>
      <c r="C47" s="1">
        <v>11</v>
      </c>
      <c r="D47" s="1" t="s">
        <v>209</v>
      </c>
      <c r="E47" s="5">
        <v>37477</v>
      </c>
      <c r="F47" s="1" t="s">
        <v>210</v>
      </c>
      <c r="G47" s="1" t="s">
        <v>188</v>
      </c>
      <c r="H47" s="2" t="s">
        <v>38</v>
      </c>
      <c r="I47" s="3" t="s">
        <v>211</v>
      </c>
      <c r="J47" s="3" t="s">
        <v>212</v>
      </c>
      <c r="K47" s="1">
        <v>986078863</v>
      </c>
      <c r="L47" s="1"/>
      <c r="M47" s="1"/>
    </row>
    <row r="48" spans="1:13" s="16" customFormat="1" ht="36" customHeight="1" x14ac:dyDescent="0.3">
      <c r="A48" s="15">
        <v>47</v>
      </c>
      <c r="B48" s="16" t="s">
        <v>213</v>
      </c>
      <c r="C48" s="16">
        <v>11</v>
      </c>
      <c r="D48" s="16" t="s">
        <v>172</v>
      </c>
      <c r="E48" s="17">
        <v>38078</v>
      </c>
      <c r="F48" s="16" t="s">
        <v>214</v>
      </c>
      <c r="G48" s="16" t="s">
        <v>215</v>
      </c>
      <c r="H48" s="18" t="s">
        <v>90</v>
      </c>
      <c r="I48" s="19" t="s">
        <v>216</v>
      </c>
      <c r="J48" s="19" t="s">
        <v>217</v>
      </c>
      <c r="K48" s="16">
        <v>972680101</v>
      </c>
    </row>
    <row r="49" spans="1:13" s="7" customFormat="1" ht="36" customHeight="1" x14ac:dyDescent="0.3">
      <c r="A49" s="13">
        <v>48</v>
      </c>
      <c r="B49" s="7" t="s">
        <v>218</v>
      </c>
      <c r="C49" s="7">
        <v>11</v>
      </c>
      <c r="D49" s="7" t="s">
        <v>130</v>
      </c>
      <c r="E49" s="10" t="s">
        <v>219</v>
      </c>
      <c r="F49" s="10" t="s">
        <v>220</v>
      </c>
      <c r="G49" s="7" t="s">
        <v>221</v>
      </c>
      <c r="H49" s="11" t="s">
        <v>38</v>
      </c>
      <c r="I49" s="6"/>
      <c r="J49" s="6" t="s">
        <v>222</v>
      </c>
      <c r="K49" s="6">
        <v>866853909</v>
      </c>
    </row>
    <row r="50" spans="1:13" ht="36" customHeight="1" x14ac:dyDescent="0.3">
      <c r="A50" s="12">
        <v>49</v>
      </c>
      <c r="B50" s="1" t="s">
        <v>223</v>
      </c>
      <c r="C50" s="1">
        <v>11</v>
      </c>
      <c r="D50" s="1" t="s">
        <v>130</v>
      </c>
      <c r="E50" s="5">
        <v>36653</v>
      </c>
      <c r="F50" s="5" t="s">
        <v>224</v>
      </c>
      <c r="G50" s="1" t="s">
        <v>215</v>
      </c>
      <c r="H50" s="2" t="s">
        <v>38</v>
      </c>
      <c r="I50" s="3"/>
      <c r="J50" s="3" t="s">
        <v>225</v>
      </c>
      <c r="K50" s="1">
        <v>374070356</v>
      </c>
      <c r="L50" s="1"/>
      <c r="M50" s="1"/>
    </row>
    <row r="51" spans="1:13" ht="24" customHeight="1" x14ac:dyDescent="0.3">
      <c r="A51" s="12">
        <v>50</v>
      </c>
      <c r="B51" s="1" t="s">
        <v>226</v>
      </c>
      <c r="C51" s="1">
        <v>11</v>
      </c>
      <c r="D51" s="1" t="s">
        <v>130</v>
      </c>
      <c r="E51" s="5">
        <v>38393</v>
      </c>
      <c r="F51" s="5" t="s">
        <v>220</v>
      </c>
      <c r="G51" s="1" t="s">
        <v>221</v>
      </c>
      <c r="H51" s="2" t="s">
        <v>38</v>
      </c>
      <c r="I51" s="3"/>
      <c r="J51" s="3" t="s">
        <v>227</v>
      </c>
      <c r="K51" s="1">
        <v>384924328</v>
      </c>
      <c r="L51" s="1"/>
      <c r="M51" s="1"/>
    </row>
    <row r="52" spans="1:13" ht="36" customHeight="1" x14ac:dyDescent="0.3">
      <c r="A52" s="12">
        <v>51</v>
      </c>
      <c r="B52" s="1" t="s">
        <v>228</v>
      </c>
      <c r="C52" s="1">
        <v>11</v>
      </c>
      <c r="D52" s="1" t="s">
        <v>130</v>
      </c>
      <c r="E52" s="5">
        <v>37023</v>
      </c>
      <c r="F52" s="5" t="s">
        <v>220</v>
      </c>
      <c r="G52" s="1" t="s">
        <v>221</v>
      </c>
      <c r="H52" s="2" t="s">
        <v>38</v>
      </c>
      <c r="I52" s="3" t="s">
        <v>229</v>
      </c>
      <c r="J52" s="3" t="s">
        <v>230</v>
      </c>
      <c r="K52" s="1">
        <v>989179522</v>
      </c>
      <c r="L52" s="1"/>
      <c r="M52" s="1"/>
    </row>
    <row r="53" spans="1:13" s="7" customFormat="1" ht="36" customHeight="1" x14ac:dyDescent="0.3">
      <c r="A53" s="13">
        <v>52</v>
      </c>
      <c r="B53" s="7" t="s">
        <v>231</v>
      </c>
      <c r="C53" s="7">
        <v>11</v>
      </c>
      <c r="D53" s="7" t="s">
        <v>130</v>
      </c>
      <c r="E53" s="10" t="s">
        <v>232</v>
      </c>
      <c r="F53" s="10" t="s">
        <v>210</v>
      </c>
      <c r="G53" s="7" t="s">
        <v>188</v>
      </c>
      <c r="H53" s="11" t="s">
        <v>38</v>
      </c>
      <c r="I53" s="6" t="s">
        <v>233</v>
      </c>
      <c r="J53" s="6" t="s">
        <v>234</v>
      </c>
      <c r="K53" s="7">
        <v>383615212</v>
      </c>
    </row>
    <row r="54" spans="1:13" ht="36" customHeight="1" x14ac:dyDescent="0.3">
      <c r="A54" s="12">
        <v>53</v>
      </c>
      <c r="B54" s="1" t="s">
        <v>235</v>
      </c>
      <c r="C54" s="1">
        <v>11</v>
      </c>
      <c r="D54" s="1" t="s">
        <v>130</v>
      </c>
      <c r="E54" s="5">
        <v>37998</v>
      </c>
      <c r="F54" s="5" t="s">
        <v>236</v>
      </c>
      <c r="G54" s="1" t="s">
        <v>188</v>
      </c>
      <c r="H54" s="2" t="s">
        <v>237</v>
      </c>
      <c r="I54" s="3" t="s">
        <v>238</v>
      </c>
      <c r="J54" s="3" t="s">
        <v>239</v>
      </c>
      <c r="K54" s="1">
        <v>984126655</v>
      </c>
      <c r="L54" s="1"/>
      <c r="M54" s="1"/>
    </row>
    <row r="55" spans="1:13" ht="36" customHeight="1" x14ac:dyDescent="0.3">
      <c r="A55" s="12">
        <v>54</v>
      </c>
      <c r="B55" s="1" t="s">
        <v>240</v>
      </c>
      <c r="C55" s="1">
        <v>11</v>
      </c>
      <c r="D55" s="1" t="s">
        <v>130</v>
      </c>
      <c r="E55" s="5" t="s">
        <v>241</v>
      </c>
      <c r="F55" s="5" t="s">
        <v>242</v>
      </c>
      <c r="G55" s="1" t="s">
        <v>243</v>
      </c>
      <c r="H55" s="2" t="s">
        <v>38</v>
      </c>
      <c r="I55" s="3"/>
      <c r="J55" s="3" t="s">
        <v>244</v>
      </c>
      <c r="K55" s="1" t="s">
        <v>245</v>
      </c>
      <c r="L55" s="1"/>
      <c r="M55" s="1"/>
    </row>
    <row r="56" spans="1:13" ht="36" customHeight="1" x14ac:dyDescent="0.3">
      <c r="A56" s="12">
        <v>55</v>
      </c>
      <c r="B56" s="1" t="s">
        <v>246</v>
      </c>
      <c r="C56" s="1">
        <v>11</v>
      </c>
      <c r="D56" s="1" t="s">
        <v>130</v>
      </c>
      <c r="E56" s="5" t="s">
        <v>247</v>
      </c>
      <c r="F56" s="5" t="s">
        <v>242</v>
      </c>
      <c r="G56" s="1" t="s">
        <v>243</v>
      </c>
      <c r="H56" s="2" t="s">
        <v>248</v>
      </c>
      <c r="I56" s="3"/>
      <c r="J56" s="3" t="s">
        <v>249</v>
      </c>
      <c r="K56" s="1">
        <v>912937665</v>
      </c>
      <c r="L56" s="1"/>
      <c r="M56" s="1"/>
    </row>
    <row r="57" spans="1:13" ht="36" customHeight="1" x14ac:dyDescent="0.3">
      <c r="A57" s="12">
        <v>56</v>
      </c>
      <c r="B57" s="1" t="s">
        <v>250</v>
      </c>
      <c r="C57" s="1">
        <v>21</v>
      </c>
      <c r="D57" s="1" t="s">
        <v>130</v>
      </c>
      <c r="E57" s="5" t="s">
        <v>251</v>
      </c>
      <c r="F57" s="5" t="s">
        <v>252</v>
      </c>
      <c r="G57" s="1" t="s">
        <v>221</v>
      </c>
      <c r="H57" s="2" t="s">
        <v>38</v>
      </c>
      <c r="I57" s="3"/>
      <c r="J57" s="3" t="s">
        <v>253</v>
      </c>
      <c r="K57" s="1">
        <v>377268612</v>
      </c>
      <c r="L57" s="1"/>
      <c r="M57" s="1"/>
    </row>
    <row r="58" spans="1:13" ht="48" customHeight="1" x14ac:dyDescent="0.3">
      <c r="A58" s="12">
        <v>57</v>
      </c>
      <c r="B58" s="1" t="s">
        <v>254</v>
      </c>
      <c r="C58" s="1">
        <v>22</v>
      </c>
      <c r="D58" s="1" t="s">
        <v>172</v>
      </c>
      <c r="E58" s="5" t="s">
        <v>255</v>
      </c>
      <c r="F58" s="5" t="s">
        <v>256</v>
      </c>
      <c r="G58" s="1" t="s">
        <v>257</v>
      </c>
      <c r="H58" s="2" t="s">
        <v>38</v>
      </c>
      <c r="I58" s="3" t="s">
        <v>258</v>
      </c>
      <c r="J58" s="3" t="s">
        <v>259</v>
      </c>
      <c r="K58" s="1">
        <v>983080498</v>
      </c>
      <c r="L58" s="1"/>
      <c r="M58" s="1"/>
    </row>
    <row r="59" spans="1:13" ht="36" customHeight="1" x14ac:dyDescent="0.3">
      <c r="A59" s="12">
        <v>58</v>
      </c>
      <c r="B59" s="1" t="s">
        <v>260</v>
      </c>
      <c r="C59" s="1">
        <v>11</v>
      </c>
      <c r="D59" s="1" t="s">
        <v>130</v>
      </c>
      <c r="E59" s="5">
        <v>38636</v>
      </c>
      <c r="F59" s="5" t="s">
        <v>261</v>
      </c>
      <c r="G59" s="1" t="s">
        <v>262</v>
      </c>
      <c r="H59" s="2" t="s">
        <v>90</v>
      </c>
      <c r="I59" s="3" t="s">
        <v>229</v>
      </c>
      <c r="J59" s="3" t="s">
        <v>263</v>
      </c>
      <c r="K59" s="1">
        <v>356908527</v>
      </c>
      <c r="L59" s="1">
        <v>1</v>
      </c>
      <c r="M59" s="1"/>
    </row>
    <row r="60" spans="1:13" ht="36" customHeight="1" x14ac:dyDescent="0.3">
      <c r="A60" s="12">
        <v>59</v>
      </c>
      <c r="B60" s="1" t="s">
        <v>264</v>
      </c>
      <c r="C60" s="1">
        <v>23</v>
      </c>
      <c r="D60" s="1" t="s">
        <v>130</v>
      </c>
      <c r="E60" s="5" t="s">
        <v>241</v>
      </c>
      <c r="F60" s="5" t="s">
        <v>265</v>
      </c>
      <c r="G60" s="1" t="s">
        <v>257</v>
      </c>
      <c r="H60" s="2" t="s">
        <v>38</v>
      </c>
      <c r="I60" s="3"/>
      <c r="J60" s="3" t="s">
        <v>266</v>
      </c>
      <c r="K60" s="1">
        <v>986827013</v>
      </c>
      <c r="L60" s="1"/>
      <c r="M60" s="1"/>
    </row>
    <row r="61" spans="1:13" ht="36" customHeight="1" x14ac:dyDescent="0.3">
      <c r="A61" s="12">
        <v>60</v>
      </c>
      <c r="B61" s="1" t="s">
        <v>267</v>
      </c>
      <c r="C61" s="1">
        <v>41</v>
      </c>
      <c r="D61" s="1" t="s">
        <v>130</v>
      </c>
      <c r="E61" s="5">
        <v>36594</v>
      </c>
      <c r="F61" s="5" t="s">
        <v>268</v>
      </c>
      <c r="G61" s="1" t="s">
        <v>269</v>
      </c>
      <c r="H61" s="2" t="s">
        <v>270</v>
      </c>
      <c r="I61" s="3"/>
      <c r="J61" s="3" t="s">
        <v>271</v>
      </c>
      <c r="K61" s="1" t="s">
        <v>272</v>
      </c>
      <c r="L61" s="1"/>
      <c r="M61" s="1"/>
    </row>
    <row r="62" spans="1:13" ht="36" customHeight="1" x14ac:dyDescent="0.3">
      <c r="A62" s="12">
        <v>61</v>
      </c>
      <c r="B62" s="1" t="s">
        <v>273</v>
      </c>
      <c r="C62" s="1">
        <v>31</v>
      </c>
      <c r="D62" s="1" t="s">
        <v>130</v>
      </c>
      <c r="E62" s="5" t="s">
        <v>274</v>
      </c>
      <c r="F62" s="5" t="s">
        <v>275</v>
      </c>
      <c r="G62" s="1" t="s">
        <v>269</v>
      </c>
      <c r="H62" s="2" t="s">
        <v>38</v>
      </c>
      <c r="I62" s="3"/>
      <c r="J62" s="3" t="s">
        <v>276</v>
      </c>
      <c r="K62" s="1">
        <v>372921198</v>
      </c>
      <c r="L62" s="1"/>
      <c r="M62" s="1"/>
    </row>
    <row r="63" spans="1:13" s="7" customFormat="1" ht="24" customHeight="1" x14ac:dyDescent="0.3">
      <c r="A63" s="13">
        <v>62</v>
      </c>
      <c r="B63" s="7" t="s">
        <v>277</v>
      </c>
      <c r="C63" s="7">
        <v>33</v>
      </c>
      <c r="D63" s="7" t="s">
        <v>130</v>
      </c>
      <c r="E63" s="10" t="s">
        <v>94</v>
      </c>
      <c r="F63" s="10" t="s">
        <v>278</v>
      </c>
      <c r="G63" s="7" t="s">
        <v>269</v>
      </c>
      <c r="H63" s="11" t="s">
        <v>90</v>
      </c>
      <c r="I63" s="6"/>
      <c r="J63" s="6" t="s">
        <v>279</v>
      </c>
    </row>
    <row r="64" spans="1:13" s="7" customFormat="1" ht="36" customHeight="1" x14ac:dyDescent="0.3">
      <c r="A64" s="13">
        <v>63</v>
      </c>
      <c r="B64" s="7" t="s">
        <v>280</v>
      </c>
      <c r="C64" s="7">
        <v>41</v>
      </c>
      <c r="D64" s="7" t="s">
        <v>130</v>
      </c>
      <c r="E64" s="10" t="s">
        <v>281</v>
      </c>
      <c r="F64" s="10" t="s">
        <v>282</v>
      </c>
      <c r="G64" s="7" t="s">
        <v>283</v>
      </c>
      <c r="H64" s="11" t="s">
        <v>90</v>
      </c>
      <c r="I64" s="6" t="s">
        <v>284</v>
      </c>
      <c r="J64" s="6" t="s">
        <v>285</v>
      </c>
      <c r="K64" s="7" t="s">
        <v>286</v>
      </c>
    </row>
    <row r="65" spans="1:13" s="7" customFormat="1" ht="24" customHeight="1" x14ac:dyDescent="0.3">
      <c r="A65" s="13">
        <v>64</v>
      </c>
      <c r="B65" s="7" t="s">
        <v>287</v>
      </c>
      <c r="C65" s="7">
        <v>31</v>
      </c>
      <c r="D65" s="7" t="s">
        <v>130</v>
      </c>
      <c r="E65" s="10">
        <v>38473</v>
      </c>
      <c r="F65" s="10" t="s">
        <v>288</v>
      </c>
      <c r="G65" s="7" t="s">
        <v>221</v>
      </c>
      <c r="H65" s="11" t="s">
        <v>90</v>
      </c>
      <c r="I65" s="6" t="s">
        <v>289</v>
      </c>
      <c r="J65" s="6" t="s">
        <v>290</v>
      </c>
      <c r="K65" s="7">
        <v>332722894</v>
      </c>
    </row>
    <row r="66" spans="1:13" ht="36" customHeight="1" x14ac:dyDescent="0.3">
      <c r="A66" s="12">
        <v>65</v>
      </c>
      <c r="B66" s="1" t="s">
        <v>291</v>
      </c>
      <c r="C66" s="1">
        <v>31</v>
      </c>
      <c r="D66" s="1" t="s">
        <v>130</v>
      </c>
      <c r="E66" s="5">
        <v>36870</v>
      </c>
      <c r="F66" s="5" t="s">
        <v>292</v>
      </c>
      <c r="G66" s="1" t="s">
        <v>188</v>
      </c>
      <c r="H66" s="2" t="s">
        <v>38</v>
      </c>
      <c r="I66" s="3" t="s">
        <v>293</v>
      </c>
      <c r="J66" s="3" t="s">
        <v>294</v>
      </c>
      <c r="K66" s="1">
        <v>977382643</v>
      </c>
      <c r="L66" s="1">
        <v>1</v>
      </c>
      <c r="M66" s="1">
        <v>1</v>
      </c>
    </row>
    <row r="67" spans="1:13" ht="36" customHeight="1" x14ac:dyDescent="0.3">
      <c r="A67" s="12">
        <v>66</v>
      </c>
      <c r="B67" s="1" t="s">
        <v>295</v>
      </c>
      <c r="C67" s="1">
        <v>41</v>
      </c>
      <c r="D67" s="1" t="s">
        <v>130</v>
      </c>
      <c r="E67" s="5">
        <v>36568</v>
      </c>
      <c r="F67" s="5" t="s">
        <v>296</v>
      </c>
      <c r="G67" s="1" t="s">
        <v>297</v>
      </c>
      <c r="H67" s="2" t="s">
        <v>298</v>
      </c>
      <c r="I67" s="3"/>
      <c r="J67" s="3" t="s">
        <v>299</v>
      </c>
      <c r="K67" s="1" t="s">
        <v>300</v>
      </c>
      <c r="L67" s="1">
        <v>1</v>
      </c>
      <c r="M67" s="1">
        <v>1</v>
      </c>
    </row>
    <row r="68" spans="1:13" s="7" customFormat="1" ht="24" customHeight="1" x14ac:dyDescent="0.3">
      <c r="A68" s="13">
        <v>67</v>
      </c>
      <c r="B68" s="7" t="s">
        <v>301</v>
      </c>
      <c r="C68" s="7">
        <v>32</v>
      </c>
      <c r="D68" s="7" t="s">
        <v>172</v>
      </c>
      <c r="E68" s="10" t="s">
        <v>302</v>
      </c>
      <c r="F68" s="10" t="s">
        <v>303</v>
      </c>
      <c r="G68" s="7" t="s">
        <v>304</v>
      </c>
      <c r="H68" s="11" t="s">
        <v>38</v>
      </c>
      <c r="I68" s="6" t="s">
        <v>305</v>
      </c>
      <c r="J68" s="6" t="s">
        <v>306</v>
      </c>
      <c r="K68" s="7" t="s">
        <v>307</v>
      </c>
      <c r="L68" s="7">
        <v>385718532</v>
      </c>
    </row>
    <row r="69" spans="1:13" s="7" customFormat="1" ht="24" customHeight="1" x14ac:dyDescent="0.3">
      <c r="A69" s="13">
        <v>68</v>
      </c>
      <c r="B69" s="7" t="s">
        <v>308</v>
      </c>
      <c r="C69" s="7">
        <v>31</v>
      </c>
      <c r="D69" s="7" t="s">
        <v>130</v>
      </c>
      <c r="E69" s="10" t="s">
        <v>309</v>
      </c>
      <c r="F69" s="10" t="s">
        <v>282</v>
      </c>
      <c r="G69" s="7" t="s">
        <v>283</v>
      </c>
      <c r="H69" s="11" t="s">
        <v>49</v>
      </c>
      <c r="I69" s="6" t="s">
        <v>310</v>
      </c>
      <c r="J69" s="6">
        <v>968140858</v>
      </c>
      <c r="K69" s="7" t="s">
        <v>311</v>
      </c>
    </row>
    <row r="70" spans="1:13" ht="36" customHeight="1" x14ac:dyDescent="0.3">
      <c r="A70" s="12">
        <v>69</v>
      </c>
      <c r="B70" s="1" t="s">
        <v>312</v>
      </c>
      <c r="C70" s="1">
        <v>31</v>
      </c>
      <c r="D70" s="1" t="s">
        <v>130</v>
      </c>
      <c r="E70" s="5" t="s">
        <v>313</v>
      </c>
      <c r="F70" s="5" t="s">
        <v>314</v>
      </c>
      <c r="G70" s="1" t="s">
        <v>315</v>
      </c>
      <c r="H70" s="2" t="s">
        <v>38</v>
      </c>
      <c r="I70" s="3"/>
      <c r="J70" s="3" t="s">
        <v>316</v>
      </c>
      <c r="K70" s="1" t="s">
        <v>317</v>
      </c>
      <c r="L70" s="1">
        <v>355413525</v>
      </c>
      <c r="M70" s="1"/>
    </row>
    <row r="71" spans="1:13" ht="36" customHeight="1" x14ac:dyDescent="0.3">
      <c r="A71" s="12">
        <v>70</v>
      </c>
      <c r="B71" s="1" t="s">
        <v>201</v>
      </c>
      <c r="C71" s="1">
        <v>21</v>
      </c>
      <c r="D71" s="1" t="s">
        <v>130</v>
      </c>
      <c r="E71" s="5">
        <v>37722</v>
      </c>
      <c r="F71" s="5" t="s">
        <v>318</v>
      </c>
      <c r="G71" s="1" t="s">
        <v>319</v>
      </c>
      <c r="H71" s="2" t="s">
        <v>38</v>
      </c>
      <c r="I71" s="3"/>
      <c r="J71" s="3" t="s">
        <v>320</v>
      </c>
      <c r="K71" s="1">
        <v>976472849</v>
      </c>
      <c r="L71" s="1"/>
      <c r="M71" s="1"/>
    </row>
    <row r="72" spans="1:13" s="7" customFormat="1" ht="36" customHeight="1" x14ac:dyDescent="0.3">
      <c r="A72" s="13">
        <v>71</v>
      </c>
      <c r="B72" s="7" t="s">
        <v>321</v>
      </c>
      <c r="C72" s="7">
        <v>21</v>
      </c>
      <c r="D72" s="7" t="s">
        <v>130</v>
      </c>
      <c r="E72" s="10">
        <v>37633</v>
      </c>
      <c r="F72" s="10" t="s">
        <v>322</v>
      </c>
      <c r="G72" s="7" t="s">
        <v>269</v>
      </c>
      <c r="H72" s="11" t="s">
        <v>90</v>
      </c>
      <c r="I72" s="6" t="s">
        <v>323</v>
      </c>
      <c r="J72" s="6" t="s">
        <v>324</v>
      </c>
      <c r="K72" s="7">
        <v>338192176</v>
      </c>
      <c r="L72" s="7" t="s">
        <v>311</v>
      </c>
      <c r="M72" s="7">
        <v>1</v>
      </c>
    </row>
    <row r="73" spans="1:13" s="7" customFormat="1" ht="36" customHeight="1" x14ac:dyDescent="0.3">
      <c r="A73" s="13">
        <v>72</v>
      </c>
      <c r="B73" s="7" t="s">
        <v>325</v>
      </c>
      <c r="C73" s="7">
        <v>31</v>
      </c>
      <c r="D73" s="7" t="s">
        <v>130</v>
      </c>
      <c r="E73" s="10">
        <v>37476</v>
      </c>
      <c r="F73" s="10" t="s">
        <v>326</v>
      </c>
      <c r="G73" s="7" t="s">
        <v>257</v>
      </c>
      <c r="H73" s="11" t="s">
        <v>327</v>
      </c>
      <c r="I73" s="6" t="s">
        <v>216</v>
      </c>
      <c r="J73" s="6" t="s">
        <v>328</v>
      </c>
      <c r="K73" s="7" t="s">
        <v>329</v>
      </c>
    </row>
    <row r="74" spans="1:13" ht="36" customHeight="1" x14ac:dyDescent="0.3">
      <c r="A74" s="12">
        <v>73</v>
      </c>
      <c r="B74" s="1" t="s">
        <v>330</v>
      </c>
      <c r="C74" s="1">
        <v>33</v>
      </c>
      <c r="D74" s="1" t="s">
        <v>130</v>
      </c>
      <c r="E74" s="5">
        <v>38665</v>
      </c>
      <c r="F74" s="5" t="s">
        <v>331</v>
      </c>
      <c r="G74" s="1" t="s">
        <v>332</v>
      </c>
      <c r="H74" s="2" t="s">
        <v>38</v>
      </c>
      <c r="I74" s="3" t="s">
        <v>333</v>
      </c>
      <c r="J74" s="3" t="s">
        <v>334</v>
      </c>
      <c r="K74" s="1" t="s">
        <v>335</v>
      </c>
      <c r="L74" s="1"/>
      <c r="M74" s="1"/>
    </row>
    <row r="75" spans="1:13" ht="36" customHeight="1" x14ac:dyDescent="0.3">
      <c r="A75" s="12">
        <v>74</v>
      </c>
      <c r="B75" s="1" t="s">
        <v>336</v>
      </c>
      <c r="C75" s="1">
        <v>21</v>
      </c>
      <c r="D75" s="1" t="s">
        <v>130</v>
      </c>
      <c r="E75" s="5" t="s">
        <v>337</v>
      </c>
      <c r="F75" s="5" t="s">
        <v>338</v>
      </c>
      <c r="G75" s="1" t="s">
        <v>339</v>
      </c>
      <c r="H75" s="2" t="s">
        <v>340</v>
      </c>
      <c r="I75" s="3" t="s">
        <v>216</v>
      </c>
      <c r="J75" s="3" t="s">
        <v>341</v>
      </c>
      <c r="K75" s="1">
        <v>328693510</v>
      </c>
      <c r="L75" s="1"/>
      <c r="M75" s="1"/>
    </row>
    <row r="76" spans="1:13" ht="36" customHeight="1" x14ac:dyDescent="0.3">
      <c r="A76" s="12">
        <v>75</v>
      </c>
      <c r="B76" s="1" t="s">
        <v>342</v>
      </c>
      <c r="C76" s="1">
        <v>21</v>
      </c>
      <c r="D76" s="1" t="s">
        <v>130</v>
      </c>
      <c r="E76" s="5" t="s">
        <v>343</v>
      </c>
      <c r="F76" s="5" t="s">
        <v>344</v>
      </c>
      <c r="G76" s="1" t="s">
        <v>283</v>
      </c>
      <c r="H76" s="2" t="s">
        <v>38</v>
      </c>
      <c r="I76" s="3"/>
      <c r="J76" s="3" t="s">
        <v>345</v>
      </c>
      <c r="K76" s="1">
        <v>334639699</v>
      </c>
      <c r="L76" s="1"/>
      <c r="M76" s="1"/>
    </row>
    <row r="77" spans="1:13" ht="36" customHeight="1" x14ac:dyDescent="0.3">
      <c r="A77" s="12">
        <v>76</v>
      </c>
      <c r="B77" s="1" t="s">
        <v>346</v>
      </c>
      <c r="C77" s="1">
        <v>21</v>
      </c>
      <c r="D77" s="1" t="s">
        <v>130</v>
      </c>
      <c r="E77" s="5" t="s">
        <v>347</v>
      </c>
      <c r="F77" s="5" t="s">
        <v>348</v>
      </c>
      <c r="G77" s="1" t="s">
        <v>349</v>
      </c>
      <c r="H77" s="2" t="s">
        <v>38</v>
      </c>
      <c r="I77" s="3"/>
      <c r="J77" s="3" t="s">
        <v>350</v>
      </c>
      <c r="K77" s="1">
        <v>986673351</v>
      </c>
      <c r="L77" s="1"/>
      <c r="M77" s="1"/>
    </row>
    <row r="78" spans="1:13" ht="24" customHeight="1" x14ac:dyDescent="0.3">
      <c r="A78" s="12">
        <v>77</v>
      </c>
      <c r="B78" s="1" t="s">
        <v>351</v>
      </c>
      <c r="C78" s="1">
        <v>11</v>
      </c>
      <c r="D78" s="1" t="s">
        <v>172</v>
      </c>
      <c r="E78" s="5">
        <v>38394</v>
      </c>
      <c r="F78" s="5" t="s">
        <v>352</v>
      </c>
      <c r="G78" s="1" t="s">
        <v>349</v>
      </c>
      <c r="H78" s="2" t="s">
        <v>38</v>
      </c>
      <c r="I78" s="3" t="s">
        <v>353</v>
      </c>
      <c r="J78" s="3" t="s">
        <v>354</v>
      </c>
      <c r="K78" s="1"/>
      <c r="L78" s="1"/>
      <c r="M78" s="1"/>
    </row>
    <row r="79" spans="1:13" ht="24" customHeight="1" x14ac:dyDescent="0.3">
      <c r="A79" s="12">
        <v>78</v>
      </c>
      <c r="B79" s="1" t="s">
        <v>355</v>
      </c>
      <c r="C79" s="1">
        <v>11</v>
      </c>
      <c r="D79" s="1" t="s">
        <v>130</v>
      </c>
      <c r="E79" s="5" t="s">
        <v>356</v>
      </c>
      <c r="F79" s="5" t="s">
        <v>357</v>
      </c>
      <c r="G79" s="1" t="s">
        <v>319</v>
      </c>
      <c r="H79" s="2" t="s">
        <v>49</v>
      </c>
      <c r="I79" s="3" t="s">
        <v>358</v>
      </c>
      <c r="J79" s="3" t="s">
        <v>359</v>
      </c>
      <c r="K79" s="1" t="s">
        <v>360</v>
      </c>
      <c r="L79" s="1"/>
      <c r="M79" s="1"/>
    </row>
    <row r="80" spans="1:13" x14ac:dyDescent="0.3">
      <c r="A80" s="12"/>
      <c r="B80" s="1"/>
      <c r="C80" s="1"/>
      <c r="D80" s="1"/>
      <c r="E80" s="5"/>
      <c r="F80" s="5"/>
      <c r="G80" s="1"/>
      <c r="H80" s="2"/>
      <c r="I80" s="3"/>
      <c r="K80" s="1"/>
      <c r="L80" s="1"/>
      <c r="M80" s="1"/>
    </row>
    <row r="81" spans="1:13" ht="36" customHeight="1" x14ac:dyDescent="0.3">
      <c r="A81" s="12">
        <v>80</v>
      </c>
      <c r="B81" s="1" t="s">
        <v>361</v>
      </c>
      <c r="C81" s="1">
        <v>11</v>
      </c>
      <c r="D81" s="1" t="s">
        <v>130</v>
      </c>
      <c r="E81" s="5">
        <v>38358</v>
      </c>
      <c r="F81" s="5" t="s">
        <v>362</v>
      </c>
      <c r="G81" s="1" t="s">
        <v>339</v>
      </c>
      <c r="H81" s="2" t="s">
        <v>237</v>
      </c>
      <c r="I81" s="3" t="s">
        <v>363</v>
      </c>
      <c r="J81" s="3" t="s">
        <v>364</v>
      </c>
      <c r="K81" s="1">
        <v>355084750</v>
      </c>
      <c r="L81" s="1"/>
      <c r="M81" s="1"/>
    </row>
    <row r="82" spans="1:13" s="7" customFormat="1" ht="24" customHeight="1" x14ac:dyDescent="0.3">
      <c r="A82" s="13">
        <v>81</v>
      </c>
      <c r="B82" s="7" t="s">
        <v>365</v>
      </c>
      <c r="C82" s="7">
        <v>33</v>
      </c>
      <c r="D82" s="7" t="s">
        <v>130</v>
      </c>
      <c r="E82" s="10" t="s">
        <v>366</v>
      </c>
      <c r="F82" s="10" t="s">
        <v>367</v>
      </c>
      <c r="G82" s="7" t="s">
        <v>283</v>
      </c>
      <c r="H82" s="11" t="s">
        <v>90</v>
      </c>
      <c r="I82" s="6" t="s">
        <v>368</v>
      </c>
      <c r="J82" s="6" t="s">
        <v>369</v>
      </c>
      <c r="K82" s="7" t="s">
        <v>370</v>
      </c>
      <c r="L82" s="7">
        <v>1</v>
      </c>
    </row>
    <row r="83" spans="1:13" ht="36" customHeight="1" x14ac:dyDescent="0.3">
      <c r="A83" s="12">
        <v>82</v>
      </c>
      <c r="B83" s="1" t="s">
        <v>371</v>
      </c>
      <c r="C83" s="1">
        <v>33</v>
      </c>
      <c r="D83" s="1" t="s">
        <v>130</v>
      </c>
      <c r="E83" s="5">
        <v>38696</v>
      </c>
      <c r="F83" s="5" t="s">
        <v>372</v>
      </c>
      <c r="G83" s="1" t="s">
        <v>319</v>
      </c>
      <c r="H83" s="2" t="s">
        <v>38</v>
      </c>
      <c r="I83" s="3" t="s">
        <v>116</v>
      </c>
      <c r="J83" s="3" t="s">
        <v>373</v>
      </c>
      <c r="K83" s="1">
        <v>352828134</v>
      </c>
      <c r="L83" s="1"/>
      <c r="M83" s="1"/>
    </row>
    <row r="84" spans="1:13" ht="24" customHeight="1" x14ac:dyDescent="0.3">
      <c r="A84" s="12">
        <v>83</v>
      </c>
      <c r="B84" s="1" t="s">
        <v>374</v>
      </c>
      <c r="C84" s="1">
        <v>33</v>
      </c>
      <c r="D84" s="1" t="s">
        <v>130</v>
      </c>
      <c r="E84" s="5">
        <v>37874</v>
      </c>
      <c r="F84" s="5" t="s">
        <v>375</v>
      </c>
      <c r="G84" s="1" t="s">
        <v>339</v>
      </c>
      <c r="H84" s="2" t="s">
        <v>38</v>
      </c>
      <c r="I84" s="3" t="s">
        <v>376</v>
      </c>
      <c r="J84" s="3" t="s">
        <v>377</v>
      </c>
      <c r="K84" s="1"/>
      <c r="L84" s="1"/>
      <c r="M84" s="1"/>
    </row>
    <row r="85" spans="1:13" ht="24" customHeight="1" x14ac:dyDescent="0.3">
      <c r="A85" s="12">
        <v>84</v>
      </c>
      <c r="B85" s="1" t="s">
        <v>378</v>
      </c>
      <c r="C85" s="7">
        <v>23</v>
      </c>
      <c r="D85" s="1" t="s">
        <v>130</v>
      </c>
      <c r="E85" s="5">
        <v>38478</v>
      </c>
      <c r="F85" s="5" t="s">
        <v>379</v>
      </c>
      <c r="G85" s="1" t="s">
        <v>283</v>
      </c>
      <c r="H85" s="2" t="s">
        <v>109</v>
      </c>
      <c r="I85" s="3"/>
      <c r="J85" s="6" t="s">
        <v>380</v>
      </c>
      <c r="K85" s="1" t="s">
        <v>381</v>
      </c>
      <c r="L85" s="1"/>
      <c r="M85" s="1"/>
    </row>
    <row r="86" spans="1:13" ht="36" customHeight="1" x14ac:dyDescent="0.3">
      <c r="A86" s="12">
        <v>85</v>
      </c>
      <c r="B86" s="1" t="s">
        <v>382</v>
      </c>
      <c r="C86" s="1">
        <v>23</v>
      </c>
      <c r="D86" s="1" t="s">
        <v>130</v>
      </c>
      <c r="E86" s="5" t="s">
        <v>383</v>
      </c>
      <c r="F86" s="5" t="s">
        <v>384</v>
      </c>
      <c r="G86" s="1" t="s">
        <v>319</v>
      </c>
      <c r="H86" s="2" t="s">
        <v>90</v>
      </c>
      <c r="I86" s="3"/>
      <c r="J86" s="3" t="s">
        <v>385</v>
      </c>
      <c r="K86" s="1" t="s">
        <v>386</v>
      </c>
      <c r="L86" s="1"/>
      <c r="M86" s="1"/>
    </row>
    <row r="87" spans="1:13" ht="24" customHeight="1" x14ac:dyDescent="0.3">
      <c r="A87" s="12">
        <v>86</v>
      </c>
      <c r="B87" s="1" t="s">
        <v>387</v>
      </c>
      <c r="C87" s="1">
        <v>23</v>
      </c>
      <c r="D87" s="1" t="s">
        <v>130</v>
      </c>
      <c r="E87" s="5">
        <v>38481</v>
      </c>
      <c r="F87" s="5" t="s">
        <v>388</v>
      </c>
      <c r="G87" s="14" t="s">
        <v>262</v>
      </c>
      <c r="H87" s="2" t="s">
        <v>38</v>
      </c>
      <c r="I87" s="3" t="s">
        <v>389</v>
      </c>
      <c r="J87" s="3">
        <v>385053858</v>
      </c>
      <c r="K87" s="1"/>
      <c r="L87" s="1">
        <v>1</v>
      </c>
      <c r="M87" s="1"/>
    </row>
    <row r="88" spans="1:13" s="7" customFormat="1" x14ac:dyDescent="0.3">
      <c r="A88" s="13">
        <v>87</v>
      </c>
      <c r="B88" s="7" t="s">
        <v>390</v>
      </c>
      <c r="C88" s="7">
        <v>23</v>
      </c>
      <c r="D88" s="7" t="s">
        <v>209</v>
      </c>
      <c r="E88" s="10">
        <v>38395</v>
      </c>
      <c r="F88" s="10" t="s">
        <v>391</v>
      </c>
      <c r="G88" s="7" t="s">
        <v>339</v>
      </c>
      <c r="H88" s="11" t="s">
        <v>90</v>
      </c>
      <c r="I88" s="6" t="s">
        <v>392</v>
      </c>
      <c r="J88" s="6" t="s">
        <v>393</v>
      </c>
      <c r="K88" s="7">
        <v>868385078</v>
      </c>
    </row>
    <row r="89" spans="1:13" ht="24" customHeight="1" x14ac:dyDescent="0.3">
      <c r="A89" s="12">
        <v>88</v>
      </c>
      <c r="B89" s="1" t="s">
        <v>394</v>
      </c>
      <c r="C89" s="1">
        <v>13</v>
      </c>
      <c r="D89" s="1" t="s">
        <v>172</v>
      </c>
      <c r="E89" s="5" t="s">
        <v>395</v>
      </c>
      <c r="F89" s="5" t="s">
        <v>396</v>
      </c>
      <c r="G89" s="1" t="s">
        <v>339</v>
      </c>
      <c r="H89" s="2" t="s">
        <v>237</v>
      </c>
      <c r="I89" s="3" t="s">
        <v>397</v>
      </c>
      <c r="J89" s="3" t="s">
        <v>398</v>
      </c>
      <c r="K89" s="1"/>
      <c r="L89" s="1"/>
      <c r="M89" s="1"/>
    </row>
    <row r="90" spans="1:13" ht="24" customHeight="1" x14ac:dyDescent="0.3">
      <c r="A90" s="12">
        <v>89</v>
      </c>
      <c r="B90" s="1" t="s">
        <v>399</v>
      </c>
      <c r="C90" s="1">
        <v>13</v>
      </c>
      <c r="D90" s="1" t="s">
        <v>130</v>
      </c>
      <c r="E90" s="5" t="s">
        <v>400</v>
      </c>
      <c r="F90" s="5" t="s">
        <v>401</v>
      </c>
      <c r="G90" s="1" t="s">
        <v>349</v>
      </c>
      <c r="H90" s="2" t="s">
        <v>38</v>
      </c>
      <c r="I90" s="3" t="s">
        <v>402</v>
      </c>
      <c r="J90" s="3" t="s">
        <v>403</v>
      </c>
      <c r="K90" s="1"/>
      <c r="L90" s="1"/>
      <c r="M90" s="1"/>
    </row>
    <row r="91" spans="1:13" ht="36" customHeight="1" x14ac:dyDescent="0.3">
      <c r="A91" s="12">
        <v>90</v>
      </c>
      <c r="B91" s="1" t="s">
        <v>404</v>
      </c>
      <c r="C91" s="1">
        <v>13</v>
      </c>
      <c r="D91" s="1" t="s">
        <v>130</v>
      </c>
      <c r="E91" s="5" t="s">
        <v>405</v>
      </c>
      <c r="F91" s="5" t="s">
        <v>406</v>
      </c>
      <c r="G91" s="1" t="s">
        <v>269</v>
      </c>
      <c r="H91" s="2" t="s">
        <v>38</v>
      </c>
      <c r="I91" s="3"/>
      <c r="J91" s="3" t="s">
        <v>407</v>
      </c>
      <c r="K91" s="1">
        <v>968102061</v>
      </c>
      <c r="L91" s="1"/>
      <c r="M91" s="1"/>
    </row>
    <row r="92" spans="1:13" ht="36" customHeight="1" x14ac:dyDescent="0.3">
      <c r="A92" s="12">
        <v>91</v>
      </c>
      <c r="B92" s="1" t="s">
        <v>408</v>
      </c>
      <c r="C92" s="1">
        <v>22</v>
      </c>
      <c r="D92" s="1" t="s">
        <v>130</v>
      </c>
      <c r="E92" s="5">
        <v>38574</v>
      </c>
      <c r="F92" s="5" t="s">
        <v>409</v>
      </c>
      <c r="G92" s="1" t="s">
        <v>269</v>
      </c>
      <c r="H92" s="2" t="s">
        <v>38</v>
      </c>
      <c r="I92" s="3" t="s">
        <v>410</v>
      </c>
      <c r="J92" s="3" t="s">
        <v>411</v>
      </c>
      <c r="K92" s="1" t="s">
        <v>412</v>
      </c>
      <c r="L92" s="1"/>
      <c r="M92" s="1"/>
    </row>
    <row r="93" spans="1:13" ht="24" customHeight="1" x14ac:dyDescent="0.3">
      <c r="A93" s="12">
        <v>92</v>
      </c>
      <c r="B93" s="1" t="s">
        <v>413</v>
      </c>
      <c r="C93" s="1">
        <v>22</v>
      </c>
      <c r="D93" s="1" t="s">
        <v>130</v>
      </c>
      <c r="E93" s="5">
        <v>38417</v>
      </c>
      <c r="F93" s="5" t="s">
        <v>414</v>
      </c>
      <c r="G93" s="1" t="s">
        <v>283</v>
      </c>
      <c r="H93" s="2" t="s">
        <v>90</v>
      </c>
      <c r="I93" s="3" t="s">
        <v>415</v>
      </c>
      <c r="J93" s="3" t="s">
        <v>416</v>
      </c>
      <c r="K93" s="1">
        <v>868978983</v>
      </c>
      <c r="L93" s="1"/>
      <c r="M93" s="1"/>
    </row>
    <row r="94" spans="1:13" ht="36" customHeight="1" x14ac:dyDescent="0.3">
      <c r="A94" s="12">
        <v>93</v>
      </c>
      <c r="B94" s="1" t="s">
        <v>417</v>
      </c>
      <c r="C94" s="1">
        <v>22</v>
      </c>
      <c r="D94" s="1" t="s">
        <v>130</v>
      </c>
      <c r="E94" s="5" t="s">
        <v>418</v>
      </c>
      <c r="F94" s="5" t="s">
        <v>419</v>
      </c>
      <c r="G94" s="1" t="s">
        <v>420</v>
      </c>
      <c r="H94" s="2" t="s">
        <v>90</v>
      </c>
      <c r="I94" s="3" t="s">
        <v>421</v>
      </c>
      <c r="J94" s="3" t="s">
        <v>422</v>
      </c>
      <c r="K94" s="1">
        <v>919930661</v>
      </c>
      <c r="L94" s="1"/>
      <c r="M94" s="1"/>
    </row>
    <row r="95" spans="1:13" ht="36" customHeight="1" x14ac:dyDescent="0.3">
      <c r="A95" s="12">
        <v>94</v>
      </c>
      <c r="B95" s="1" t="s">
        <v>423</v>
      </c>
      <c r="C95" s="1"/>
      <c r="D95" s="1" t="s">
        <v>130</v>
      </c>
      <c r="E95" s="5" t="s">
        <v>424</v>
      </c>
      <c r="F95" s="5" t="s">
        <v>425</v>
      </c>
      <c r="G95" s="1" t="s">
        <v>319</v>
      </c>
      <c r="H95" s="2"/>
      <c r="I95" s="3"/>
      <c r="J95" s="3" t="s">
        <v>426</v>
      </c>
      <c r="K95" s="1">
        <v>397900076</v>
      </c>
      <c r="L95" s="1"/>
      <c r="M95" s="1"/>
    </row>
    <row r="96" spans="1:13" ht="36" customHeight="1" x14ac:dyDescent="0.3">
      <c r="A96" s="12">
        <v>95</v>
      </c>
      <c r="B96" s="1" t="s">
        <v>427</v>
      </c>
      <c r="C96" s="1">
        <v>32</v>
      </c>
      <c r="D96" s="1" t="s">
        <v>130</v>
      </c>
      <c r="E96" s="5">
        <v>38600</v>
      </c>
      <c r="F96" s="5" t="s">
        <v>428</v>
      </c>
      <c r="G96" s="1" t="s">
        <v>339</v>
      </c>
      <c r="H96" s="2" t="s">
        <v>109</v>
      </c>
      <c r="I96" s="3" t="s">
        <v>429</v>
      </c>
      <c r="J96" s="6" t="s">
        <v>430</v>
      </c>
      <c r="K96" s="1">
        <v>367474881</v>
      </c>
      <c r="L96" s="1"/>
      <c r="M96" s="1"/>
    </row>
    <row r="97" spans="1:13" ht="36" customHeight="1" x14ac:dyDescent="0.3">
      <c r="A97" s="12">
        <v>96</v>
      </c>
      <c r="B97" s="1" t="s">
        <v>431</v>
      </c>
      <c r="C97" s="1">
        <v>12</v>
      </c>
      <c r="D97" s="1" t="s">
        <v>130</v>
      </c>
      <c r="E97" s="5">
        <v>37144</v>
      </c>
      <c r="F97" s="5" t="s">
        <v>362</v>
      </c>
      <c r="G97" s="1" t="s">
        <v>339</v>
      </c>
      <c r="H97" s="2" t="s">
        <v>38</v>
      </c>
      <c r="I97" s="3" t="s">
        <v>432</v>
      </c>
      <c r="J97" s="3" t="s">
        <v>433</v>
      </c>
      <c r="K97" s="1">
        <v>944140323</v>
      </c>
      <c r="L97" s="1">
        <v>1</v>
      </c>
      <c r="M97" s="1"/>
    </row>
    <row r="98" spans="1:13" ht="36" customHeight="1" x14ac:dyDescent="0.3">
      <c r="A98" s="12">
        <v>97</v>
      </c>
      <c r="B98" s="1" t="s">
        <v>434</v>
      </c>
      <c r="C98" s="1">
        <v>12</v>
      </c>
      <c r="D98" s="1" t="s">
        <v>130</v>
      </c>
      <c r="E98" s="5" t="s">
        <v>435</v>
      </c>
      <c r="F98" s="5" t="s">
        <v>436</v>
      </c>
      <c r="G98" s="1" t="s">
        <v>269</v>
      </c>
      <c r="H98" s="2" t="s">
        <v>90</v>
      </c>
      <c r="I98" s="3" t="s">
        <v>216</v>
      </c>
      <c r="J98" s="3" t="s">
        <v>437</v>
      </c>
      <c r="K98" s="1">
        <v>333701571</v>
      </c>
      <c r="L98" s="1"/>
      <c r="M98" s="1"/>
    </row>
    <row r="99" spans="1:13" ht="24" customHeight="1" x14ac:dyDescent="0.3">
      <c r="A99" s="12">
        <v>98</v>
      </c>
      <c r="B99" s="1" t="s">
        <v>438</v>
      </c>
      <c r="C99" s="1">
        <v>12</v>
      </c>
      <c r="D99" s="1" t="s">
        <v>172</v>
      </c>
      <c r="E99" s="5" t="s">
        <v>439</v>
      </c>
      <c r="F99" s="5" t="s">
        <v>440</v>
      </c>
      <c r="G99" s="1" t="s">
        <v>283</v>
      </c>
      <c r="H99" s="2" t="s">
        <v>38</v>
      </c>
      <c r="I99" s="3" t="s">
        <v>441</v>
      </c>
      <c r="J99" s="3">
        <v>368662956</v>
      </c>
      <c r="K99" s="1"/>
      <c r="L99" s="1"/>
      <c r="M99" s="1"/>
    </row>
    <row r="100" spans="1:13" ht="24" customHeight="1" x14ac:dyDescent="0.3">
      <c r="A100" s="12">
        <v>99</v>
      </c>
      <c r="B100" s="1" t="s">
        <v>442</v>
      </c>
      <c r="C100" s="1">
        <v>42</v>
      </c>
      <c r="D100" s="1" t="s">
        <v>130</v>
      </c>
      <c r="E100" s="5" t="s">
        <v>443</v>
      </c>
      <c r="F100" s="5" t="s">
        <v>444</v>
      </c>
      <c r="G100" s="1" t="s">
        <v>349</v>
      </c>
      <c r="H100" s="2" t="s">
        <v>445</v>
      </c>
      <c r="I100" s="3"/>
      <c r="J100" s="3" t="s">
        <v>446</v>
      </c>
      <c r="K100" s="1">
        <v>386405201</v>
      </c>
      <c r="L100" s="1"/>
      <c r="M100" s="1"/>
    </row>
    <row r="101" spans="1:13" ht="36" customHeight="1" x14ac:dyDescent="0.3">
      <c r="A101" s="12">
        <v>100</v>
      </c>
      <c r="B101" s="1" t="s">
        <v>447</v>
      </c>
      <c r="C101" s="1">
        <v>12</v>
      </c>
      <c r="D101" s="1" t="s">
        <v>130</v>
      </c>
      <c r="E101" s="5" t="s">
        <v>448</v>
      </c>
      <c r="F101" s="5" t="s">
        <v>449</v>
      </c>
      <c r="G101" s="1" t="s">
        <v>319</v>
      </c>
      <c r="H101" s="2" t="s">
        <v>90</v>
      </c>
      <c r="I101" s="3"/>
      <c r="J101" s="3" t="s">
        <v>450</v>
      </c>
      <c r="K101" s="1">
        <v>327032576</v>
      </c>
      <c r="L101" s="1"/>
      <c r="M101" s="1"/>
    </row>
    <row r="102" spans="1:13" s="7" customFormat="1" ht="24" customHeight="1" x14ac:dyDescent="0.3">
      <c r="A102" s="13">
        <v>101</v>
      </c>
      <c r="B102" s="7" t="s">
        <v>451</v>
      </c>
      <c r="C102" s="7">
        <v>32</v>
      </c>
      <c r="D102" s="7" t="s">
        <v>130</v>
      </c>
      <c r="E102" s="10">
        <v>38596</v>
      </c>
      <c r="F102" s="10" t="s">
        <v>452</v>
      </c>
      <c r="G102" s="7" t="s">
        <v>283</v>
      </c>
      <c r="H102" s="11" t="s">
        <v>90</v>
      </c>
      <c r="I102" s="6" t="s">
        <v>453</v>
      </c>
      <c r="J102" s="6" t="s">
        <v>454</v>
      </c>
    </row>
    <row r="103" spans="1:13" s="7" customFormat="1" ht="24" customHeight="1" x14ac:dyDescent="0.3">
      <c r="A103" s="13">
        <v>102</v>
      </c>
      <c r="B103" s="7" t="s">
        <v>455</v>
      </c>
      <c r="C103" s="7">
        <v>12</v>
      </c>
      <c r="D103" s="7" t="s">
        <v>130</v>
      </c>
      <c r="E103" s="10">
        <v>38657</v>
      </c>
      <c r="F103" s="10" t="s">
        <v>456</v>
      </c>
      <c r="G103" s="7" t="s">
        <v>283</v>
      </c>
      <c r="H103" s="11" t="s">
        <v>90</v>
      </c>
      <c r="I103" s="6" t="s">
        <v>457</v>
      </c>
      <c r="J103" s="6" t="s">
        <v>458</v>
      </c>
      <c r="K103" s="6">
        <v>989099543</v>
      </c>
    </row>
    <row r="104" spans="1:13" ht="36" customHeight="1" x14ac:dyDescent="0.3">
      <c r="A104" s="12">
        <v>103</v>
      </c>
      <c r="B104" s="1" t="s">
        <v>459</v>
      </c>
      <c r="C104" s="1">
        <v>22</v>
      </c>
      <c r="D104" s="1" t="s">
        <v>130</v>
      </c>
      <c r="E104" s="5">
        <v>37480</v>
      </c>
      <c r="F104" s="5" t="s">
        <v>460</v>
      </c>
      <c r="G104" s="1" t="s">
        <v>349</v>
      </c>
      <c r="H104" s="2" t="s">
        <v>461</v>
      </c>
      <c r="I104" s="3" t="s">
        <v>462</v>
      </c>
      <c r="J104" s="3" t="s">
        <v>463</v>
      </c>
      <c r="K104" s="1">
        <v>978241425</v>
      </c>
      <c r="L104" s="1"/>
      <c r="M104" s="1"/>
    </row>
    <row r="105" spans="1:13" ht="36" customHeight="1" x14ac:dyDescent="0.3">
      <c r="A105" s="12">
        <v>104</v>
      </c>
      <c r="B105" s="1" t="s">
        <v>464</v>
      </c>
      <c r="C105" s="1">
        <v>42</v>
      </c>
      <c r="D105" s="1" t="s">
        <v>130</v>
      </c>
      <c r="E105" s="5" t="s">
        <v>82</v>
      </c>
      <c r="F105" s="5" t="s">
        <v>465</v>
      </c>
      <c r="G105" s="1" t="s">
        <v>466</v>
      </c>
      <c r="H105" s="2" t="s">
        <v>38</v>
      </c>
      <c r="I105" s="3"/>
      <c r="J105" s="3" t="s">
        <v>467</v>
      </c>
      <c r="K105" s="1"/>
      <c r="L105" s="1"/>
      <c r="M105" s="1"/>
    </row>
    <row r="106" spans="1:13" ht="24" customHeight="1" x14ac:dyDescent="0.3">
      <c r="A106" s="12">
        <v>105</v>
      </c>
      <c r="B106" s="1" t="s">
        <v>468</v>
      </c>
      <c r="C106" s="1">
        <v>32</v>
      </c>
      <c r="D106" s="1" t="s">
        <v>130</v>
      </c>
      <c r="E106" s="5" t="s">
        <v>469</v>
      </c>
      <c r="F106" s="5" t="s">
        <v>470</v>
      </c>
      <c r="G106" s="1" t="s">
        <v>466</v>
      </c>
      <c r="H106" s="2" t="s">
        <v>38</v>
      </c>
      <c r="I106" s="3" t="s">
        <v>471</v>
      </c>
      <c r="J106" s="3">
        <v>972564529</v>
      </c>
      <c r="K106" s="1"/>
      <c r="L106" s="1"/>
      <c r="M106" s="1"/>
    </row>
    <row r="107" spans="1:13" x14ac:dyDescent="0.3">
      <c r="A107" s="12"/>
      <c r="B107" s="1"/>
      <c r="C107" s="1"/>
      <c r="D107" s="1"/>
      <c r="E107" s="5"/>
      <c r="F107" s="5"/>
      <c r="G107" s="1"/>
      <c r="H107" s="2"/>
      <c r="I107" s="3"/>
      <c r="K107" s="1"/>
      <c r="L107" s="1"/>
      <c r="M107" s="1"/>
    </row>
    <row r="108" spans="1:13" x14ac:dyDescent="0.3">
      <c r="A108" s="12"/>
      <c r="B108" s="1"/>
      <c r="C108" s="1"/>
      <c r="D108" s="1"/>
      <c r="E108" s="5"/>
      <c r="F108" s="5"/>
      <c r="G108" s="1"/>
      <c r="H108" s="2"/>
      <c r="I108" s="3"/>
      <c r="K108" s="1"/>
      <c r="L108" s="1"/>
      <c r="M108" s="1"/>
    </row>
    <row r="109" spans="1:13" x14ac:dyDescent="0.3">
      <c r="A109" s="12"/>
      <c r="B109" s="1"/>
      <c r="C109" s="1"/>
      <c r="D109" s="1"/>
      <c r="E109" s="1"/>
      <c r="F109" s="1"/>
      <c r="G109" s="1"/>
      <c r="H109" s="2"/>
      <c r="I109" s="3"/>
      <c r="K109" s="1"/>
      <c r="L109" s="1"/>
      <c r="M109" s="1"/>
    </row>
    <row r="110" spans="1:13" x14ac:dyDescent="0.3">
      <c r="A110" s="12"/>
      <c r="B110" s="1"/>
      <c r="C110" s="1"/>
      <c r="D110" s="1"/>
      <c r="E110" s="5"/>
      <c r="F110" s="5"/>
      <c r="G110" s="1"/>
      <c r="H110" s="2"/>
      <c r="I110" s="3"/>
      <c r="K110" s="1"/>
      <c r="L110" s="1"/>
      <c r="M110" s="1"/>
    </row>
    <row r="111" spans="1:13" x14ac:dyDescent="0.3">
      <c r="A111" s="12"/>
      <c r="B111" s="1"/>
      <c r="C111" s="1"/>
      <c r="D111" s="1"/>
      <c r="E111" s="5"/>
      <c r="F111" s="5"/>
      <c r="G111" s="1"/>
      <c r="H111" s="2"/>
      <c r="I111" s="3"/>
      <c r="K111" s="1"/>
      <c r="L111" s="1"/>
      <c r="M111" s="1"/>
    </row>
    <row r="112" spans="1:13" x14ac:dyDescent="0.3">
      <c r="A112" s="12"/>
      <c r="B112" s="1"/>
      <c r="C112" s="1"/>
      <c r="D112" s="1"/>
      <c r="E112" s="5"/>
      <c r="F112" s="5"/>
      <c r="G112" s="1"/>
      <c r="H112" s="2"/>
      <c r="I112" s="3"/>
      <c r="K112" s="1"/>
      <c r="L112" s="1"/>
      <c r="M112" s="1"/>
    </row>
    <row r="113" spans="1:13" x14ac:dyDescent="0.3">
      <c r="A113" s="12"/>
      <c r="B113" s="1"/>
      <c r="C113" s="1"/>
      <c r="D113" s="1"/>
      <c r="E113" s="5"/>
      <c r="F113" s="5"/>
      <c r="G113" s="1"/>
      <c r="H113" s="2"/>
      <c r="I113" s="3"/>
      <c r="K113" s="1"/>
      <c r="L113" s="1"/>
      <c r="M113" s="1"/>
    </row>
    <row r="114" spans="1:13" x14ac:dyDescent="0.3">
      <c r="A114" s="12"/>
      <c r="B114" s="1"/>
      <c r="C114" s="1"/>
      <c r="D114" s="1"/>
      <c r="E114" s="5"/>
      <c r="F114" s="5"/>
      <c r="G114" s="1"/>
      <c r="H114" s="2"/>
      <c r="I114" s="3"/>
      <c r="K114" s="1"/>
      <c r="L114" s="1"/>
      <c r="M114" s="1"/>
    </row>
    <row r="115" spans="1:13" x14ac:dyDescent="0.3">
      <c r="A115" s="12"/>
      <c r="B115" s="1"/>
      <c r="C115" s="1"/>
      <c r="D115" s="1"/>
      <c r="E115" s="5"/>
      <c r="F115" s="5"/>
      <c r="G115" s="1"/>
      <c r="H115" s="2"/>
      <c r="I115" s="3"/>
      <c r="K115" s="1"/>
      <c r="L115" s="1"/>
      <c r="M115" s="1"/>
    </row>
    <row r="116" spans="1:13" x14ac:dyDescent="0.3">
      <c r="A116" s="12"/>
      <c r="B116" s="1"/>
      <c r="C116" s="1"/>
      <c r="D116" s="1"/>
      <c r="E116" s="5"/>
      <c r="F116" s="5"/>
      <c r="G116" s="1"/>
      <c r="H116" s="2"/>
      <c r="I116" s="3"/>
      <c r="K116" s="1"/>
      <c r="L116" s="1"/>
      <c r="M116" s="1"/>
    </row>
    <row r="117" spans="1:13" x14ac:dyDescent="0.3">
      <c r="A117" s="12"/>
      <c r="B117" s="1"/>
      <c r="C117" s="1"/>
      <c r="D117" s="1"/>
      <c r="E117" s="5"/>
      <c r="F117" s="5"/>
      <c r="G117" s="1"/>
      <c r="H117" s="2"/>
      <c r="I117" s="3"/>
      <c r="K117" s="1"/>
      <c r="L117" s="1"/>
      <c r="M117" s="1"/>
    </row>
    <row r="118" spans="1:13" x14ac:dyDescent="0.3">
      <c r="A118" s="12"/>
      <c r="B118" s="1"/>
      <c r="C118" s="1"/>
      <c r="D118" s="1"/>
      <c r="E118" s="5"/>
      <c r="F118" s="5"/>
      <c r="G118" s="1"/>
      <c r="H118" s="2"/>
      <c r="I118" s="3"/>
      <c r="K118" s="1"/>
      <c r="L118" s="1"/>
      <c r="M118" s="1"/>
    </row>
    <row r="119" spans="1:13" x14ac:dyDescent="0.3">
      <c r="A119" s="12"/>
      <c r="B119" s="1"/>
      <c r="C119" s="1"/>
      <c r="D119" s="1"/>
      <c r="E119" s="5"/>
      <c r="F119" s="5"/>
      <c r="G119" s="1"/>
      <c r="H119" s="2"/>
      <c r="I119" s="3"/>
      <c r="K119" s="1"/>
      <c r="L119" s="1"/>
      <c r="M119" s="1"/>
    </row>
    <row r="120" spans="1:13" x14ac:dyDescent="0.3">
      <c r="A120" s="12"/>
      <c r="B120" s="1"/>
      <c r="C120" s="1"/>
      <c r="D120" s="1"/>
      <c r="E120" s="5"/>
      <c r="F120" s="5"/>
      <c r="G120" s="1"/>
      <c r="H120" s="2"/>
      <c r="I120" s="3"/>
      <c r="K120" s="1"/>
      <c r="L120" s="1"/>
      <c r="M120" s="1"/>
    </row>
    <row r="121" spans="1:13" x14ac:dyDescent="0.3">
      <c r="A121" s="12"/>
      <c r="B121" s="1"/>
      <c r="C121" s="1"/>
      <c r="D121" s="1"/>
      <c r="E121" s="5"/>
      <c r="F121" s="5"/>
      <c r="G121" s="1"/>
      <c r="H121" s="2"/>
      <c r="I121" s="3"/>
      <c r="K121" s="1"/>
      <c r="L121" s="1"/>
      <c r="M121" s="1"/>
    </row>
    <row r="122" spans="1:13" x14ac:dyDescent="0.3">
      <c r="A122" s="12"/>
      <c r="B122" s="1"/>
      <c r="C122" s="1"/>
      <c r="D122" s="1"/>
      <c r="E122" s="5"/>
      <c r="F122" s="5"/>
      <c r="G122" s="1"/>
      <c r="H122" s="2"/>
      <c r="I122" s="3"/>
      <c r="K122" s="3"/>
      <c r="L122" s="1"/>
      <c r="M122" s="1"/>
    </row>
    <row r="123" spans="1:13" x14ac:dyDescent="0.3">
      <c r="A123" s="12"/>
      <c r="B123" s="1"/>
      <c r="C123" s="1"/>
      <c r="D123" s="1"/>
      <c r="E123" s="5"/>
      <c r="F123" s="5"/>
      <c r="G123" s="1"/>
      <c r="H123" s="2"/>
      <c r="I123" s="3"/>
      <c r="K123" s="1"/>
      <c r="L123" s="1"/>
      <c r="M123" s="1"/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63"/>
  <sheetViews>
    <sheetView tabSelected="1" zoomScale="78" zoomScaleNormal="78" workbookViewId="0">
      <pane xSplit="4" ySplit="1" topLeftCell="M39" activePane="bottomRight" state="frozen"/>
      <selection pane="topRight" activeCell="E1" sqref="E1"/>
      <selection pane="bottomLeft" activeCell="A2" sqref="A2"/>
      <selection pane="bottomRight" activeCell="AD45" sqref="AD45"/>
    </sheetView>
  </sheetViews>
  <sheetFormatPr defaultRowHeight="18" x14ac:dyDescent="0.35"/>
  <cols>
    <col min="1" max="1" width="6.21875" customWidth="1"/>
    <col min="2" max="2" width="25.44140625" customWidth="1"/>
    <col min="3" max="3" width="12" style="43" customWidth="1"/>
    <col min="4" max="4" width="17.33203125" customWidth="1"/>
    <col min="5" max="5" width="8.21875" customWidth="1"/>
    <col min="6" max="8" width="9" customWidth="1"/>
    <col min="9" max="9" width="9" style="28" customWidth="1"/>
    <col min="10" max="20" width="9" customWidth="1"/>
    <col min="21" max="21" width="9" style="62" customWidth="1"/>
    <col min="22" max="22" width="9" customWidth="1"/>
    <col min="23" max="28" width="9" style="65" customWidth="1"/>
    <col min="29" max="29" width="9" style="39" customWidth="1"/>
    <col min="30" max="32" width="9" customWidth="1"/>
    <col min="33" max="33" width="16.77734375" style="41" customWidth="1"/>
  </cols>
  <sheetData>
    <row r="1" spans="1:33" s="27" customFormat="1" ht="24.6" customHeight="1" x14ac:dyDescent="0.3">
      <c r="A1" s="32" t="s">
        <v>0</v>
      </c>
      <c r="B1" s="32" t="s">
        <v>1</v>
      </c>
      <c r="C1" s="32" t="s">
        <v>3</v>
      </c>
      <c r="D1" s="32" t="s">
        <v>472</v>
      </c>
      <c r="E1" s="32" t="s">
        <v>473</v>
      </c>
      <c r="F1" s="29">
        <v>45446</v>
      </c>
      <c r="G1" s="29">
        <v>45476</v>
      </c>
      <c r="H1" s="29">
        <v>45507</v>
      </c>
      <c r="I1" s="29">
        <v>45538</v>
      </c>
      <c r="J1" s="29">
        <v>45568</v>
      </c>
      <c r="K1" s="29">
        <v>45599</v>
      </c>
      <c r="L1" s="29">
        <v>45629</v>
      </c>
      <c r="M1" s="29" t="s">
        <v>474</v>
      </c>
      <c r="N1" s="29" t="s">
        <v>475</v>
      </c>
      <c r="O1" s="29" t="s">
        <v>476</v>
      </c>
      <c r="P1" s="29" t="s">
        <v>477</v>
      </c>
      <c r="Q1" s="29" t="s">
        <v>478</v>
      </c>
      <c r="R1" s="29" t="s">
        <v>479</v>
      </c>
      <c r="S1" s="29" t="s">
        <v>480</v>
      </c>
      <c r="T1" s="29" t="s">
        <v>481</v>
      </c>
      <c r="U1" s="60"/>
      <c r="V1" s="29" t="s">
        <v>482</v>
      </c>
      <c r="W1" s="63" t="s">
        <v>483</v>
      </c>
      <c r="X1" s="63" t="s">
        <v>484</v>
      </c>
      <c r="Y1" s="63" t="s">
        <v>485</v>
      </c>
      <c r="Z1" s="63" t="s">
        <v>486</v>
      </c>
      <c r="AA1" s="63" t="s">
        <v>487</v>
      </c>
      <c r="AB1" s="63" t="s">
        <v>488</v>
      </c>
      <c r="AC1" s="40" t="s">
        <v>489</v>
      </c>
      <c r="AD1" s="29" t="s">
        <v>490</v>
      </c>
      <c r="AE1" s="29" t="s">
        <v>491</v>
      </c>
      <c r="AF1" s="29" t="s">
        <v>492</v>
      </c>
      <c r="AG1" s="40" t="s">
        <v>493</v>
      </c>
    </row>
    <row r="2" spans="1:33" ht="24.6" customHeight="1" x14ac:dyDescent="0.3">
      <c r="A2" s="33">
        <v>1</v>
      </c>
      <c r="B2" s="34" t="s">
        <v>494</v>
      </c>
      <c r="C2" s="33" t="s">
        <v>495</v>
      </c>
      <c r="D2" s="35" t="s">
        <v>496</v>
      </c>
      <c r="E2" s="33"/>
      <c r="F2" s="31"/>
      <c r="G2" s="31">
        <v>6</v>
      </c>
      <c r="H2" s="31"/>
      <c r="I2" s="30"/>
      <c r="J2" s="31"/>
      <c r="K2" s="31">
        <v>5</v>
      </c>
      <c r="L2" s="31">
        <v>1</v>
      </c>
      <c r="M2" s="31"/>
      <c r="N2" s="31"/>
      <c r="O2" s="31">
        <v>5</v>
      </c>
      <c r="P2" s="31"/>
      <c r="Q2" s="31"/>
      <c r="R2" s="31"/>
      <c r="S2" s="31"/>
      <c r="T2" s="31">
        <f>9+5</f>
        <v>14</v>
      </c>
      <c r="U2" s="61"/>
      <c r="V2" s="31"/>
      <c r="W2" s="64"/>
      <c r="X2" s="64"/>
      <c r="Y2" s="64"/>
      <c r="Z2" s="64"/>
      <c r="AA2" s="64"/>
      <c r="AB2" s="64"/>
      <c r="AC2" s="38">
        <f>30</f>
        <v>30</v>
      </c>
      <c r="AD2" s="31"/>
      <c r="AE2" s="31"/>
      <c r="AF2" s="31"/>
      <c r="AG2" s="42">
        <f t="shared" ref="AG2:AG33" si="0">SUM(F2:AF2)</f>
        <v>61</v>
      </c>
    </row>
    <row r="3" spans="1:33" ht="24.6" customHeight="1" x14ac:dyDescent="0.3">
      <c r="A3" s="33">
        <v>2</v>
      </c>
      <c r="B3" s="34" t="s">
        <v>497</v>
      </c>
      <c r="C3" s="33" t="s">
        <v>495</v>
      </c>
      <c r="D3" s="35" t="s">
        <v>498</v>
      </c>
      <c r="E3" s="33"/>
      <c r="F3" s="31"/>
      <c r="G3" s="31"/>
      <c r="H3" s="31">
        <v>3</v>
      </c>
      <c r="I3" s="30">
        <v>1</v>
      </c>
      <c r="J3" s="31"/>
      <c r="K3" s="31">
        <v>1</v>
      </c>
      <c r="L3" s="31"/>
      <c r="M3" s="31">
        <v>16</v>
      </c>
      <c r="N3" s="31"/>
      <c r="O3" s="31"/>
      <c r="P3" s="31">
        <v>10</v>
      </c>
      <c r="Q3" s="31">
        <v>1</v>
      </c>
      <c r="R3" s="31"/>
      <c r="S3" s="31"/>
      <c r="T3" s="31"/>
      <c r="U3" s="61"/>
      <c r="V3" s="31"/>
      <c r="W3" s="64">
        <f>1+2+5</f>
        <v>8</v>
      </c>
      <c r="X3" s="64"/>
      <c r="Y3" s="64">
        <f>1+1+1</f>
        <v>3</v>
      </c>
      <c r="Z3" s="64"/>
      <c r="AA3" s="64"/>
      <c r="AB3" s="64">
        <f>9</f>
        <v>9</v>
      </c>
      <c r="AC3" s="38"/>
      <c r="AD3" s="31"/>
      <c r="AE3" s="31"/>
      <c r="AF3" s="31"/>
      <c r="AG3" s="42">
        <f t="shared" si="0"/>
        <v>52</v>
      </c>
    </row>
    <row r="4" spans="1:33" ht="24.6" customHeight="1" x14ac:dyDescent="0.3">
      <c r="A4" s="33">
        <v>3</v>
      </c>
      <c r="B4" s="34" t="s">
        <v>499</v>
      </c>
      <c r="C4" s="33" t="s">
        <v>495</v>
      </c>
      <c r="D4" s="35" t="s">
        <v>500</v>
      </c>
      <c r="E4" s="33"/>
      <c r="F4" s="31"/>
      <c r="G4" s="31"/>
      <c r="H4" s="31">
        <v>2</v>
      </c>
      <c r="I4" s="30">
        <f>12+15</f>
        <v>27</v>
      </c>
      <c r="J4" s="31">
        <v>3</v>
      </c>
      <c r="K4" s="31">
        <v>3</v>
      </c>
      <c r="L4" s="31">
        <v>5</v>
      </c>
      <c r="M4" s="31">
        <v>37</v>
      </c>
      <c r="N4" s="31">
        <v>14</v>
      </c>
      <c r="O4" s="31">
        <v>8</v>
      </c>
      <c r="P4" s="31"/>
      <c r="Q4" s="31"/>
      <c r="R4" s="31">
        <v>2</v>
      </c>
      <c r="S4" s="31"/>
      <c r="T4" s="31">
        <v>5</v>
      </c>
      <c r="U4" s="61"/>
      <c r="V4" s="31">
        <v>15</v>
      </c>
      <c r="W4" s="64">
        <v>5</v>
      </c>
      <c r="X4" s="64">
        <f>2+1+10</f>
        <v>13</v>
      </c>
      <c r="Y4" s="64">
        <f>2+4+6</f>
        <v>12</v>
      </c>
      <c r="Z4" s="64"/>
      <c r="AA4" s="64"/>
      <c r="AB4" s="64">
        <f>2</f>
        <v>2</v>
      </c>
      <c r="AC4" s="38"/>
      <c r="AD4" s="31"/>
      <c r="AE4" s="31"/>
      <c r="AF4" s="31"/>
      <c r="AG4" s="42">
        <f t="shared" si="0"/>
        <v>153</v>
      </c>
    </row>
    <row r="5" spans="1:33" ht="24.6" customHeight="1" x14ac:dyDescent="0.3">
      <c r="A5" s="33">
        <v>4</v>
      </c>
      <c r="B5" s="34" t="s">
        <v>501</v>
      </c>
      <c r="C5" s="33" t="s">
        <v>495</v>
      </c>
      <c r="D5" s="35" t="s">
        <v>502</v>
      </c>
      <c r="E5" s="36"/>
      <c r="F5" s="31"/>
      <c r="G5" s="31"/>
      <c r="H5" s="31"/>
      <c r="I5" s="30">
        <f>11</f>
        <v>11</v>
      </c>
      <c r="J5" s="31">
        <f>1+4</f>
        <v>5</v>
      </c>
      <c r="K5" s="31">
        <v>3</v>
      </c>
      <c r="L5" s="31">
        <f>9+28</f>
        <v>37</v>
      </c>
      <c r="M5" s="31">
        <f>18+25</f>
        <v>43</v>
      </c>
      <c r="N5" s="31">
        <v>11</v>
      </c>
      <c r="O5" s="31"/>
      <c r="P5" s="31">
        <f>15+3</f>
        <v>18</v>
      </c>
      <c r="Q5" s="31">
        <v>1</v>
      </c>
      <c r="R5" s="31"/>
      <c r="S5" s="31"/>
      <c r="T5" s="31"/>
      <c r="U5" s="61"/>
      <c r="V5" s="31"/>
      <c r="W5" s="64"/>
      <c r="X5" s="64"/>
      <c r="Y5" s="64"/>
      <c r="Z5" s="64"/>
      <c r="AA5" s="64"/>
      <c r="AB5" s="64"/>
      <c r="AC5" s="38"/>
      <c r="AD5" s="31"/>
      <c r="AE5" s="31"/>
      <c r="AF5" s="31"/>
      <c r="AG5" s="42">
        <f t="shared" si="0"/>
        <v>129</v>
      </c>
    </row>
    <row r="6" spans="1:33" ht="24.6" customHeight="1" x14ac:dyDescent="0.3">
      <c r="A6" s="33">
        <v>5</v>
      </c>
      <c r="B6" s="34" t="s">
        <v>503</v>
      </c>
      <c r="C6" s="33" t="s">
        <v>495</v>
      </c>
      <c r="D6" s="35" t="s">
        <v>504</v>
      </c>
      <c r="E6" s="33"/>
      <c r="F6" s="31"/>
      <c r="G6" s="31"/>
      <c r="H6" s="31">
        <v>2</v>
      </c>
      <c r="I6" s="30">
        <v>2</v>
      </c>
      <c r="J6" s="31"/>
      <c r="K6" s="31">
        <v>1</v>
      </c>
      <c r="L6" s="31">
        <v>4</v>
      </c>
      <c r="M6" s="31"/>
      <c r="N6" s="31"/>
      <c r="O6" s="31"/>
      <c r="P6" s="31"/>
      <c r="Q6" s="31"/>
      <c r="R6" s="31"/>
      <c r="S6" s="31"/>
      <c r="T6" s="31">
        <v>6</v>
      </c>
      <c r="U6" s="61"/>
      <c r="V6" s="31"/>
      <c r="W6" s="64"/>
      <c r="X6" s="64"/>
      <c r="Y6" s="64"/>
      <c r="Z6" s="64"/>
      <c r="AA6" s="64"/>
      <c r="AB6" s="64"/>
      <c r="AC6" s="38"/>
      <c r="AD6" s="31"/>
      <c r="AE6" s="31"/>
      <c r="AF6" s="31"/>
      <c r="AG6" s="42">
        <f t="shared" si="0"/>
        <v>15</v>
      </c>
    </row>
    <row r="7" spans="1:33" ht="24.6" customHeight="1" x14ac:dyDescent="0.3">
      <c r="A7" s="33">
        <v>6</v>
      </c>
      <c r="B7" s="34" t="s">
        <v>505</v>
      </c>
      <c r="C7" s="33" t="s">
        <v>495</v>
      </c>
      <c r="D7" s="35" t="s">
        <v>506</v>
      </c>
      <c r="E7" s="33"/>
      <c r="F7" s="31">
        <f>6+3</f>
        <v>9</v>
      </c>
      <c r="G7" s="31"/>
      <c r="H7" s="31"/>
      <c r="I7" s="30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61"/>
      <c r="V7" s="31"/>
      <c r="W7" s="64"/>
      <c r="X7" s="64"/>
      <c r="Y7" s="64"/>
      <c r="Z7" s="64"/>
      <c r="AA7" s="64"/>
      <c r="AB7" s="64"/>
      <c r="AC7" s="38"/>
      <c r="AD7" s="31"/>
      <c r="AE7" s="31"/>
      <c r="AF7" s="31"/>
      <c r="AG7" s="42">
        <f t="shared" si="0"/>
        <v>9</v>
      </c>
    </row>
    <row r="8" spans="1:33" ht="24.6" customHeight="1" x14ac:dyDescent="0.3">
      <c r="A8" s="33">
        <v>7</v>
      </c>
      <c r="B8" s="34" t="s">
        <v>507</v>
      </c>
      <c r="C8" s="33" t="s">
        <v>495</v>
      </c>
      <c r="D8" s="35" t="s">
        <v>508</v>
      </c>
      <c r="E8" s="33"/>
      <c r="F8" s="31"/>
      <c r="G8" s="31"/>
      <c r="H8" s="31">
        <v>7</v>
      </c>
      <c r="I8" s="30"/>
      <c r="J8" s="31"/>
      <c r="K8" s="31"/>
      <c r="L8" s="31">
        <v>1</v>
      </c>
      <c r="M8" s="31"/>
      <c r="N8" s="31">
        <v>11</v>
      </c>
      <c r="O8" s="31"/>
      <c r="P8" s="31"/>
      <c r="Q8" s="31"/>
      <c r="R8" s="31"/>
      <c r="S8" s="31"/>
      <c r="T8" s="31"/>
      <c r="U8" s="61"/>
      <c r="V8" s="31">
        <v>1</v>
      </c>
      <c r="W8" s="64"/>
      <c r="X8" s="64">
        <f>3+7</f>
        <v>10</v>
      </c>
      <c r="Y8" s="64">
        <v>2</v>
      </c>
      <c r="Z8" s="64"/>
      <c r="AA8" s="64"/>
      <c r="AB8" s="64">
        <f>6</f>
        <v>6</v>
      </c>
      <c r="AC8" s="38"/>
      <c r="AD8" s="31"/>
      <c r="AE8" s="31"/>
      <c r="AF8" s="31"/>
      <c r="AG8" s="42">
        <f t="shared" si="0"/>
        <v>38</v>
      </c>
    </row>
    <row r="9" spans="1:33" ht="24.6" customHeight="1" x14ac:dyDescent="0.3">
      <c r="A9" s="33">
        <v>8</v>
      </c>
      <c r="B9" s="34" t="s">
        <v>509</v>
      </c>
      <c r="C9" s="33" t="s">
        <v>495</v>
      </c>
      <c r="D9" s="35" t="s">
        <v>510</v>
      </c>
      <c r="E9" s="33" t="s">
        <v>511</v>
      </c>
      <c r="F9" s="31"/>
      <c r="G9" s="31"/>
      <c r="H9" s="31">
        <v>2</v>
      </c>
      <c r="I9" s="30">
        <v>9</v>
      </c>
      <c r="J9" s="31">
        <v>1</v>
      </c>
      <c r="K9" s="31">
        <v>14</v>
      </c>
      <c r="L9" s="31"/>
      <c r="M9" s="31"/>
      <c r="N9" s="31"/>
      <c r="O9" s="31"/>
      <c r="P9" s="31">
        <v>1</v>
      </c>
      <c r="Q9" s="31"/>
      <c r="R9" s="31"/>
      <c r="S9" s="31"/>
      <c r="T9" s="31"/>
      <c r="U9" s="61"/>
      <c r="V9" s="31"/>
      <c r="W9" s="64"/>
      <c r="X9" s="64"/>
      <c r="Y9" s="64"/>
      <c r="Z9" s="64"/>
      <c r="AA9" s="64"/>
      <c r="AB9" s="64"/>
      <c r="AC9" s="38"/>
      <c r="AD9" s="31"/>
      <c r="AE9" s="31"/>
      <c r="AF9" s="31"/>
      <c r="AG9" s="42">
        <f t="shared" si="0"/>
        <v>27</v>
      </c>
    </row>
    <row r="10" spans="1:33" ht="24.6" customHeight="1" x14ac:dyDescent="0.3">
      <c r="A10" s="33">
        <v>9</v>
      </c>
      <c r="B10" s="34" t="s">
        <v>512</v>
      </c>
      <c r="C10" s="33" t="s">
        <v>495</v>
      </c>
      <c r="D10" s="35" t="s">
        <v>513</v>
      </c>
      <c r="E10" s="33"/>
      <c r="F10" s="31">
        <v>20</v>
      </c>
      <c r="G10" s="31"/>
      <c r="H10" s="31">
        <f>2+4</f>
        <v>6</v>
      </c>
      <c r="I10" s="30">
        <v>2</v>
      </c>
      <c r="J10" s="31">
        <v>3</v>
      </c>
      <c r="K10" s="31"/>
      <c r="L10" s="31">
        <f>4+22</f>
        <v>26</v>
      </c>
      <c r="M10" s="31"/>
      <c r="N10" s="31">
        <f>8+18</f>
        <v>26</v>
      </c>
      <c r="O10" s="31">
        <f>4+6</f>
        <v>10</v>
      </c>
      <c r="P10" s="31">
        <f>4+10</f>
        <v>14</v>
      </c>
      <c r="Q10" s="31">
        <f>12+27</f>
        <v>39</v>
      </c>
      <c r="R10" s="31"/>
      <c r="S10" s="31"/>
      <c r="T10" s="31">
        <v>61</v>
      </c>
      <c r="U10" s="61"/>
      <c r="V10" s="31"/>
      <c r="W10" s="64">
        <f>20+45</f>
        <v>65</v>
      </c>
      <c r="X10" s="64">
        <f>2+11+2</f>
        <v>15</v>
      </c>
      <c r="Y10" s="64">
        <f>3+11+53</f>
        <v>67</v>
      </c>
      <c r="Z10" s="64">
        <v>36</v>
      </c>
      <c r="AA10" s="64"/>
      <c r="AB10" s="64">
        <f>49</f>
        <v>49</v>
      </c>
      <c r="AC10" s="38">
        <f>2</f>
        <v>2</v>
      </c>
      <c r="AD10" s="31"/>
      <c r="AE10" s="31"/>
      <c r="AF10" s="31"/>
      <c r="AG10" s="42">
        <f t="shared" si="0"/>
        <v>441</v>
      </c>
    </row>
    <row r="11" spans="1:33" ht="24.6" customHeight="1" x14ac:dyDescent="0.3">
      <c r="A11" s="33">
        <v>10</v>
      </c>
      <c r="B11" s="34" t="s">
        <v>514</v>
      </c>
      <c r="C11" s="33" t="s">
        <v>515</v>
      </c>
      <c r="D11" s="35" t="s">
        <v>516</v>
      </c>
      <c r="E11" s="33"/>
      <c r="F11" s="31"/>
      <c r="G11" s="31"/>
      <c r="H11" s="31"/>
      <c r="I11" s="30"/>
      <c r="J11" s="31"/>
      <c r="K11" s="31">
        <f>1+14</f>
        <v>15</v>
      </c>
      <c r="L11" s="31">
        <f>1+6</f>
        <v>7</v>
      </c>
      <c r="M11" s="31"/>
      <c r="N11" s="31">
        <f>13+24</f>
        <v>37</v>
      </c>
      <c r="O11" s="31">
        <v>2</v>
      </c>
      <c r="P11" s="31"/>
      <c r="Q11" s="31"/>
      <c r="R11" s="31"/>
      <c r="S11" s="31"/>
      <c r="T11" s="31"/>
      <c r="U11" s="61"/>
      <c r="V11" s="31">
        <f>18+7</f>
        <v>25</v>
      </c>
      <c r="W11" s="64">
        <v>6</v>
      </c>
      <c r="X11" s="64">
        <v>2</v>
      </c>
      <c r="Y11" s="64"/>
      <c r="Z11" s="64"/>
      <c r="AA11" s="64"/>
      <c r="AB11" s="64"/>
      <c r="AC11" s="38"/>
      <c r="AD11" s="31"/>
      <c r="AE11" s="31"/>
      <c r="AF11" s="31"/>
      <c r="AG11" s="42">
        <f t="shared" si="0"/>
        <v>94</v>
      </c>
    </row>
    <row r="12" spans="1:33" ht="24.6" customHeight="1" x14ac:dyDescent="0.3">
      <c r="A12" s="33">
        <v>11</v>
      </c>
      <c r="B12" s="34" t="s">
        <v>517</v>
      </c>
      <c r="C12" s="33" t="s">
        <v>515</v>
      </c>
      <c r="D12" s="35" t="s">
        <v>518</v>
      </c>
      <c r="E12" s="33"/>
      <c r="F12" s="31"/>
      <c r="G12" s="31"/>
      <c r="H12" s="31">
        <v>12</v>
      </c>
      <c r="I12" s="30">
        <f>10+3</f>
        <v>13</v>
      </c>
      <c r="J12" s="31"/>
      <c r="K12" s="31">
        <v>8</v>
      </c>
      <c r="L12" s="31">
        <v>15</v>
      </c>
      <c r="M12" s="31">
        <v>6</v>
      </c>
      <c r="N12" s="31"/>
      <c r="O12" s="31"/>
      <c r="P12" s="31">
        <f>33+6</f>
        <v>39</v>
      </c>
      <c r="Q12" s="31">
        <v>9</v>
      </c>
      <c r="R12" s="31"/>
      <c r="S12" s="31"/>
      <c r="T12" s="31"/>
      <c r="U12" s="61"/>
      <c r="V12" s="31">
        <v>7</v>
      </c>
      <c r="W12" s="64">
        <v>20</v>
      </c>
      <c r="X12" s="64">
        <f>16+7+3</f>
        <v>26</v>
      </c>
      <c r="Y12" s="64">
        <v>11</v>
      </c>
      <c r="Z12" s="64"/>
      <c r="AA12" s="64">
        <v>5</v>
      </c>
      <c r="AB12" s="64">
        <f>8</f>
        <v>8</v>
      </c>
      <c r="AC12" s="38"/>
      <c r="AD12" s="31"/>
      <c r="AE12" s="31"/>
      <c r="AF12" s="31"/>
      <c r="AG12" s="42">
        <f t="shared" si="0"/>
        <v>179</v>
      </c>
    </row>
    <row r="13" spans="1:33" ht="24.6" customHeight="1" x14ac:dyDescent="0.3">
      <c r="A13" s="33">
        <v>12</v>
      </c>
      <c r="B13" s="34" t="s">
        <v>519</v>
      </c>
      <c r="C13" s="33" t="s">
        <v>515</v>
      </c>
      <c r="D13" s="35" t="s">
        <v>520</v>
      </c>
      <c r="E13" s="33"/>
      <c r="F13" s="31"/>
      <c r="G13" s="31"/>
      <c r="H13" s="31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61"/>
      <c r="V13" s="31"/>
      <c r="W13" s="64"/>
      <c r="X13" s="64"/>
      <c r="Y13" s="64"/>
      <c r="Z13" s="64"/>
      <c r="AA13" s="64"/>
      <c r="AB13" s="64"/>
      <c r="AC13" s="38"/>
      <c r="AD13" s="31"/>
      <c r="AE13" s="31"/>
      <c r="AF13" s="31"/>
      <c r="AG13" s="42">
        <f t="shared" si="0"/>
        <v>0</v>
      </c>
    </row>
    <row r="14" spans="1:33" ht="24.6" customHeight="1" x14ac:dyDescent="0.3">
      <c r="A14" s="33">
        <v>13</v>
      </c>
      <c r="B14" s="34" t="s">
        <v>521</v>
      </c>
      <c r="C14" s="33" t="s">
        <v>515</v>
      </c>
      <c r="D14" s="35" t="s">
        <v>522</v>
      </c>
      <c r="E14" s="33"/>
      <c r="F14" s="31"/>
      <c r="G14" s="31"/>
      <c r="H14" s="31"/>
      <c r="I14" s="30">
        <v>4</v>
      </c>
      <c r="J14" s="31"/>
      <c r="K14" s="31">
        <v>3</v>
      </c>
      <c r="L14" s="31"/>
      <c r="M14" s="31"/>
      <c r="N14" s="31">
        <v>6</v>
      </c>
      <c r="O14" s="31"/>
      <c r="P14" s="31"/>
      <c r="Q14" s="31"/>
      <c r="R14" s="31"/>
      <c r="S14" s="31"/>
      <c r="T14" s="31"/>
      <c r="U14" s="61"/>
      <c r="V14" s="31"/>
      <c r="W14" s="64"/>
      <c r="X14" s="64"/>
      <c r="Y14" s="64"/>
      <c r="Z14" s="64"/>
      <c r="AA14" s="64"/>
      <c r="AB14" s="64"/>
      <c r="AC14" s="38"/>
      <c r="AD14" s="31"/>
      <c r="AE14" s="31"/>
      <c r="AF14" s="31"/>
      <c r="AG14" s="42">
        <f t="shared" si="0"/>
        <v>13</v>
      </c>
    </row>
    <row r="15" spans="1:33" ht="24.6" customHeight="1" x14ac:dyDescent="0.3">
      <c r="A15" s="33">
        <v>14</v>
      </c>
      <c r="B15" s="34" t="s">
        <v>523</v>
      </c>
      <c r="C15" s="33" t="s">
        <v>515</v>
      </c>
      <c r="D15" s="35" t="s">
        <v>524</v>
      </c>
      <c r="E15" s="33"/>
      <c r="F15" s="31"/>
      <c r="G15" s="31"/>
      <c r="H15" s="31"/>
      <c r="I15" s="30"/>
      <c r="J15" s="31"/>
      <c r="K15" s="31">
        <v>6</v>
      </c>
      <c r="L15" s="31"/>
      <c r="M15" s="31"/>
      <c r="N15" s="31"/>
      <c r="O15" s="31"/>
      <c r="P15" s="31"/>
      <c r="Q15" s="31"/>
      <c r="R15" s="31"/>
      <c r="S15" s="31"/>
      <c r="T15" s="31"/>
      <c r="U15" s="61"/>
      <c r="V15" s="31">
        <v>9</v>
      </c>
      <c r="W15" s="64"/>
      <c r="X15" s="64">
        <f>3+1</f>
        <v>4</v>
      </c>
      <c r="Y15" s="64"/>
      <c r="Z15" s="64"/>
      <c r="AA15" s="64"/>
      <c r="AB15" s="64">
        <f>3</f>
        <v>3</v>
      </c>
      <c r="AC15" s="38"/>
      <c r="AD15" s="31"/>
      <c r="AE15" s="31"/>
      <c r="AF15" s="31"/>
      <c r="AG15" s="42">
        <f t="shared" si="0"/>
        <v>22</v>
      </c>
    </row>
    <row r="16" spans="1:33" ht="24.6" customHeight="1" x14ac:dyDescent="0.3">
      <c r="A16" s="33">
        <v>15</v>
      </c>
      <c r="B16" s="34" t="s">
        <v>525</v>
      </c>
      <c r="C16" s="33" t="s">
        <v>515</v>
      </c>
      <c r="D16" s="35" t="s">
        <v>526</v>
      </c>
      <c r="E16" s="33"/>
      <c r="F16" s="31">
        <v>10</v>
      </c>
      <c r="G16" s="31">
        <v>9</v>
      </c>
      <c r="H16" s="31">
        <v>14</v>
      </c>
      <c r="I16" s="30">
        <v>7</v>
      </c>
      <c r="J16" s="31"/>
      <c r="K16" s="31">
        <f>15+3</f>
        <v>18</v>
      </c>
      <c r="L16" s="31">
        <v>7</v>
      </c>
      <c r="M16" s="31">
        <v>4</v>
      </c>
      <c r="N16" s="31"/>
      <c r="O16" s="31"/>
      <c r="P16" s="31">
        <v>10</v>
      </c>
      <c r="Q16" s="31"/>
      <c r="R16" s="31"/>
      <c r="S16" s="31"/>
      <c r="T16" s="31"/>
      <c r="U16" s="61"/>
      <c r="V16" s="31"/>
      <c r="W16" s="64"/>
      <c r="X16" s="64">
        <v>38</v>
      </c>
      <c r="Y16" s="64"/>
      <c r="Z16" s="64"/>
      <c r="AA16" s="64">
        <v>8</v>
      </c>
      <c r="AB16" s="64">
        <f>1</f>
        <v>1</v>
      </c>
      <c r="AC16" s="38">
        <f>1</f>
        <v>1</v>
      </c>
      <c r="AD16" s="31"/>
      <c r="AE16" s="31"/>
      <c r="AF16" s="31"/>
      <c r="AG16" s="42">
        <f t="shared" si="0"/>
        <v>127</v>
      </c>
    </row>
    <row r="17" spans="1:33" ht="24.6" customHeight="1" x14ac:dyDescent="0.3">
      <c r="A17" s="33">
        <v>16</v>
      </c>
      <c r="B17" s="34" t="s">
        <v>527</v>
      </c>
      <c r="C17" s="33" t="s">
        <v>515</v>
      </c>
      <c r="D17" s="35" t="s">
        <v>528</v>
      </c>
      <c r="E17" s="33"/>
      <c r="F17" s="31"/>
      <c r="G17" s="31"/>
      <c r="H17" s="31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61"/>
      <c r="V17" s="31"/>
      <c r="W17" s="64"/>
      <c r="X17" s="64"/>
      <c r="Y17" s="64"/>
      <c r="Z17" s="64"/>
      <c r="AA17" s="64"/>
      <c r="AB17" s="64"/>
      <c r="AC17" s="38"/>
      <c r="AD17" s="31"/>
      <c r="AE17" s="31"/>
      <c r="AF17" s="31"/>
      <c r="AG17" s="42">
        <f t="shared" si="0"/>
        <v>0</v>
      </c>
    </row>
    <row r="18" spans="1:33" ht="24.6" customHeight="1" x14ac:dyDescent="0.3">
      <c r="A18" s="33">
        <v>17</v>
      </c>
      <c r="B18" s="34" t="s">
        <v>529</v>
      </c>
      <c r="C18" s="33" t="s">
        <v>515</v>
      </c>
      <c r="D18" s="35" t="s">
        <v>530</v>
      </c>
      <c r="E18" s="33"/>
      <c r="F18" s="31"/>
      <c r="G18" s="31"/>
      <c r="H18" s="31">
        <v>10</v>
      </c>
      <c r="I18" s="30">
        <f>2+3</f>
        <v>5</v>
      </c>
      <c r="J18" s="31"/>
      <c r="K18" s="31"/>
      <c r="L18" s="31"/>
      <c r="M18" s="31"/>
      <c r="N18" s="31"/>
      <c r="O18" s="31"/>
      <c r="P18" s="31"/>
      <c r="Q18" s="31"/>
      <c r="R18" s="31">
        <v>2</v>
      </c>
      <c r="S18" s="31"/>
      <c r="T18" s="31"/>
      <c r="U18" s="61"/>
      <c r="V18" s="31"/>
      <c r="W18" s="64">
        <f>8+17</f>
        <v>25</v>
      </c>
      <c r="X18" s="64"/>
      <c r="Y18" s="64">
        <v>49</v>
      </c>
      <c r="Z18" s="64"/>
      <c r="AA18" s="64"/>
      <c r="AB18" s="64">
        <f>24</f>
        <v>24</v>
      </c>
      <c r="AC18" s="38"/>
      <c r="AD18" s="31"/>
      <c r="AE18" s="31"/>
      <c r="AF18" s="31"/>
      <c r="AG18" s="42">
        <f t="shared" si="0"/>
        <v>115</v>
      </c>
    </row>
    <row r="19" spans="1:33" ht="24.6" customHeight="1" x14ac:dyDescent="0.3">
      <c r="A19" s="33">
        <v>18</v>
      </c>
      <c r="B19" s="34" t="s">
        <v>531</v>
      </c>
      <c r="C19" s="33" t="s">
        <v>515</v>
      </c>
      <c r="D19" s="35" t="s">
        <v>532</v>
      </c>
      <c r="E19" s="33"/>
      <c r="F19" s="31"/>
      <c r="G19" s="31"/>
      <c r="H19" s="31">
        <v>7</v>
      </c>
      <c r="I19" s="30"/>
      <c r="J19" s="31"/>
      <c r="K19" s="31"/>
      <c r="L19" s="31">
        <f>8+4</f>
        <v>12</v>
      </c>
      <c r="M19" s="31"/>
      <c r="N19" s="31"/>
      <c r="O19" s="31"/>
      <c r="P19" s="31">
        <v>1</v>
      </c>
      <c r="Q19" s="31"/>
      <c r="R19" s="31">
        <v>10</v>
      </c>
      <c r="S19" s="31"/>
      <c r="T19" s="31"/>
      <c r="U19" s="61"/>
      <c r="V19" s="31"/>
      <c r="W19" s="64">
        <v>8</v>
      </c>
      <c r="X19" s="64">
        <v>2</v>
      </c>
      <c r="Y19" s="64">
        <v>1</v>
      </c>
      <c r="Z19" s="64"/>
      <c r="AA19" s="64"/>
      <c r="AB19" s="64"/>
      <c r="AC19" s="38"/>
      <c r="AD19" s="31"/>
      <c r="AE19" s="31"/>
      <c r="AF19" s="31"/>
      <c r="AG19" s="42">
        <f t="shared" si="0"/>
        <v>41</v>
      </c>
    </row>
    <row r="20" spans="1:33" ht="24.6" customHeight="1" x14ac:dyDescent="0.3">
      <c r="A20" s="33">
        <v>19</v>
      </c>
      <c r="B20" s="34" t="s">
        <v>533</v>
      </c>
      <c r="C20" s="33" t="s">
        <v>534</v>
      </c>
      <c r="D20" s="35" t="s">
        <v>535</v>
      </c>
      <c r="E20" s="33"/>
      <c r="F20" s="31"/>
      <c r="G20" s="31">
        <v>7</v>
      </c>
      <c r="H20" s="31"/>
      <c r="I20" s="30">
        <v>17</v>
      </c>
      <c r="J20" s="31">
        <f>6+2</f>
        <v>8</v>
      </c>
      <c r="K20" s="31"/>
      <c r="L20" s="31"/>
      <c r="M20" s="31"/>
      <c r="N20" s="31">
        <v>3</v>
      </c>
      <c r="O20" s="31"/>
      <c r="P20" s="31">
        <v>8</v>
      </c>
      <c r="Q20" s="31"/>
      <c r="R20" s="31"/>
      <c r="S20" s="31"/>
      <c r="T20" s="31"/>
      <c r="U20" s="61"/>
      <c r="V20" s="31"/>
      <c r="W20" s="64"/>
      <c r="X20" s="64"/>
      <c r="Y20" s="64"/>
      <c r="Z20" s="64"/>
      <c r="AA20" s="64"/>
      <c r="AB20" s="64"/>
      <c r="AC20" s="38"/>
      <c r="AD20" s="31"/>
      <c r="AE20" s="31"/>
      <c r="AF20" s="31"/>
      <c r="AG20" s="42">
        <f t="shared" si="0"/>
        <v>43</v>
      </c>
    </row>
    <row r="21" spans="1:33" ht="24.6" customHeight="1" x14ac:dyDescent="0.3">
      <c r="A21" s="33">
        <v>20</v>
      </c>
      <c r="B21" s="34" t="s">
        <v>536</v>
      </c>
      <c r="C21" s="33" t="s">
        <v>534</v>
      </c>
      <c r="D21" s="35" t="s">
        <v>537</v>
      </c>
      <c r="E21" s="33"/>
      <c r="F21" s="31"/>
      <c r="G21" s="31"/>
      <c r="H21" s="31">
        <v>18</v>
      </c>
      <c r="I21" s="30">
        <v>7</v>
      </c>
      <c r="J21" s="31">
        <v>2</v>
      </c>
      <c r="K21" s="31">
        <v>1</v>
      </c>
      <c r="L21" s="31">
        <f>1+4</f>
        <v>5</v>
      </c>
      <c r="M21" s="31"/>
      <c r="N21" s="31"/>
      <c r="O21" s="31"/>
      <c r="P21" s="31">
        <v>14</v>
      </c>
      <c r="Q21" s="31"/>
      <c r="R21" s="31"/>
      <c r="S21" s="31"/>
      <c r="T21" s="31"/>
      <c r="U21" s="61"/>
      <c r="V21" s="31"/>
      <c r="W21" s="64"/>
      <c r="X21" s="64">
        <v>16</v>
      </c>
      <c r="Y21" s="64"/>
      <c r="Z21" s="64"/>
      <c r="AA21" s="64"/>
      <c r="AB21" s="64"/>
      <c r="AC21" s="38"/>
      <c r="AD21" s="31"/>
      <c r="AE21" s="31"/>
      <c r="AF21" s="31"/>
      <c r="AG21" s="42">
        <f t="shared" si="0"/>
        <v>63</v>
      </c>
    </row>
    <row r="22" spans="1:33" ht="24.6" customHeight="1" x14ac:dyDescent="0.3">
      <c r="A22" s="33">
        <v>21</v>
      </c>
      <c r="B22" s="34" t="s">
        <v>538</v>
      </c>
      <c r="C22" s="33" t="s">
        <v>534</v>
      </c>
      <c r="D22" s="35" t="s">
        <v>539</v>
      </c>
      <c r="E22" s="33"/>
      <c r="F22" s="31"/>
      <c r="G22" s="31"/>
      <c r="H22" s="31">
        <v>36</v>
      </c>
      <c r="I22" s="30"/>
      <c r="J22" s="31"/>
      <c r="K22" s="31"/>
      <c r="L22" s="31">
        <f>6+6</f>
        <v>12</v>
      </c>
      <c r="M22" s="31"/>
      <c r="N22" s="31"/>
      <c r="O22" s="31"/>
      <c r="P22" s="31"/>
      <c r="Q22" s="31"/>
      <c r="R22" s="31"/>
      <c r="S22" s="31"/>
      <c r="T22" s="31"/>
      <c r="U22" s="61"/>
      <c r="V22" s="31"/>
      <c r="W22" s="64"/>
      <c r="X22" s="64"/>
      <c r="Y22" s="64"/>
      <c r="Z22" s="64"/>
      <c r="AA22" s="64"/>
      <c r="AB22" s="64">
        <f>4</f>
        <v>4</v>
      </c>
      <c r="AC22" s="38"/>
      <c r="AD22" s="31"/>
      <c r="AE22" s="31"/>
      <c r="AF22" s="31"/>
      <c r="AG22" s="42">
        <f t="shared" si="0"/>
        <v>52</v>
      </c>
    </row>
    <row r="23" spans="1:33" ht="24.6" customHeight="1" x14ac:dyDescent="0.3">
      <c r="A23" s="33">
        <v>22</v>
      </c>
      <c r="B23" s="34" t="s">
        <v>540</v>
      </c>
      <c r="C23" s="33" t="s">
        <v>534</v>
      </c>
      <c r="D23" s="35" t="s">
        <v>541</v>
      </c>
      <c r="E23" s="33"/>
      <c r="F23" s="31"/>
      <c r="G23" s="31"/>
      <c r="H23" s="31">
        <v>26</v>
      </c>
      <c r="I23" s="30"/>
      <c r="J23" s="31"/>
      <c r="K23" s="31">
        <f>27+2</f>
        <v>29</v>
      </c>
      <c r="L23" s="31"/>
      <c r="M23" s="31"/>
      <c r="N23" s="31">
        <v>7</v>
      </c>
      <c r="O23" s="31"/>
      <c r="P23" s="31">
        <v>18</v>
      </c>
      <c r="Q23" s="31"/>
      <c r="R23" s="31"/>
      <c r="S23" s="31"/>
      <c r="T23" s="31"/>
      <c r="U23" s="61"/>
      <c r="V23" s="31">
        <v>18</v>
      </c>
      <c r="W23" s="64"/>
      <c r="X23" s="64">
        <f>14+2</f>
        <v>16</v>
      </c>
      <c r="Y23" s="64">
        <f>2+3</f>
        <v>5</v>
      </c>
      <c r="Z23" s="64"/>
      <c r="AA23" s="64"/>
      <c r="AB23" s="64">
        <f>6</f>
        <v>6</v>
      </c>
      <c r="AC23" s="38"/>
      <c r="AD23" s="31"/>
      <c r="AE23" s="31"/>
      <c r="AF23" s="31"/>
      <c r="AG23" s="42">
        <f t="shared" si="0"/>
        <v>125</v>
      </c>
    </row>
    <row r="24" spans="1:33" ht="24.6" customHeight="1" x14ac:dyDescent="0.3">
      <c r="A24" s="33">
        <v>23</v>
      </c>
      <c r="B24" s="34" t="s">
        <v>542</v>
      </c>
      <c r="C24" s="33" t="s">
        <v>534</v>
      </c>
      <c r="D24" s="35" t="s">
        <v>543</v>
      </c>
      <c r="E24" s="33"/>
      <c r="F24" s="31"/>
      <c r="G24" s="31"/>
      <c r="H24" s="31"/>
      <c r="I24" s="30">
        <v>3</v>
      </c>
      <c r="J24" s="31">
        <f>2+4</f>
        <v>6</v>
      </c>
      <c r="K24" s="31"/>
      <c r="L24" s="31">
        <v>4</v>
      </c>
      <c r="M24" s="31"/>
      <c r="N24" s="31"/>
      <c r="O24" s="31"/>
      <c r="P24" s="31">
        <v>6</v>
      </c>
      <c r="Q24" s="31">
        <v>1</v>
      </c>
      <c r="R24" s="31">
        <v>14</v>
      </c>
      <c r="S24" s="31"/>
      <c r="T24" s="31">
        <v>5</v>
      </c>
      <c r="U24" s="61"/>
      <c r="V24" s="31"/>
      <c r="W24" s="64"/>
      <c r="X24" s="64">
        <v>20</v>
      </c>
      <c r="Y24" s="64">
        <v>21</v>
      </c>
      <c r="Z24" s="64"/>
      <c r="AA24" s="64"/>
      <c r="AB24" s="64"/>
      <c r="AC24" s="38"/>
      <c r="AD24" s="31"/>
      <c r="AE24" s="31"/>
      <c r="AF24" s="31"/>
      <c r="AG24" s="42">
        <f t="shared" si="0"/>
        <v>80</v>
      </c>
    </row>
    <row r="25" spans="1:33" ht="24.6" customHeight="1" x14ac:dyDescent="0.3">
      <c r="A25" s="33">
        <v>24</v>
      </c>
      <c r="B25" s="34" t="s">
        <v>544</v>
      </c>
      <c r="C25" s="33" t="s">
        <v>534</v>
      </c>
      <c r="D25" s="35" t="s">
        <v>545</v>
      </c>
      <c r="E25" s="33"/>
      <c r="F25" s="31"/>
      <c r="G25" s="31"/>
      <c r="H25" s="31"/>
      <c r="I25" s="30">
        <f>30+21+14</f>
        <v>65</v>
      </c>
      <c r="J25" s="31"/>
      <c r="K25" s="31"/>
      <c r="L25" s="31">
        <v>40</v>
      </c>
      <c r="M25" s="31"/>
      <c r="N25" s="31">
        <v>10</v>
      </c>
      <c r="O25" s="31"/>
      <c r="P25" s="31"/>
      <c r="Q25" s="31"/>
      <c r="R25" s="31">
        <v>22</v>
      </c>
      <c r="S25" s="31"/>
      <c r="T25" s="31"/>
      <c r="U25" s="61"/>
      <c r="V25" s="31"/>
      <c r="W25" s="64">
        <f>16+1+7</f>
        <v>24</v>
      </c>
      <c r="X25" s="64"/>
      <c r="Y25" s="64"/>
      <c r="Z25" s="64"/>
      <c r="AA25" s="64"/>
      <c r="AB25" s="64"/>
      <c r="AC25" s="38"/>
      <c r="AD25" s="31"/>
      <c r="AE25" s="31"/>
      <c r="AF25" s="31"/>
      <c r="AG25" s="42">
        <f t="shared" si="0"/>
        <v>161</v>
      </c>
    </row>
    <row r="26" spans="1:33" ht="24.6" customHeight="1" x14ac:dyDescent="0.3">
      <c r="A26" s="33">
        <v>25</v>
      </c>
      <c r="B26" s="34" t="s">
        <v>546</v>
      </c>
      <c r="C26" s="33" t="s">
        <v>534</v>
      </c>
      <c r="D26" s="35" t="s">
        <v>547</v>
      </c>
      <c r="E26" s="33"/>
      <c r="F26" s="31"/>
      <c r="G26" s="31"/>
      <c r="H26" s="31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61"/>
      <c r="V26" s="31"/>
      <c r="W26" s="64">
        <v>1</v>
      </c>
      <c r="X26" s="64"/>
      <c r="Y26" s="64"/>
      <c r="Z26" s="64"/>
      <c r="AA26" s="64"/>
      <c r="AB26" s="64"/>
      <c r="AC26" s="38"/>
      <c r="AD26" s="31"/>
      <c r="AE26" s="31"/>
      <c r="AF26" s="31"/>
      <c r="AG26" s="42">
        <f t="shared" si="0"/>
        <v>1</v>
      </c>
    </row>
    <row r="27" spans="1:33" ht="24.6" customHeight="1" x14ac:dyDescent="0.3">
      <c r="A27" s="33">
        <v>26</v>
      </c>
      <c r="B27" s="34" t="s">
        <v>548</v>
      </c>
      <c r="C27" s="33" t="s">
        <v>534</v>
      </c>
      <c r="D27" s="35" t="s">
        <v>549</v>
      </c>
      <c r="E27" s="33"/>
      <c r="F27" s="31"/>
      <c r="G27" s="31"/>
      <c r="H27" s="31">
        <v>42</v>
      </c>
      <c r="I27" s="30">
        <v>9</v>
      </c>
      <c r="J27" s="31">
        <f>2+1</f>
        <v>3</v>
      </c>
      <c r="K27" s="31">
        <f>21+5</f>
        <v>26</v>
      </c>
      <c r="L27" s="31">
        <f>24+11</f>
        <v>35</v>
      </c>
      <c r="M27" s="31">
        <f>1+45</f>
        <v>46</v>
      </c>
      <c r="N27" s="31"/>
      <c r="O27" s="31">
        <v>19</v>
      </c>
      <c r="P27" s="31"/>
      <c r="Q27" s="31"/>
      <c r="R27" s="31"/>
      <c r="S27" s="31"/>
      <c r="T27" s="31"/>
      <c r="U27" s="61"/>
      <c r="V27" s="31">
        <v>18</v>
      </c>
      <c r="W27" s="64"/>
      <c r="X27" s="64">
        <v>3</v>
      </c>
      <c r="Y27" s="64"/>
      <c r="Z27" s="64"/>
      <c r="AA27" s="64"/>
      <c r="AB27" s="64">
        <f>12</f>
        <v>12</v>
      </c>
      <c r="AC27" s="38"/>
      <c r="AD27" s="31"/>
      <c r="AE27" s="31"/>
      <c r="AF27" s="31"/>
      <c r="AG27" s="42">
        <f t="shared" si="0"/>
        <v>213</v>
      </c>
    </row>
    <row r="28" spans="1:33" ht="24.6" customHeight="1" x14ac:dyDescent="0.3">
      <c r="A28" s="33">
        <v>27</v>
      </c>
      <c r="B28" s="34" t="s">
        <v>550</v>
      </c>
      <c r="C28" s="33" t="s">
        <v>534</v>
      </c>
      <c r="D28" s="35" t="s">
        <v>551</v>
      </c>
      <c r="E28" s="33"/>
      <c r="F28" s="31"/>
      <c r="G28" s="31"/>
      <c r="H28" s="31">
        <v>2</v>
      </c>
      <c r="I28" s="30">
        <f>2+10</f>
        <v>12</v>
      </c>
      <c r="J28" s="31"/>
      <c r="K28" s="31">
        <v>5</v>
      </c>
      <c r="L28" s="31">
        <v>5</v>
      </c>
      <c r="M28" s="31"/>
      <c r="N28" s="31"/>
      <c r="O28" s="31"/>
      <c r="P28" s="31">
        <f>2+4</f>
        <v>6</v>
      </c>
      <c r="Q28" s="31">
        <f>2+4</f>
        <v>6</v>
      </c>
      <c r="R28" s="31"/>
      <c r="S28" s="31"/>
      <c r="T28" s="31"/>
      <c r="U28" s="61"/>
      <c r="V28" s="31"/>
      <c r="W28" s="64">
        <v>4</v>
      </c>
      <c r="X28" s="64"/>
      <c r="Y28" s="64"/>
      <c r="Z28" s="64">
        <v>4</v>
      </c>
      <c r="AA28" s="64"/>
      <c r="AB28" s="64"/>
      <c r="AC28" s="38"/>
      <c r="AD28" s="31"/>
      <c r="AE28" s="31"/>
      <c r="AF28" s="31"/>
      <c r="AG28" s="42">
        <f t="shared" si="0"/>
        <v>44</v>
      </c>
    </row>
    <row r="29" spans="1:33" ht="24.6" customHeight="1" x14ac:dyDescent="0.3">
      <c r="A29" s="33">
        <v>28</v>
      </c>
      <c r="B29" s="34" t="s">
        <v>552</v>
      </c>
      <c r="C29" s="33" t="s">
        <v>553</v>
      </c>
      <c r="D29" s="35" t="s">
        <v>554</v>
      </c>
      <c r="E29" s="33"/>
      <c r="F29" s="31"/>
      <c r="G29" s="31"/>
      <c r="H29" s="31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61"/>
      <c r="V29" s="31"/>
      <c r="W29" s="64">
        <f>7+13</f>
        <v>20</v>
      </c>
      <c r="X29" s="64"/>
      <c r="Y29" s="64"/>
      <c r="Z29" s="64"/>
      <c r="AA29" s="64"/>
      <c r="AB29" s="64"/>
      <c r="AC29" s="38"/>
      <c r="AD29" s="31"/>
      <c r="AE29" s="31"/>
      <c r="AF29" s="31"/>
      <c r="AG29" s="42">
        <f t="shared" si="0"/>
        <v>20</v>
      </c>
    </row>
    <row r="30" spans="1:33" ht="24.6" customHeight="1" x14ac:dyDescent="0.3">
      <c r="A30" s="33">
        <v>29</v>
      </c>
      <c r="B30" s="34" t="s">
        <v>555</v>
      </c>
      <c r="C30" s="33" t="s">
        <v>553</v>
      </c>
      <c r="D30" s="35" t="s">
        <v>556</v>
      </c>
      <c r="E30" s="33"/>
      <c r="F30" s="31"/>
      <c r="G30" s="31">
        <v>9</v>
      </c>
      <c r="H30" s="31"/>
      <c r="I30" s="30"/>
      <c r="J30" s="31"/>
      <c r="K30" s="31">
        <v>1</v>
      </c>
      <c r="L30" s="31">
        <v>8</v>
      </c>
      <c r="M30" s="31"/>
      <c r="N30" s="31"/>
      <c r="O30" s="31"/>
      <c r="P30" s="31"/>
      <c r="Q30" s="31"/>
      <c r="R30" s="31"/>
      <c r="S30" s="31"/>
      <c r="T30" s="31"/>
      <c r="U30" s="61"/>
      <c r="V30" s="31"/>
      <c r="W30" s="64"/>
      <c r="X30" s="64"/>
      <c r="Y30" s="64"/>
      <c r="Z30" s="64"/>
      <c r="AA30" s="64"/>
      <c r="AB30" s="64"/>
      <c r="AC30" s="38"/>
      <c r="AD30" s="31"/>
      <c r="AE30" s="31"/>
      <c r="AF30" s="31"/>
      <c r="AG30" s="42">
        <f t="shared" si="0"/>
        <v>18</v>
      </c>
    </row>
    <row r="31" spans="1:33" ht="24.6" customHeight="1" x14ac:dyDescent="0.3">
      <c r="A31" s="33">
        <v>30</v>
      </c>
      <c r="B31" s="34" t="s">
        <v>557</v>
      </c>
      <c r="C31" s="33" t="s">
        <v>553</v>
      </c>
      <c r="D31" s="35" t="s">
        <v>558</v>
      </c>
      <c r="E31" s="33"/>
      <c r="F31" s="31"/>
      <c r="G31" s="31"/>
      <c r="H31" s="31"/>
      <c r="I31" s="30"/>
      <c r="J31" s="31"/>
      <c r="K31" s="31">
        <v>5</v>
      </c>
      <c r="L31" s="31"/>
      <c r="M31" s="31"/>
      <c r="N31" s="31"/>
      <c r="O31" s="31"/>
      <c r="P31" s="31"/>
      <c r="Q31" s="31"/>
      <c r="R31" s="31"/>
      <c r="S31" s="31"/>
      <c r="T31" s="31"/>
      <c r="U31" s="61"/>
      <c r="V31" s="31"/>
      <c r="W31" s="64">
        <v>1</v>
      </c>
      <c r="X31" s="64"/>
      <c r="Y31" s="64">
        <v>1</v>
      </c>
      <c r="Z31" s="64"/>
      <c r="AA31" s="64"/>
      <c r="AB31" s="64">
        <f>1</f>
        <v>1</v>
      </c>
      <c r="AC31" s="38"/>
      <c r="AD31" s="31"/>
      <c r="AE31" s="31"/>
      <c r="AF31" s="31"/>
      <c r="AG31" s="42">
        <f t="shared" si="0"/>
        <v>8</v>
      </c>
    </row>
    <row r="32" spans="1:33" ht="24.6" customHeight="1" x14ac:dyDescent="0.3">
      <c r="A32" s="33">
        <v>31</v>
      </c>
      <c r="B32" s="34" t="s">
        <v>559</v>
      </c>
      <c r="C32" s="33" t="s">
        <v>553</v>
      </c>
      <c r="D32" s="35" t="s">
        <v>560</v>
      </c>
      <c r="E32" s="33"/>
      <c r="F32" s="31">
        <v>3</v>
      </c>
      <c r="G32" s="31"/>
      <c r="H32" s="31"/>
      <c r="I32" s="30"/>
      <c r="J32" s="31"/>
      <c r="K32" s="31"/>
      <c r="L32" s="31"/>
      <c r="M32" s="31">
        <v>5</v>
      </c>
      <c r="N32" s="31"/>
      <c r="O32" s="31"/>
      <c r="P32" s="31">
        <f>2+9</f>
        <v>11</v>
      </c>
      <c r="Q32" s="31"/>
      <c r="R32" s="31"/>
      <c r="S32" s="31"/>
      <c r="T32" s="31"/>
      <c r="U32" s="61"/>
      <c r="V32" s="31"/>
      <c r="W32" s="64">
        <v>8</v>
      </c>
      <c r="X32" s="64"/>
      <c r="Y32" s="64">
        <v>1</v>
      </c>
      <c r="Z32" s="64"/>
      <c r="AA32" s="64"/>
      <c r="AB32" s="64"/>
      <c r="AC32" s="38"/>
      <c r="AD32" s="31"/>
      <c r="AE32" s="31"/>
      <c r="AF32" s="31"/>
      <c r="AG32" s="42">
        <f t="shared" si="0"/>
        <v>28</v>
      </c>
    </row>
    <row r="33" spans="1:33" ht="24.6" customHeight="1" x14ac:dyDescent="0.3">
      <c r="A33" s="33">
        <v>32</v>
      </c>
      <c r="B33" s="34" t="s">
        <v>561</v>
      </c>
      <c r="C33" s="33" t="s">
        <v>553</v>
      </c>
      <c r="D33" s="35" t="s">
        <v>562</v>
      </c>
      <c r="E33" s="33"/>
      <c r="F33" s="31"/>
      <c r="G33" s="31">
        <v>4</v>
      </c>
      <c r="H33" s="31">
        <v>3</v>
      </c>
      <c r="I33" s="30"/>
      <c r="J33" s="31"/>
      <c r="K33" s="31">
        <v>1</v>
      </c>
      <c r="L33" s="31"/>
      <c r="M33" s="31"/>
      <c r="N33" s="31"/>
      <c r="O33" s="31">
        <f>8+7</f>
        <v>15</v>
      </c>
      <c r="P33" s="31">
        <f>2+1</f>
        <v>3</v>
      </c>
      <c r="Q33" s="31"/>
      <c r="R33" s="31"/>
      <c r="S33" s="31"/>
      <c r="T33" s="31"/>
      <c r="U33" s="61"/>
      <c r="V33" s="31"/>
      <c r="W33" s="64"/>
      <c r="X33" s="64"/>
      <c r="Y33" s="64"/>
      <c r="Z33" s="64"/>
      <c r="AA33" s="64"/>
      <c r="AB33" s="64"/>
      <c r="AC33" s="38"/>
      <c r="AD33" s="31"/>
      <c r="AE33" s="31"/>
      <c r="AF33" s="31"/>
      <c r="AG33" s="42">
        <f t="shared" si="0"/>
        <v>26</v>
      </c>
    </row>
    <row r="34" spans="1:33" ht="24.6" customHeight="1" x14ac:dyDescent="0.3">
      <c r="A34" s="33">
        <v>33</v>
      </c>
      <c r="B34" s="34" t="s">
        <v>563</v>
      </c>
      <c r="C34" s="33" t="s">
        <v>553</v>
      </c>
      <c r="D34" s="35" t="s">
        <v>564</v>
      </c>
      <c r="E34" s="33"/>
      <c r="F34" s="31">
        <v>6</v>
      </c>
      <c r="G34" s="31"/>
      <c r="H34" s="31">
        <v>7</v>
      </c>
      <c r="I34" s="30"/>
      <c r="J34" s="31">
        <f>2+2</f>
        <v>4</v>
      </c>
      <c r="K34" s="31"/>
      <c r="L34" s="31"/>
      <c r="M34" s="31"/>
      <c r="N34" s="31"/>
      <c r="O34" s="31"/>
      <c r="P34" s="31">
        <v>17</v>
      </c>
      <c r="Q34" s="31"/>
      <c r="R34" s="31"/>
      <c r="S34" s="31"/>
      <c r="T34" s="31"/>
      <c r="U34" s="61"/>
      <c r="V34" s="31"/>
      <c r="W34" s="64">
        <f>2+6</f>
        <v>8</v>
      </c>
      <c r="X34" s="64">
        <f>3+3</f>
        <v>6</v>
      </c>
      <c r="Y34" s="64">
        <v>1</v>
      </c>
      <c r="Z34" s="64"/>
      <c r="AA34" s="64"/>
      <c r="AB34" s="64">
        <f>15</f>
        <v>15</v>
      </c>
      <c r="AC34" s="38"/>
      <c r="AD34" s="31"/>
      <c r="AE34" s="31"/>
      <c r="AF34" s="31"/>
      <c r="AG34" s="42">
        <f t="shared" ref="AG34:AG65" si="1">SUM(F34:AF34)</f>
        <v>64</v>
      </c>
    </row>
    <row r="35" spans="1:33" ht="24.6" customHeight="1" x14ac:dyDescent="0.3">
      <c r="A35" s="33">
        <v>34</v>
      </c>
      <c r="B35" s="34" t="s">
        <v>565</v>
      </c>
      <c r="C35" s="33" t="s">
        <v>553</v>
      </c>
      <c r="D35" s="35" t="s">
        <v>566</v>
      </c>
      <c r="E35" s="33"/>
      <c r="F35" s="31"/>
      <c r="G35" s="31"/>
      <c r="H35" s="31">
        <v>7</v>
      </c>
      <c r="I35" s="30">
        <v>7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61"/>
      <c r="V35" s="31"/>
      <c r="W35" s="64"/>
      <c r="X35" s="64"/>
      <c r="Y35" s="64"/>
      <c r="Z35" s="64"/>
      <c r="AA35" s="64"/>
      <c r="AB35" s="64"/>
      <c r="AC35" s="38"/>
      <c r="AD35" s="31"/>
      <c r="AE35" s="31"/>
      <c r="AF35" s="31"/>
      <c r="AG35" s="42">
        <f t="shared" si="1"/>
        <v>14</v>
      </c>
    </row>
    <row r="36" spans="1:33" ht="24.6" customHeight="1" x14ac:dyDescent="0.3">
      <c r="A36" s="33">
        <v>35</v>
      </c>
      <c r="B36" s="34" t="s">
        <v>567</v>
      </c>
      <c r="C36" s="33" t="s">
        <v>553</v>
      </c>
      <c r="D36" s="35" t="s">
        <v>568</v>
      </c>
      <c r="E36" s="33"/>
      <c r="F36" s="31">
        <v>13</v>
      </c>
      <c r="G36" s="31"/>
      <c r="H36" s="31">
        <v>10</v>
      </c>
      <c r="I36" s="30"/>
      <c r="J36" s="31"/>
      <c r="K36" s="31"/>
      <c r="L36" s="31"/>
      <c r="M36" s="31"/>
      <c r="N36" s="31"/>
      <c r="O36" s="31"/>
      <c r="P36" s="31">
        <v>22</v>
      </c>
      <c r="Q36" s="31"/>
      <c r="R36" s="31"/>
      <c r="S36" s="31"/>
      <c r="T36" s="31"/>
      <c r="U36" s="61"/>
      <c r="V36" s="31"/>
      <c r="W36" s="64">
        <v>9</v>
      </c>
      <c r="X36" s="64">
        <f>8+3+3</f>
        <v>14</v>
      </c>
      <c r="Y36" s="64">
        <v>6</v>
      </c>
      <c r="Z36" s="64"/>
      <c r="AA36" s="64"/>
      <c r="AB36" s="64"/>
      <c r="AC36" s="38"/>
      <c r="AD36" s="31"/>
      <c r="AE36" s="31"/>
      <c r="AF36" s="31"/>
      <c r="AG36" s="42">
        <f t="shared" si="1"/>
        <v>74</v>
      </c>
    </row>
    <row r="37" spans="1:33" ht="24.6" customHeight="1" x14ac:dyDescent="0.3">
      <c r="A37" s="33">
        <v>36</v>
      </c>
      <c r="B37" s="34" t="s">
        <v>569</v>
      </c>
      <c r="C37" s="33" t="s">
        <v>553</v>
      </c>
      <c r="D37" s="35" t="s">
        <v>570</v>
      </c>
      <c r="E37" s="33"/>
      <c r="F37" s="31"/>
      <c r="G37" s="31"/>
      <c r="H37" s="31">
        <v>7</v>
      </c>
      <c r="I37" s="30"/>
      <c r="J37" s="31"/>
      <c r="K37" s="31"/>
      <c r="L37" s="31">
        <v>6</v>
      </c>
      <c r="M37" s="31"/>
      <c r="N37" s="31"/>
      <c r="O37" s="31">
        <v>3</v>
      </c>
      <c r="P37" s="31">
        <f>3+3</f>
        <v>6</v>
      </c>
      <c r="Q37" s="31"/>
      <c r="R37" s="31"/>
      <c r="S37" s="31"/>
      <c r="T37" s="31"/>
      <c r="U37" s="61"/>
      <c r="V37" s="31"/>
      <c r="W37" s="64">
        <v>12</v>
      </c>
      <c r="X37" s="64"/>
      <c r="Y37" s="64">
        <v>3</v>
      </c>
      <c r="Z37" s="64"/>
      <c r="AA37" s="64"/>
      <c r="AB37" s="64">
        <f>3</f>
        <v>3</v>
      </c>
      <c r="AC37" s="38"/>
      <c r="AD37" s="31"/>
      <c r="AE37" s="31"/>
      <c r="AF37" s="31"/>
      <c r="AG37" s="42">
        <f t="shared" si="1"/>
        <v>40</v>
      </c>
    </row>
    <row r="38" spans="1:33" ht="24.6" customHeight="1" x14ac:dyDescent="0.3">
      <c r="A38" s="33">
        <v>37</v>
      </c>
      <c r="B38" s="34" t="s">
        <v>571</v>
      </c>
      <c r="C38" s="33" t="s">
        <v>572</v>
      </c>
      <c r="D38" s="35" t="s">
        <v>573</v>
      </c>
      <c r="E38" s="33"/>
      <c r="F38" s="31"/>
      <c r="G38" s="31"/>
      <c r="H38" s="31"/>
      <c r="I38" s="30"/>
      <c r="J38" s="31"/>
      <c r="K38" s="31"/>
      <c r="L38" s="31">
        <f>2+4</f>
        <v>6</v>
      </c>
      <c r="M38" s="31">
        <f>1+10</f>
        <v>11</v>
      </c>
      <c r="N38" s="31">
        <f>6+15</f>
        <v>21</v>
      </c>
      <c r="O38" s="31">
        <v>3</v>
      </c>
      <c r="P38" s="31">
        <v>7</v>
      </c>
      <c r="Q38" s="31">
        <v>13</v>
      </c>
      <c r="R38" s="31">
        <f>17+4</f>
        <v>21</v>
      </c>
      <c r="S38" s="31">
        <f>10+13</f>
        <v>23</v>
      </c>
      <c r="T38" s="31"/>
      <c r="U38" s="61"/>
      <c r="V38" s="31">
        <f>1+2</f>
        <v>3</v>
      </c>
      <c r="W38" s="64">
        <f>15+10</f>
        <v>25</v>
      </c>
      <c r="X38" s="64">
        <f>2+19</f>
        <v>21</v>
      </c>
      <c r="Y38" s="64">
        <f>3+35</f>
        <v>38</v>
      </c>
      <c r="Z38" s="64"/>
      <c r="AA38" s="64"/>
      <c r="AB38" s="64"/>
      <c r="AC38" s="38"/>
      <c r="AD38" s="31"/>
      <c r="AE38" s="31"/>
      <c r="AF38" s="31"/>
      <c r="AG38" s="42">
        <f t="shared" si="1"/>
        <v>192</v>
      </c>
    </row>
    <row r="39" spans="1:33" ht="24.6" customHeight="1" x14ac:dyDescent="0.3">
      <c r="A39" s="33">
        <v>38</v>
      </c>
      <c r="B39" s="34" t="s">
        <v>574</v>
      </c>
      <c r="C39" s="33" t="s">
        <v>572</v>
      </c>
      <c r="D39" s="35" t="s">
        <v>575</v>
      </c>
      <c r="E39" s="33"/>
      <c r="F39" s="31"/>
      <c r="G39" s="31"/>
      <c r="H39" s="31"/>
      <c r="I39" s="30">
        <v>6</v>
      </c>
      <c r="J39" s="31"/>
      <c r="K39" s="31">
        <v>3</v>
      </c>
      <c r="L39" s="31"/>
      <c r="M39" s="31"/>
      <c r="N39" s="31">
        <v>8</v>
      </c>
      <c r="O39" s="31"/>
      <c r="P39" s="31">
        <v>4</v>
      </c>
      <c r="Q39" s="31"/>
      <c r="R39" s="31"/>
      <c r="S39" s="31"/>
      <c r="T39" s="31"/>
      <c r="U39" s="61"/>
      <c r="V39" s="31">
        <v>29</v>
      </c>
      <c r="W39" s="64">
        <v>12</v>
      </c>
      <c r="X39" s="64"/>
      <c r="Y39" s="64"/>
      <c r="Z39" s="64"/>
      <c r="AA39" s="64"/>
      <c r="AB39" s="64"/>
      <c r="AC39" s="38"/>
      <c r="AD39" s="31"/>
      <c r="AE39" s="31"/>
      <c r="AF39" s="31"/>
      <c r="AG39" s="42">
        <f t="shared" si="1"/>
        <v>62</v>
      </c>
    </row>
    <row r="40" spans="1:33" ht="24.6" customHeight="1" x14ac:dyDescent="0.3">
      <c r="A40" s="33">
        <v>39</v>
      </c>
      <c r="B40" s="34" t="s">
        <v>576</v>
      </c>
      <c r="C40" s="33" t="s">
        <v>572</v>
      </c>
      <c r="D40" s="35" t="s">
        <v>577</v>
      </c>
      <c r="E40" s="33"/>
      <c r="F40" s="31"/>
      <c r="G40" s="31">
        <v>2</v>
      </c>
      <c r="H40" s="31">
        <v>7</v>
      </c>
      <c r="I40" s="30"/>
      <c r="J40" s="31"/>
      <c r="K40" s="31"/>
      <c r="L40" s="31"/>
      <c r="M40" s="31">
        <v>8</v>
      </c>
      <c r="N40" s="31"/>
      <c r="O40" s="31"/>
      <c r="P40" s="31"/>
      <c r="Q40" s="31"/>
      <c r="R40" s="31"/>
      <c r="S40" s="31">
        <v>6</v>
      </c>
      <c r="T40" s="31"/>
      <c r="U40" s="61"/>
      <c r="V40" s="31"/>
      <c r="W40" s="64"/>
      <c r="X40" s="64">
        <v>6</v>
      </c>
      <c r="Y40" s="64"/>
      <c r="Z40" s="64"/>
      <c r="AA40" s="64"/>
      <c r="AB40" s="64">
        <f>13</f>
        <v>13</v>
      </c>
      <c r="AC40" s="38"/>
      <c r="AD40" s="31"/>
      <c r="AE40" s="31"/>
      <c r="AF40" s="31"/>
      <c r="AG40" s="42">
        <f t="shared" si="1"/>
        <v>42</v>
      </c>
    </row>
    <row r="41" spans="1:33" ht="24.6" customHeight="1" x14ac:dyDescent="0.3">
      <c r="A41" s="33">
        <v>40</v>
      </c>
      <c r="B41" s="34" t="s">
        <v>578</v>
      </c>
      <c r="C41" s="33" t="s">
        <v>572</v>
      </c>
      <c r="D41" s="35" t="s">
        <v>579</v>
      </c>
      <c r="E41" s="33"/>
      <c r="F41" s="31"/>
      <c r="G41" s="31"/>
      <c r="H41" s="31"/>
      <c r="I41" s="30"/>
      <c r="J41" s="31"/>
      <c r="K41" s="31"/>
      <c r="L41" s="31">
        <v>5</v>
      </c>
      <c r="M41" s="31"/>
      <c r="N41" s="31">
        <v>3</v>
      </c>
      <c r="O41" s="31">
        <v>12</v>
      </c>
      <c r="P41" s="31">
        <v>11</v>
      </c>
      <c r="Q41" s="31"/>
      <c r="R41" s="31"/>
      <c r="S41" s="31"/>
      <c r="T41" s="31"/>
      <c r="U41" s="61"/>
      <c r="V41" s="31">
        <v>3</v>
      </c>
      <c r="W41" s="64"/>
      <c r="X41" s="64"/>
      <c r="Y41" s="64"/>
      <c r="Z41" s="64"/>
      <c r="AA41" s="64">
        <v>3</v>
      </c>
      <c r="AB41" s="64"/>
      <c r="AC41" s="38"/>
      <c r="AD41" s="31"/>
      <c r="AE41" s="31"/>
      <c r="AF41" s="31"/>
      <c r="AG41" s="42">
        <f t="shared" si="1"/>
        <v>37</v>
      </c>
    </row>
    <row r="42" spans="1:33" ht="24.6" customHeight="1" x14ac:dyDescent="0.3">
      <c r="A42" s="33">
        <v>41</v>
      </c>
      <c r="B42" s="34" t="s">
        <v>580</v>
      </c>
      <c r="C42" s="33" t="s">
        <v>572</v>
      </c>
      <c r="D42" s="35" t="s">
        <v>581</v>
      </c>
      <c r="E42" s="33"/>
      <c r="F42" s="31"/>
      <c r="G42" s="31"/>
      <c r="H42" s="31"/>
      <c r="I42" s="30">
        <v>9</v>
      </c>
      <c r="J42" s="31"/>
      <c r="K42" s="31">
        <v>14</v>
      </c>
      <c r="L42" s="31"/>
      <c r="M42" s="31"/>
      <c r="N42" s="31">
        <v>8</v>
      </c>
      <c r="O42" s="31">
        <v>61</v>
      </c>
      <c r="P42" s="31">
        <v>57</v>
      </c>
      <c r="Q42" s="31"/>
      <c r="R42" s="31"/>
      <c r="S42" s="31"/>
      <c r="T42" s="31"/>
      <c r="U42" s="61"/>
      <c r="V42" s="31">
        <f>35+40</f>
        <v>75</v>
      </c>
      <c r="W42" s="64"/>
      <c r="X42" s="64">
        <v>51</v>
      </c>
      <c r="Y42" s="64">
        <f>17</f>
        <v>17</v>
      </c>
      <c r="Z42" s="64">
        <v>9</v>
      </c>
      <c r="AA42" s="64"/>
      <c r="AB42" s="64">
        <f>15</f>
        <v>15</v>
      </c>
      <c r="AC42" s="38"/>
      <c r="AD42" s="31"/>
      <c r="AE42" s="31"/>
      <c r="AF42" s="31"/>
      <c r="AG42" s="42">
        <f t="shared" si="1"/>
        <v>316</v>
      </c>
    </row>
    <row r="43" spans="1:33" ht="24.6" customHeight="1" x14ac:dyDescent="0.3">
      <c r="A43" s="33">
        <v>42</v>
      </c>
      <c r="B43" s="34" t="s">
        <v>582</v>
      </c>
      <c r="C43" s="33" t="s">
        <v>572</v>
      </c>
      <c r="D43" s="35" t="s">
        <v>583</v>
      </c>
      <c r="E43" s="33"/>
      <c r="F43" s="31"/>
      <c r="G43" s="31"/>
      <c r="H43" s="31"/>
      <c r="I43" s="30"/>
      <c r="J43" s="31"/>
      <c r="K43" s="31"/>
      <c r="L43" s="31"/>
      <c r="M43" s="31"/>
      <c r="N43" s="31"/>
      <c r="O43" s="31"/>
      <c r="P43" s="31"/>
      <c r="Q43" s="31"/>
      <c r="R43" s="31"/>
      <c r="S43" s="31">
        <v>10</v>
      </c>
      <c r="T43" s="31"/>
      <c r="U43" s="61"/>
      <c r="V43" s="31">
        <v>6</v>
      </c>
      <c r="W43" s="64">
        <v>3</v>
      </c>
      <c r="X43" s="64">
        <f>10</f>
        <v>10</v>
      </c>
      <c r="Y43" s="64">
        <f>1+4</f>
        <v>5</v>
      </c>
      <c r="Z43" s="64"/>
      <c r="AA43" s="64"/>
      <c r="AB43" s="64"/>
      <c r="AC43" s="38"/>
      <c r="AD43" s="31"/>
      <c r="AE43" s="31"/>
      <c r="AF43" s="31"/>
      <c r="AG43" s="42">
        <f t="shared" si="1"/>
        <v>34</v>
      </c>
    </row>
    <row r="44" spans="1:33" ht="24.6" customHeight="1" x14ac:dyDescent="0.3">
      <c r="A44" s="33">
        <v>43</v>
      </c>
      <c r="B44" s="34" t="s">
        <v>584</v>
      </c>
      <c r="C44" s="33" t="s">
        <v>572</v>
      </c>
      <c r="D44" s="35" t="s">
        <v>585</v>
      </c>
      <c r="E44" s="33"/>
      <c r="F44" s="31"/>
      <c r="G44" s="31"/>
      <c r="H44" s="31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61"/>
      <c r="V44" s="31"/>
      <c r="W44" s="64"/>
      <c r="X44" s="64"/>
      <c r="Y44" s="64"/>
      <c r="Z44" s="64"/>
      <c r="AA44" s="64"/>
      <c r="AB44" s="64"/>
      <c r="AC44" s="38"/>
      <c r="AD44" s="31"/>
      <c r="AE44" s="31"/>
      <c r="AF44" s="31"/>
      <c r="AG44" s="42">
        <f t="shared" si="1"/>
        <v>0</v>
      </c>
    </row>
    <row r="45" spans="1:33" ht="24.6" customHeight="1" x14ac:dyDescent="0.3">
      <c r="A45" s="33">
        <v>44</v>
      </c>
      <c r="B45" s="34" t="s">
        <v>586</v>
      </c>
      <c r="C45" s="33" t="s">
        <v>572</v>
      </c>
      <c r="D45" s="35" t="s">
        <v>587</v>
      </c>
      <c r="E45" s="33"/>
      <c r="F45" s="31"/>
      <c r="G45" s="31"/>
      <c r="H45" s="31"/>
      <c r="I45" s="30"/>
      <c r="J45" s="31"/>
      <c r="K45" s="31"/>
      <c r="L45" s="31">
        <f>3+6</f>
        <v>9</v>
      </c>
      <c r="M45" s="31"/>
      <c r="N45" s="31"/>
      <c r="O45" s="31"/>
      <c r="P45" s="31">
        <v>7</v>
      </c>
      <c r="Q45" s="31"/>
      <c r="R45" s="31"/>
      <c r="S45" s="31"/>
      <c r="T45" s="31">
        <v>2</v>
      </c>
      <c r="U45" s="61"/>
      <c r="V45" s="31"/>
      <c r="W45" s="64">
        <v>7</v>
      </c>
      <c r="X45" s="64"/>
      <c r="Y45" s="64"/>
      <c r="Z45" s="64"/>
      <c r="AA45" s="64">
        <f>2+4+6</f>
        <v>12</v>
      </c>
      <c r="AB45" s="64"/>
      <c r="AC45" s="38"/>
      <c r="AD45" s="31"/>
      <c r="AE45" s="31"/>
      <c r="AF45" s="31"/>
      <c r="AG45" s="42">
        <f t="shared" si="1"/>
        <v>37</v>
      </c>
    </row>
    <row r="46" spans="1:33" ht="24.6" customHeight="1" x14ac:dyDescent="0.3">
      <c r="A46" s="33">
        <v>45</v>
      </c>
      <c r="B46" s="34" t="s">
        <v>588</v>
      </c>
      <c r="C46" s="33" t="s">
        <v>589</v>
      </c>
      <c r="D46" s="35" t="s">
        <v>590</v>
      </c>
      <c r="E46" s="33"/>
      <c r="F46" s="31">
        <f>10+50</f>
        <v>60</v>
      </c>
      <c r="G46" s="31">
        <v>4</v>
      </c>
      <c r="H46" s="31">
        <v>60</v>
      </c>
      <c r="I46" s="30"/>
      <c r="J46" s="31">
        <f>4+6</f>
        <v>10</v>
      </c>
      <c r="K46" s="31"/>
      <c r="L46" s="31">
        <v>33</v>
      </c>
      <c r="M46" s="31"/>
      <c r="N46" s="31">
        <v>2</v>
      </c>
      <c r="O46" s="31"/>
      <c r="P46" s="31">
        <f>14+4</f>
        <v>18</v>
      </c>
      <c r="Q46" s="31"/>
      <c r="R46" s="31">
        <v>8</v>
      </c>
      <c r="S46" s="31"/>
      <c r="T46" s="31"/>
      <c r="U46" s="61"/>
      <c r="V46" s="31"/>
      <c r="W46" s="64">
        <v>6</v>
      </c>
      <c r="X46" s="64">
        <v>17</v>
      </c>
      <c r="Y46" s="64">
        <v>2</v>
      </c>
      <c r="Z46" s="64"/>
      <c r="AA46" s="64">
        <v>46</v>
      </c>
      <c r="AB46" s="64"/>
      <c r="AC46" s="38"/>
      <c r="AD46" s="31"/>
      <c r="AE46" s="31"/>
      <c r="AF46" s="31"/>
      <c r="AG46" s="42">
        <f t="shared" si="1"/>
        <v>266</v>
      </c>
    </row>
    <row r="47" spans="1:33" ht="24.6" customHeight="1" x14ac:dyDescent="0.3">
      <c r="A47" s="33">
        <v>46</v>
      </c>
      <c r="B47" s="34" t="s">
        <v>591</v>
      </c>
      <c r="C47" s="33" t="s">
        <v>589</v>
      </c>
      <c r="D47" s="35" t="s">
        <v>592</v>
      </c>
      <c r="E47" s="33"/>
      <c r="F47" s="31"/>
      <c r="G47" s="31"/>
      <c r="H47" s="31"/>
      <c r="I47" s="30"/>
      <c r="J47" s="31"/>
      <c r="K47" s="31"/>
      <c r="L47" s="31"/>
      <c r="M47" s="31"/>
      <c r="N47" s="31"/>
      <c r="O47" s="31">
        <v>6</v>
      </c>
      <c r="P47" s="31"/>
      <c r="Q47" s="31"/>
      <c r="R47" s="31"/>
      <c r="S47" s="31"/>
      <c r="T47" s="31"/>
      <c r="U47" s="61"/>
      <c r="V47" s="31"/>
      <c r="W47" s="64"/>
      <c r="X47" s="64"/>
      <c r="Y47" s="64"/>
      <c r="Z47" s="64"/>
      <c r="AA47" s="64"/>
      <c r="AB47" s="64"/>
      <c r="AC47" s="38"/>
      <c r="AD47" s="31"/>
      <c r="AE47" s="31"/>
      <c r="AF47" s="31"/>
      <c r="AG47" s="42">
        <f t="shared" si="1"/>
        <v>6</v>
      </c>
    </row>
    <row r="48" spans="1:33" ht="24.6" customHeight="1" x14ac:dyDescent="0.3">
      <c r="A48" s="33">
        <v>47</v>
      </c>
      <c r="B48" s="34" t="s">
        <v>593</v>
      </c>
      <c r="C48" s="33" t="s">
        <v>589</v>
      </c>
      <c r="D48" s="35" t="s">
        <v>594</v>
      </c>
      <c r="E48" s="33"/>
      <c r="F48" s="31">
        <v>5</v>
      </c>
      <c r="G48" s="31"/>
      <c r="H48" s="31"/>
      <c r="I48" s="30"/>
      <c r="J48" s="31"/>
      <c r="K48" s="31"/>
      <c r="L48" s="31"/>
      <c r="M48" s="31"/>
      <c r="N48" s="31"/>
      <c r="O48" s="31">
        <v>16</v>
      </c>
      <c r="P48" s="31"/>
      <c r="Q48" s="31"/>
      <c r="R48" s="31"/>
      <c r="S48" s="31"/>
      <c r="T48" s="31"/>
      <c r="U48" s="61"/>
      <c r="V48" s="31"/>
      <c r="W48" s="64"/>
      <c r="X48" s="64">
        <v>15</v>
      </c>
      <c r="Y48" s="64"/>
      <c r="Z48" s="64"/>
      <c r="AA48" s="64"/>
      <c r="AB48" s="64"/>
      <c r="AC48" s="38"/>
      <c r="AD48" s="31"/>
      <c r="AE48" s="31"/>
      <c r="AF48" s="31"/>
      <c r="AG48" s="42">
        <f t="shared" si="1"/>
        <v>36</v>
      </c>
    </row>
    <row r="49" spans="1:33" ht="24.6" customHeight="1" x14ac:dyDescent="0.3">
      <c r="A49" s="33">
        <v>48</v>
      </c>
      <c r="B49" s="34" t="s">
        <v>595</v>
      </c>
      <c r="C49" s="33" t="s">
        <v>589</v>
      </c>
      <c r="D49" s="35" t="s">
        <v>596</v>
      </c>
      <c r="E49" s="33"/>
      <c r="F49" s="31"/>
      <c r="G49" s="31"/>
      <c r="H49" s="31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61"/>
      <c r="V49" s="31"/>
      <c r="W49" s="64"/>
      <c r="X49" s="64"/>
      <c r="Y49" s="64"/>
      <c r="Z49" s="64"/>
      <c r="AA49" s="64"/>
      <c r="AB49" s="64"/>
      <c r="AC49" s="38"/>
      <c r="AD49" s="31"/>
      <c r="AE49" s="31"/>
      <c r="AF49" s="31"/>
      <c r="AG49" s="42">
        <f t="shared" si="1"/>
        <v>0</v>
      </c>
    </row>
    <row r="50" spans="1:33" ht="24.6" customHeight="1" x14ac:dyDescent="0.3">
      <c r="A50" s="33">
        <v>49</v>
      </c>
      <c r="B50" s="34" t="s">
        <v>597</v>
      </c>
      <c r="C50" s="33" t="s">
        <v>589</v>
      </c>
      <c r="D50" s="35" t="s">
        <v>598</v>
      </c>
      <c r="E50" s="33"/>
      <c r="F50" s="31">
        <v>25</v>
      </c>
      <c r="G50" s="31"/>
      <c r="H50" s="31"/>
      <c r="I50" s="30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61"/>
      <c r="V50" s="31">
        <v>1</v>
      </c>
      <c r="W50" s="64">
        <v>13</v>
      </c>
      <c r="X50" s="64"/>
      <c r="Y50" s="64"/>
      <c r="Z50" s="64"/>
      <c r="AA50" s="64"/>
      <c r="AB50" s="64"/>
      <c r="AC50" s="38"/>
      <c r="AD50" s="31"/>
      <c r="AE50" s="31"/>
      <c r="AF50" s="31"/>
      <c r="AG50" s="42">
        <f t="shared" si="1"/>
        <v>39</v>
      </c>
    </row>
    <row r="51" spans="1:33" ht="24.6" customHeight="1" x14ac:dyDescent="0.3">
      <c r="A51" s="33">
        <v>50</v>
      </c>
      <c r="B51" s="34" t="s">
        <v>599</v>
      </c>
      <c r="C51" s="33" t="s">
        <v>589</v>
      </c>
      <c r="D51" s="35" t="s">
        <v>600</v>
      </c>
      <c r="E51" s="33"/>
      <c r="F51" s="31"/>
      <c r="G51" s="31"/>
      <c r="H51" s="31"/>
      <c r="I51" s="30"/>
      <c r="J51" s="31"/>
      <c r="K51" s="31"/>
      <c r="L51" s="31"/>
      <c r="M51" s="31"/>
      <c r="N51" s="31"/>
      <c r="O51" s="31"/>
      <c r="P51" s="31">
        <v>26</v>
      </c>
      <c r="Q51" s="31">
        <v>4</v>
      </c>
      <c r="R51" s="31"/>
      <c r="S51" s="31"/>
      <c r="T51" s="31"/>
      <c r="U51" s="61"/>
      <c r="V51" s="31">
        <v>1</v>
      </c>
      <c r="W51" s="64">
        <v>13</v>
      </c>
      <c r="X51" s="64"/>
      <c r="Y51" s="64"/>
      <c r="Z51" s="64"/>
      <c r="AA51" s="64"/>
      <c r="AB51" s="64"/>
      <c r="AC51" s="38"/>
      <c r="AD51" s="31"/>
      <c r="AE51" s="31"/>
      <c r="AF51" s="31"/>
      <c r="AG51" s="42">
        <f t="shared" si="1"/>
        <v>44</v>
      </c>
    </row>
    <row r="52" spans="1:33" ht="24.6" customHeight="1" x14ac:dyDescent="0.3">
      <c r="A52" s="33">
        <v>51</v>
      </c>
      <c r="B52" s="34" t="s">
        <v>601</v>
      </c>
      <c r="C52" s="33" t="s">
        <v>589</v>
      </c>
      <c r="D52" s="35" t="s">
        <v>602</v>
      </c>
      <c r="E52" s="33"/>
      <c r="F52" s="31"/>
      <c r="G52" s="31"/>
      <c r="H52" s="31">
        <v>2</v>
      </c>
      <c r="I52" s="30">
        <v>20</v>
      </c>
      <c r="J52" s="31"/>
      <c r="K52" s="31"/>
      <c r="L52" s="31"/>
      <c r="M52" s="31"/>
      <c r="N52" s="31"/>
      <c r="O52" s="31"/>
      <c r="P52" s="31">
        <v>2</v>
      </c>
      <c r="Q52" s="31"/>
      <c r="R52" s="31"/>
      <c r="S52" s="31"/>
      <c r="T52" s="31"/>
      <c r="U52" s="61"/>
      <c r="V52" s="31"/>
      <c r="W52" s="64"/>
      <c r="X52" s="64"/>
      <c r="Y52" s="64"/>
      <c r="Z52" s="64"/>
      <c r="AA52" s="64"/>
      <c r="AB52" s="64"/>
      <c r="AC52" s="38"/>
      <c r="AD52" s="31"/>
      <c r="AE52" s="31"/>
      <c r="AF52" s="31"/>
      <c r="AG52" s="42">
        <f t="shared" si="1"/>
        <v>24</v>
      </c>
    </row>
    <row r="53" spans="1:33" ht="24.6" customHeight="1" x14ac:dyDescent="0.3">
      <c r="A53" s="33">
        <v>52</v>
      </c>
      <c r="B53" s="34" t="s">
        <v>603</v>
      </c>
      <c r="C53" s="33" t="s">
        <v>589</v>
      </c>
      <c r="D53" s="35" t="s">
        <v>604</v>
      </c>
      <c r="E53" s="33"/>
      <c r="F53" s="31"/>
      <c r="G53" s="31"/>
      <c r="H53" s="31"/>
      <c r="I53" s="30">
        <v>24</v>
      </c>
      <c r="J53" s="31">
        <v>1</v>
      </c>
      <c r="K53" s="31">
        <v>3</v>
      </c>
      <c r="L53" s="31"/>
      <c r="M53" s="31"/>
      <c r="N53" s="31"/>
      <c r="O53" s="31">
        <v>7</v>
      </c>
      <c r="P53" s="31"/>
      <c r="Q53" s="31"/>
      <c r="R53" s="31"/>
      <c r="S53" s="31"/>
      <c r="T53" s="31"/>
      <c r="U53" s="61"/>
      <c r="V53" s="31"/>
      <c r="W53" s="64"/>
      <c r="X53" s="64">
        <v>5</v>
      </c>
      <c r="Y53" s="64">
        <v>2</v>
      </c>
      <c r="Z53" s="64"/>
      <c r="AA53" s="64"/>
      <c r="AB53" s="64">
        <f>10</f>
        <v>10</v>
      </c>
      <c r="AC53" s="38"/>
      <c r="AD53" s="31"/>
      <c r="AE53" s="31"/>
      <c r="AF53" s="31"/>
      <c r="AG53" s="42">
        <f t="shared" si="1"/>
        <v>52</v>
      </c>
    </row>
    <row r="54" spans="1:33" ht="24.6" customHeight="1" x14ac:dyDescent="0.3">
      <c r="A54" s="33">
        <v>53</v>
      </c>
      <c r="B54" s="34" t="s">
        <v>605</v>
      </c>
      <c r="C54" s="33" t="s">
        <v>606</v>
      </c>
      <c r="D54" s="35" t="s">
        <v>607</v>
      </c>
      <c r="E54" s="33"/>
      <c r="F54" s="31"/>
      <c r="G54" s="31"/>
      <c r="H54" s="31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61"/>
      <c r="V54" s="31"/>
      <c r="W54" s="64"/>
      <c r="X54" s="64"/>
      <c r="Y54" s="64"/>
      <c r="Z54" s="64"/>
      <c r="AA54" s="64"/>
      <c r="AB54" s="64"/>
      <c r="AC54" s="38"/>
      <c r="AD54" s="31"/>
      <c r="AE54" s="31"/>
      <c r="AF54" s="31"/>
      <c r="AG54" s="42">
        <f t="shared" si="1"/>
        <v>0</v>
      </c>
    </row>
    <row r="55" spans="1:33" ht="24.6" customHeight="1" x14ac:dyDescent="0.3">
      <c r="A55" s="33">
        <v>54</v>
      </c>
      <c r="B55" s="34" t="s">
        <v>608</v>
      </c>
      <c r="C55" s="33" t="s">
        <v>606</v>
      </c>
      <c r="D55" s="35" t="s">
        <v>609</v>
      </c>
      <c r="E55" s="33"/>
      <c r="F55" s="31">
        <v>22</v>
      </c>
      <c r="G55" s="31"/>
      <c r="H55" s="31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61"/>
      <c r="V55" s="31"/>
      <c r="W55" s="64"/>
      <c r="X55" s="64">
        <v>9</v>
      </c>
      <c r="Y55" s="64">
        <v>7</v>
      </c>
      <c r="Z55" s="64"/>
      <c r="AA55" s="64"/>
      <c r="AB55" s="64"/>
      <c r="AC55" s="38"/>
      <c r="AD55" s="31"/>
      <c r="AE55" s="31"/>
      <c r="AF55" s="31"/>
      <c r="AG55" s="42">
        <f t="shared" si="1"/>
        <v>38</v>
      </c>
    </row>
    <row r="56" spans="1:33" ht="24.6" customHeight="1" x14ac:dyDescent="0.3">
      <c r="A56" s="33">
        <v>55</v>
      </c>
      <c r="B56" s="34" t="s">
        <v>494</v>
      </c>
      <c r="C56" s="33" t="s">
        <v>606</v>
      </c>
      <c r="D56" s="35" t="s">
        <v>610</v>
      </c>
      <c r="E56" s="33"/>
      <c r="F56" s="31">
        <v>7</v>
      </c>
      <c r="G56" s="31"/>
      <c r="H56" s="31"/>
      <c r="I56" s="30">
        <v>12</v>
      </c>
      <c r="J56" s="31"/>
      <c r="K56" s="31">
        <v>2</v>
      </c>
      <c r="L56" s="31">
        <v>2</v>
      </c>
      <c r="M56" s="31">
        <v>2</v>
      </c>
      <c r="N56" s="31"/>
      <c r="O56" s="31"/>
      <c r="P56" s="31">
        <v>1</v>
      </c>
      <c r="Q56" s="31"/>
      <c r="R56" s="31"/>
      <c r="S56" s="31">
        <f>1+7</f>
        <v>8</v>
      </c>
      <c r="T56" s="31"/>
      <c r="U56" s="61"/>
      <c r="V56" s="31"/>
      <c r="W56" s="64"/>
      <c r="X56" s="64">
        <f>4+4</f>
        <v>8</v>
      </c>
      <c r="Y56" s="64"/>
      <c r="Z56" s="64"/>
      <c r="AA56" s="64"/>
      <c r="AB56" s="64"/>
      <c r="AC56" s="38"/>
      <c r="AD56" s="31"/>
      <c r="AE56" s="31"/>
      <c r="AF56" s="31"/>
      <c r="AG56" s="42">
        <f t="shared" si="1"/>
        <v>42</v>
      </c>
    </row>
    <row r="57" spans="1:33" ht="24.6" customHeight="1" x14ac:dyDescent="0.3">
      <c r="A57" s="33">
        <v>56</v>
      </c>
      <c r="B57" s="34" t="s">
        <v>611</v>
      </c>
      <c r="C57" s="33" t="s">
        <v>606</v>
      </c>
      <c r="D57" s="35" t="s">
        <v>612</v>
      </c>
      <c r="E57" s="33"/>
      <c r="F57" s="31"/>
      <c r="G57" s="31">
        <v>9</v>
      </c>
      <c r="H57" s="31"/>
      <c r="I57" s="30"/>
      <c r="J57" s="31">
        <v>5</v>
      </c>
      <c r="K57" s="31"/>
      <c r="L57" s="31"/>
      <c r="M57" s="31"/>
      <c r="N57" s="31"/>
      <c r="O57" s="31"/>
      <c r="P57" s="31">
        <v>20</v>
      </c>
      <c r="Q57" s="31"/>
      <c r="R57" s="31"/>
      <c r="S57" s="31"/>
      <c r="T57" s="31"/>
      <c r="U57" s="61"/>
      <c r="V57" s="31"/>
      <c r="W57" s="64"/>
      <c r="X57" s="64">
        <v>3</v>
      </c>
      <c r="Y57" s="64"/>
      <c r="Z57" s="64"/>
      <c r="AA57" s="64"/>
      <c r="AB57" s="64"/>
      <c r="AC57" s="38"/>
      <c r="AD57" s="31"/>
      <c r="AE57" s="31"/>
      <c r="AF57" s="31"/>
      <c r="AG57" s="42">
        <f t="shared" si="1"/>
        <v>37</v>
      </c>
    </row>
    <row r="58" spans="1:33" ht="24.6" customHeight="1" x14ac:dyDescent="0.3">
      <c r="A58" s="33">
        <v>57</v>
      </c>
      <c r="B58" s="34" t="s">
        <v>613</v>
      </c>
      <c r="C58" s="33" t="s">
        <v>606</v>
      </c>
      <c r="D58" s="35" t="s">
        <v>614</v>
      </c>
      <c r="E58" s="33"/>
      <c r="F58" s="31"/>
      <c r="G58" s="31">
        <v>7</v>
      </c>
      <c r="H58" s="31"/>
      <c r="I58" s="30"/>
      <c r="J58" s="31"/>
      <c r="K58" s="31"/>
      <c r="L58" s="31">
        <v>2</v>
      </c>
      <c r="M58" s="31"/>
      <c r="N58" s="31"/>
      <c r="O58" s="31"/>
      <c r="P58" s="31"/>
      <c r="Q58" s="31"/>
      <c r="R58" s="31"/>
      <c r="S58" s="31"/>
      <c r="T58" s="31"/>
      <c r="U58" s="61"/>
      <c r="V58" s="31"/>
      <c r="W58" s="64"/>
      <c r="X58" s="64"/>
      <c r="Y58" s="64"/>
      <c r="Z58" s="64"/>
      <c r="AA58" s="64"/>
      <c r="AB58" s="64">
        <f>44</f>
        <v>44</v>
      </c>
      <c r="AC58" s="38"/>
      <c r="AD58" s="31"/>
      <c r="AE58" s="31"/>
      <c r="AF58" s="31"/>
      <c r="AG58" s="42">
        <f t="shared" si="1"/>
        <v>53</v>
      </c>
    </row>
    <row r="59" spans="1:33" ht="24.6" customHeight="1" x14ac:dyDescent="0.3">
      <c r="A59" s="33">
        <v>58</v>
      </c>
      <c r="B59" s="34" t="s">
        <v>615</v>
      </c>
      <c r="C59" s="33" t="s">
        <v>606</v>
      </c>
      <c r="D59" s="35" t="s">
        <v>616</v>
      </c>
      <c r="E59" s="33"/>
      <c r="F59" s="31"/>
      <c r="G59" s="31"/>
      <c r="H59" s="31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61"/>
      <c r="V59" s="31"/>
      <c r="W59" s="64"/>
      <c r="X59" s="64"/>
      <c r="Y59" s="64"/>
      <c r="Z59" s="64"/>
      <c r="AA59" s="64"/>
      <c r="AB59" s="64"/>
      <c r="AC59" s="38"/>
      <c r="AD59" s="31"/>
      <c r="AE59" s="31"/>
      <c r="AF59" s="31"/>
      <c r="AG59" s="42">
        <f t="shared" si="1"/>
        <v>0</v>
      </c>
    </row>
    <row r="60" spans="1:33" ht="24.6" customHeight="1" x14ac:dyDescent="0.3">
      <c r="A60" s="33">
        <v>59</v>
      </c>
      <c r="B60" s="34" t="s">
        <v>617</v>
      </c>
      <c r="C60" s="33" t="s">
        <v>606</v>
      </c>
      <c r="D60" s="35" t="s">
        <v>618</v>
      </c>
      <c r="E60" s="33" t="s">
        <v>511</v>
      </c>
      <c r="F60" s="31"/>
      <c r="G60" s="31">
        <v>2</v>
      </c>
      <c r="H60" s="31">
        <v>26</v>
      </c>
      <c r="I60" s="30"/>
      <c r="J60" s="31"/>
      <c r="K60" s="31"/>
      <c r="L60" s="31">
        <v>14</v>
      </c>
      <c r="M60" s="31"/>
      <c r="N60" s="31"/>
      <c r="O60" s="31"/>
      <c r="P60" s="31"/>
      <c r="Q60" s="31"/>
      <c r="R60" s="31"/>
      <c r="S60" s="31"/>
      <c r="T60" s="31"/>
      <c r="U60" s="61"/>
      <c r="V60" s="31"/>
      <c r="W60" s="64"/>
      <c r="X60" s="64"/>
      <c r="Y60" s="64"/>
      <c r="Z60" s="64">
        <v>21</v>
      </c>
      <c r="AA60" s="64"/>
      <c r="AB60" s="64">
        <f>27</f>
        <v>27</v>
      </c>
      <c r="AC60" s="38"/>
      <c r="AD60" s="31"/>
      <c r="AE60" s="31"/>
      <c r="AF60" s="31"/>
      <c r="AG60" s="42">
        <f t="shared" si="1"/>
        <v>90</v>
      </c>
    </row>
    <row r="61" spans="1:33" ht="24.6" customHeight="1" x14ac:dyDescent="0.3">
      <c r="A61" s="33">
        <v>60</v>
      </c>
      <c r="B61" s="34" t="s">
        <v>619</v>
      </c>
      <c r="C61" s="33" t="s">
        <v>606</v>
      </c>
      <c r="D61" s="35" t="s">
        <v>620</v>
      </c>
      <c r="E61" s="33"/>
      <c r="F61" s="31"/>
      <c r="G61" s="31">
        <v>20</v>
      </c>
      <c r="H61" s="31"/>
      <c r="I61" s="30">
        <v>13</v>
      </c>
      <c r="J61" s="31">
        <f>6+30</f>
        <v>36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61"/>
      <c r="V61" s="31"/>
      <c r="W61" s="64"/>
      <c r="X61" s="64"/>
      <c r="Y61" s="64"/>
      <c r="Z61" s="64"/>
      <c r="AA61" s="64"/>
      <c r="AB61" s="64">
        <f>2</f>
        <v>2</v>
      </c>
      <c r="AC61" s="38"/>
      <c r="AD61" s="31"/>
      <c r="AE61" s="31"/>
      <c r="AF61" s="31"/>
      <c r="AG61" s="42">
        <f t="shared" si="1"/>
        <v>71</v>
      </c>
    </row>
    <row r="62" spans="1:33" ht="24.6" customHeight="1" x14ac:dyDescent="0.3">
      <c r="A62" s="33">
        <v>61</v>
      </c>
      <c r="B62" s="34" t="s">
        <v>621</v>
      </c>
      <c r="C62" s="33" t="s">
        <v>622</v>
      </c>
      <c r="D62" s="35" t="s">
        <v>623</v>
      </c>
      <c r="E62" s="33"/>
      <c r="F62" s="31">
        <v>16</v>
      </c>
      <c r="G62" s="31"/>
      <c r="H62" s="31">
        <v>5</v>
      </c>
      <c r="I62" s="30">
        <f>1+5</f>
        <v>6</v>
      </c>
      <c r="J62" s="31">
        <v>1</v>
      </c>
      <c r="K62" s="31"/>
      <c r="L62" s="31"/>
      <c r="M62" s="31"/>
      <c r="N62" s="31">
        <v>1</v>
      </c>
      <c r="O62" s="31"/>
      <c r="P62" s="31"/>
      <c r="Q62" s="31"/>
      <c r="R62" s="31"/>
      <c r="S62" s="31"/>
      <c r="T62" s="31"/>
      <c r="U62" s="61"/>
      <c r="V62" s="31">
        <v>3</v>
      </c>
      <c r="W62" s="64"/>
      <c r="X62" s="64"/>
      <c r="Y62" s="64"/>
      <c r="Z62" s="64"/>
      <c r="AA62" s="64"/>
      <c r="AB62" s="64"/>
      <c r="AC62" s="38"/>
      <c r="AD62" s="31"/>
      <c r="AE62" s="31"/>
      <c r="AF62" s="31"/>
      <c r="AG62" s="42">
        <f t="shared" si="1"/>
        <v>32</v>
      </c>
    </row>
    <row r="63" spans="1:33" ht="24.6" customHeight="1" x14ac:dyDescent="0.3">
      <c r="A63" s="33">
        <v>62</v>
      </c>
      <c r="B63" s="34" t="s">
        <v>624</v>
      </c>
      <c r="C63" s="33" t="s">
        <v>622</v>
      </c>
      <c r="D63" s="35" t="s">
        <v>625</v>
      </c>
      <c r="E63" s="33"/>
      <c r="F63" s="31"/>
      <c r="G63" s="31"/>
      <c r="H63" s="31">
        <v>18</v>
      </c>
      <c r="I63" s="30">
        <v>21</v>
      </c>
      <c r="J63" s="31">
        <v>2</v>
      </c>
      <c r="K63" s="31">
        <v>2</v>
      </c>
      <c r="L63" s="31"/>
      <c r="M63" s="31"/>
      <c r="N63" s="31">
        <v>1</v>
      </c>
      <c r="O63" s="31"/>
      <c r="P63" s="31"/>
      <c r="Q63" s="31"/>
      <c r="R63" s="31"/>
      <c r="S63" s="31"/>
      <c r="T63" s="31"/>
      <c r="U63" s="61"/>
      <c r="V63" s="31">
        <v>7</v>
      </c>
      <c r="W63" s="64"/>
      <c r="X63" s="64"/>
      <c r="Y63" s="64"/>
      <c r="Z63" s="64"/>
      <c r="AA63" s="64"/>
      <c r="AB63" s="64">
        <f>25</f>
        <v>25</v>
      </c>
      <c r="AC63" s="38"/>
      <c r="AD63" s="31"/>
      <c r="AE63" s="31"/>
      <c r="AF63" s="31"/>
      <c r="AG63" s="42">
        <f t="shared" si="1"/>
        <v>76</v>
      </c>
    </row>
    <row r="64" spans="1:33" ht="24.6" customHeight="1" x14ac:dyDescent="0.3">
      <c r="A64" s="33">
        <v>63</v>
      </c>
      <c r="B64" s="34" t="s">
        <v>626</v>
      </c>
      <c r="C64" s="33" t="s">
        <v>622</v>
      </c>
      <c r="D64" s="35" t="s">
        <v>627</v>
      </c>
      <c r="E64" s="33"/>
      <c r="F64" s="31"/>
      <c r="G64" s="31"/>
      <c r="H64" s="31"/>
      <c r="I64" s="30"/>
      <c r="J64" s="31"/>
      <c r="K64" s="31">
        <v>1</v>
      </c>
      <c r="L64" s="31"/>
      <c r="M64" s="31"/>
      <c r="N64" s="31"/>
      <c r="O64" s="31"/>
      <c r="P64" s="31"/>
      <c r="Q64" s="31"/>
      <c r="R64" s="31"/>
      <c r="S64" s="31"/>
      <c r="T64" s="31"/>
      <c r="U64" s="61"/>
      <c r="V64" s="31"/>
      <c r="W64" s="64"/>
      <c r="X64" s="64"/>
      <c r="Y64" s="64"/>
      <c r="Z64" s="64"/>
      <c r="AA64" s="64"/>
      <c r="AB64" s="64"/>
      <c r="AC64" s="38"/>
      <c r="AD64" s="31"/>
      <c r="AE64" s="31"/>
      <c r="AF64" s="31"/>
      <c r="AG64" s="42">
        <f t="shared" si="1"/>
        <v>1</v>
      </c>
    </row>
    <row r="65" spans="1:33" ht="24.6" customHeight="1" x14ac:dyDescent="0.3">
      <c r="A65" s="33">
        <v>64</v>
      </c>
      <c r="B65" s="34" t="s">
        <v>628</v>
      </c>
      <c r="C65" s="33" t="s">
        <v>622</v>
      </c>
      <c r="D65" s="35" t="s">
        <v>629</v>
      </c>
      <c r="E65" s="33"/>
      <c r="F65" s="31">
        <v>3</v>
      </c>
      <c r="G65" s="31"/>
      <c r="H65" s="31"/>
      <c r="I65" s="30"/>
      <c r="J65" s="31">
        <f>2+2</f>
        <v>4</v>
      </c>
      <c r="K65" s="31"/>
      <c r="L65" s="31">
        <v>16</v>
      </c>
      <c r="M65" s="31"/>
      <c r="N65" s="31">
        <v>2</v>
      </c>
      <c r="O65" s="31"/>
      <c r="P65" s="31"/>
      <c r="Q65" s="31"/>
      <c r="R65" s="31"/>
      <c r="S65" s="31"/>
      <c r="T65" s="31"/>
      <c r="U65" s="61"/>
      <c r="V65" s="31">
        <v>2</v>
      </c>
      <c r="W65" s="64">
        <v>11</v>
      </c>
      <c r="X65" s="64">
        <v>2</v>
      </c>
      <c r="Y65" s="64"/>
      <c r="Z65" s="64"/>
      <c r="AA65" s="64"/>
      <c r="AB65" s="64">
        <f>2</f>
        <v>2</v>
      </c>
      <c r="AC65" s="38"/>
      <c r="AD65" s="31"/>
      <c r="AE65" s="31"/>
      <c r="AF65" s="31"/>
      <c r="AG65" s="42">
        <f t="shared" si="1"/>
        <v>42</v>
      </c>
    </row>
    <row r="66" spans="1:33" ht="24.6" customHeight="1" x14ac:dyDescent="0.3">
      <c r="A66" s="33">
        <v>65</v>
      </c>
      <c r="B66" s="34" t="s">
        <v>630</v>
      </c>
      <c r="C66" s="33" t="s">
        <v>622</v>
      </c>
      <c r="D66" s="35" t="s">
        <v>631</v>
      </c>
      <c r="E66" s="33">
        <v>3</v>
      </c>
      <c r="F66" s="31"/>
      <c r="G66" s="31"/>
      <c r="H66" s="31"/>
      <c r="I66" s="30"/>
      <c r="J66" s="31"/>
      <c r="K66" s="31"/>
      <c r="L66" s="31"/>
      <c r="M66" s="31">
        <v>1</v>
      </c>
      <c r="N66" s="31"/>
      <c r="O66" s="31"/>
      <c r="P66" s="31"/>
      <c r="Q66" s="31"/>
      <c r="R66" s="31"/>
      <c r="S66" s="31"/>
      <c r="T66" s="31"/>
      <c r="U66" s="61"/>
      <c r="V66" s="31"/>
      <c r="W66" s="64"/>
      <c r="X66" s="64"/>
      <c r="Y66" s="64"/>
      <c r="Z66" s="64"/>
      <c r="AA66" s="64"/>
      <c r="AB66" s="64"/>
      <c r="AC66" s="38"/>
      <c r="AD66" s="31"/>
      <c r="AE66" s="31"/>
      <c r="AF66" s="31"/>
      <c r="AG66" s="42">
        <f t="shared" ref="AG66:AG97" si="2">SUM(F66:AF66)</f>
        <v>1</v>
      </c>
    </row>
    <row r="67" spans="1:33" ht="24.6" customHeight="1" x14ac:dyDescent="0.3">
      <c r="A67" s="33">
        <v>66</v>
      </c>
      <c r="B67" s="34" t="s">
        <v>632</v>
      </c>
      <c r="C67" s="33" t="s">
        <v>622</v>
      </c>
      <c r="D67" s="35" t="s">
        <v>633</v>
      </c>
      <c r="E67" s="33"/>
      <c r="F67" s="31"/>
      <c r="G67" s="31"/>
      <c r="H67" s="31"/>
      <c r="I67" s="30">
        <v>1</v>
      </c>
      <c r="J67" s="31"/>
      <c r="K67" s="31">
        <v>2</v>
      </c>
      <c r="L67" s="31"/>
      <c r="M67" s="31">
        <v>4</v>
      </c>
      <c r="N67" s="31">
        <v>4</v>
      </c>
      <c r="O67" s="31"/>
      <c r="P67" s="31"/>
      <c r="Q67" s="31"/>
      <c r="R67" s="31"/>
      <c r="S67" s="31"/>
      <c r="T67" s="31"/>
      <c r="U67" s="61"/>
      <c r="V67" s="31"/>
      <c r="W67" s="64"/>
      <c r="X67" s="64"/>
      <c r="Y67" s="64"/>
      <c r="Z67" s="64"/>
      <c r="AA67" s="64"/>
      <c r="AB67" s="64"/>
      <c r="AC67" s="38"/>
      <c r="AD67" s="31"/>
      <c r="AE67" s="31"/>
      <c r="AF67" s="31"/>
      <c r="AG67" s="42">
        <f t="shared" si="2"/>
        <v>11</v>
      </c>
    </row>
    <row r="68" spans="1:33" ht="24.6" customHeight="1" x14ac:dyDescent="0.3">
      <c r="A68" s="33">
        <v>67</v>
      </c>
      <c r="B68" s="34" t="s">
        <v>634</v>
      </c>
      <c r="C68" s="33" t="s">
        <v>622</v>
      </c>
      <c r="D68" s="35" t="s">
        <v>635</v>
      </c>
      <c r="E68" s="33"/>
      <c r="F68" s="31"/>
      <c r="G68" s="31"/>
      <c r="H68" s="31"/>
      <c r="I68" s="30">
        <f>5+4</f>
        <v>9</v>
      </c>
      <c r="J68" s="31"/>
      <c r="K68" s="31"/>
      <c r="L68" s="31"/>
      <c r="M68" s="31">
        <v>1</v>
      </c>
      <c r="N68" s="31"/>
      <c r="O68" s="31">
        <f>6+10</f>
        <v>16</v>
      </c>
      <c r="P68" s="31"/>
      <c r="Q68" s="31"/>
      <c r="R68" s="31"/>
      <c r="S68" s="31"/>
      <c r="T68" s="31"/>
      <c r="U68" s="61"/>
      <c r="V68" s="31"/>
      <c r="W68" s="64">
        <v>7</v>
      </c>
      <c r="X68" s="64">
        <v>1</v>
      </c>
      <c r="Y68" s="64"/>
      <c r="Z68" s="64"/>
      <c r="AA68" s="64"/>
      <c r="AB68" s="64">
        <f>19</f>
        <v>19</v>
      </c>
      <c r="AC68" s="38"/>
      <c r="AD68" s="31"/>
      <c r="AE68" s="31"/>
      <c r="AF68" s="31"/>
      <c r="AG68" s="42">
        <f t="shared" si="2"/>
        <v>53</v>
      </c>
    </row>
    <row r="69" spans="1:33" ht="24.6" customHeight="1" x14ac:dyDescent="0.3">
      <c r="A69" s="33">
        <v>68</v>
      </c>
      <c r="B69" s="34" t="s">
        <v>636</v>
      </c>
      <c r="C69" s="33" t="s">
        <v>622</v>
      </c>
      <c r="D69" s="35" t="s">
        <v>637</v>
      </c>
      <c r="E69" s="33"/>
      <c r="F69" s="31"/>
      <c r="G69" s="31"/>
      <c r="H69" s="31"/>
      <c r="I69" s="30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61"/>
      <c r="V69" s="31"/>
      <c r="W69" s="64"/>
      <c r="X69" s="64"/>
      <c r="Y69" s="64"/>
      <c r="Z69" s="64"/>
      <c r="AA69" s="64"/>
      <c r="AB69" s="64"/>
      <c r="AC69" s="38"/>
      <c r="AD69" s="31"/>
      <c r="AE69" s="31"/>
      <c r="AF69" s="31"/>
      <c r="AG69" s="42">
        <f t="shared" si="2"/>
        <v>0</v>
      </c>
    </row>
    <row r="70" spans="1:33" ht="24.6" customHeight="1" x14ac:dyDescent="0.3">
      <c r="A70" s="33">
        <v>69</v>
      </c>
      <c r="B70" s="34" t="s">
        <v>638</v>
      </c>
      <c r="C70" s="33" t="s">
        <v>639</v>
      </c>
      <c r="D70" s="35" t="s">
        <v>640</v>
      </c>
      <c r="E70" s="33"/>
      <c r="F70" s="31"/>
      <c r="G70" s="31"/>
      <c r="H70" s="31"/>
      <c r="I70" s="30">
        <v>20</v>
      </c>
      <c r="J70" s="31"/>
      <c r="K70" s="31">
        <v>18</v>
      </c>
      <c r="L70" s="31"/>
      <c r="M70" s="31"/>
      <c r="N70" s="31"/>
      <c r="O70" s="31"/>
      <c r="P70" s="31">
        <v>8</v>
      </c>
      <c r="Q70" s="31"/>
      <c r="R70" s="31"/>
      <c r="S70" s="31"/>
      <c r="T70" s="31"/>
      <c r="U70" s="61"/>
      <c r="V70" s="31"/>
      <c r="W70" s="64"/>
      <c r="X70" s="64"/>
      <c r="Y70" s="64"/>
      <c r="Z70" s="64"/>
      <c r="AA70" s="64"/>
      <c r="AB70" s="64">
        <f>5</f>
        <v>5</v>
      </c>
      <c r="AC70" s="38"/>
      <c r="AD70" s="31"/>
      <c r="AE70" s="31"/>
      <c r="AF70" s="31"/>
      <c r="AG70" s="42">
        <f t="shared" si="2"/>
        <v>51</v>
      </c>
    </row>
    <row r="71" spans="1:33" ht="24.6" customHeight="1" x14ac:dyDescent="0.3">
      <c r="A71" s="33">
        <v>70</v>
      </c>
      <c r="B71" s="34" t="s">
        <v>641</v>
      </c>
      <c r="C71" s="33" t="s">
        <v>639</v>
      </c>
      <c r="D71" s="35" t="s">
        <v>642</v>
      </c>
      <c r="E71" s="33"/>
      <c r="F71" s="31"/>
      <c r="G71" s="31"/>
      <c r="H71" s="31"/>
      <c r="I71" s="30"/>
      <c r="J71" s="31"/>
      <c r="K71" s="31">
        <f>2+4</f>
        <v>6</v>
      </c>
      <c r="L71" s="31">
        <f>4+10</f>
        <v>14</v>
      </c>
      <c r="M71" s="31"/>
      <c r="N71" s="31"/>
      <c r="O71" s="31"/>
      <c r="P71" s="31"/>
      <c r="Q71" s="31"/>
      <c r="R71" s="31"/>
      <c r="S71" s="31"/>
      <c r="T71" s="31"/>
      <c r="U71" s="61"/>
      <c r="V71" s="31"/>
      <c r="W71" s="64">
        <v>3</v>
      </c>
      <c r="X71" s="64"/>
      <c r="Y71" s="64">
        <v>3</v>
      </c>
      <c r="Z71" s="64"/>
      <c r="AA71" s="64"/>
      <c r="AB71" s="64"/>
      <c r="AC71" s="38"/>
      <c r="AD71" s="31"/>
      <c r="AE71" s="31"/>
      <c r="AF71" s="31"/>
      <c r="AG71" s="42">
        <f t="shared" si="2"/>
        <v>26</v>
      </c>
    </row>
    <row r="72" spans="1:33" ht="24.6" customHeight="1" x14ac:dyDescent="0.3">
      <c r="A72" s="33">
        <v>71</v>
      </c>
      <c r="B72" s="34" t="s">
        <v>643</v>
      </c>
      <c r="C72" s="33" t="s">
        <v>639</v>
      </c>
      <c r="D72" s="35" t="s">
        <v>644</v>
      </c>
      <c r="E72" s="33"/>
      <c r="F72" s="31"/>
      <c r="G72" s="31"/>
      <c r="H72" s="31"/>
      <c r="I72" s="30"/>
      <c r="J72" s="31"/>
      <c r="K72" s="31">
        <f>4+4</f>
        <v>8</v>
      </c>
      <c r="L72" s="31"/>
      <c r="M72" s="31"/>
      <c r="N72" s="31"/>
      <c r="O72" s="31"/>
      <c r="P72" s="31"/>
      <c r="Q72" s="31"/>
      <c r="R72" s="31"/>
      <c r="S72" s="31"/>
      <c r="T72" s="31"/>
      <c r="U72" s="61"/>
      <c r="V72" s="31"/>
      <c r="W72" s="64"/>
      <c r="X72" s="64"/>
      <c r="Y72" s="64"/>
      <c r="Z72" s="64"/>
      <c r="AA72" s="64"/>
      <c r="AB72" s="64"/>
      <c r="AC72" s="38"/>
      <c r="AD72" s="31"/>
      <c r="AE72" s="31"/>
      <c r="AF72" s="31"/>
      <c r="AG72" s="42">
        <f t="shared" si="2"/>
        <v>8</v>
      </c>
    </row>
    <row r="73" spans="1:33" ht="24.6" customHeight="1" x14ac:dyDescent="0.3">
      <c r="A73" s="33">
        <v>72</v>
      </c>
      <c r="B73" s="34" t="s">
        <v>645</v>
      </c>
      <c r="C73" s="33" t="s">
        <v>639</v>
      </c>
      <c r="D73" s="35" t="s">
        <v>646</v>
      </c>
      <c r="E73" s="33" t="s">
        <v>647</v>
      </c>
      <c r="F73" s="31"/>
      <c r="G73" s="31"/>
      <c r="H73" s="31"/>
      <c r="I73" s="30"/>
      <c r="J73" s="31"/>
      <c r="K73" s="31">
        <v>1</v>
      </c>
      <c r="L73" s="31"/>
      <c r="M73" s="31"/>
      <c r="N73" s="31"/>
      <c r="O73" s="31"/>
      <c r="P73" s="31"/>
      <c r="Q73" s="31"/>
      <c r="R73" s="31"/>
      <c r="S73" s="31"/>
      <c r="T73" s="31"/>
      <c r="U73" s="61"/>
      <c r="V73" s="31"/>
      <c r="W73" s="64"/>
      <c r="X73" s="64">
        <f>2+4</f>
        <v>6</v>
      </c>
      <c r="Y73" s="64"/>
      <c r="Z73" s="64"/>
      <c r="AA73" s="64"/>
      <c r="AB73" s="64"/>
      <c r="AC73" s="38"/>
      <c r="AD73" s="31"/>
      <c r="AE73" s="31"/>
      <c r="AF73" s="31"/>
      <c r="AG73" s="42">
        <f t="shared" si="2"/>
        <v>7</v>
      </c>
    </row>
    <row r="74" spans="1:33" ht="24.6" customHeight="1" x14ac:dyDescent="0.3">
      <c r="A74" s="33">
        <v>73</v>
      </c>
      <c r="B74" s="34" t="s">
        <v>648</v>
      </c>
      <c r="C74" s="33" t="s">
        <v>639</v>
      </c>
      <c r="D74" s="35" t="s">
        <v>649</v>
      </c>
      <c r="E74" s="33"/>
      <c r="F74" s="31"/>
      <c r="G74" s="31"/>
      <c r="H74" s="31"/>
      <c r="I74" s="30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61"/>
      <c r="V74" s="31"/>
      <c r="W74" s="64"/>
      <c r="X74" s="64"/>
      <c r="Y74" s="64"/>
      <c r="Z74" s="64"/>
      <c r="AA74" s="64"/>
      <c r="AB74" s="64"/>
      <c r="AC74" s="38"/>
      <c r="AD74" s="31"/>
      <c r="AE74" s="31"/>
      <c r="AF74" s="31"/>
      <c r="AG74" s="42">
        <f t="shared" si="2"/>
        <v>0</v>
      </c>
    </row>
    <row r="75" spans="1:33" ht="24.6" customHeight="1" x14ac:dyDescent="0.3">
      <c r="A75" s="33">
        <v>74</v>
      </c>
      <c r="B75" s="34" t="s">
        <v>650</v>
      </c>
      <c r="C75" s="33" t="s">
        <v>639</v>
      </c>
      <c r="D75" s="35" t="s">
        <v>651</v>
      </c>
      <c r="E75" s="33"/>
      <c r="F75" s="31"/>
      <c r="G75" s="31"/>
      <c r="H75" s="31"/>
      <c r="I75" s="30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61"/>
      <c r="V75" s="31"/>
      <c r="W75" s="64"/>
      <c r="X75" s="64"/>
      <c r="Y75" s="64"/>
      <c r="Z75" s="64"/>
      <c r="AA75" s="64"/>
      <c r="AB75" s="64"/>
      <c r="AC75" s="38"/>
      <c r="AD75" s="31"/>
      <c r="AE75" s="31"/>
      <c r="AF75" s="31"/>
      <c r="AG75" s="42">
        <f t="shared" si="2"/>
        <v>0</v>
      </c>
    </row>
    <row r="76" spans="1:33" ht="24.6" customHeight="1" x14ac:dyDescent="0.3">
      <c r="A76" s="33">
        <v>75</v>
      </c>
      <c r="B76" s="34" t="s">
        <v>652</v>
      </c>
      <c r="C76" s="33" t="s">
        <v>639</v>
      </c>
      <c r="D76" s="35" t="s">
        <v>653</v>
      </c>
      <c r="E76" s="33"/>
      <c r="F76" s="31"/>
      <c r="G76" s="31"/>
      <c r="H76" s="31"/>
      <c r="I76" s="30"/>
      <c r="J76" s="31"/>
      <c r="K76" s="31">
        <v>7</v>
      </c>
      <c r="L76" s="31"/>
      <c r="M76" s="31"/>
      <c r="N76" s="31"/>
      <c r="O76" s="31"/>
      <c r="P76" s="31">
        <v>11</v>
      </c>
      <c r="Q76" s="31"/>
      <c r="R76" s="31"/>
      <c r="S76" s="31"/>
      <c r="T76" s="31"/>
      <c r="U76" s="61"/>
      <c r="V76" s="31"/>
      <c r="W76" s="64"/>
      <c r="X76" s="64">
        <f>11+23</f>
        <v>34</v>
      </c>
      <c r="Y76" s="64"/>
      <c r="Z76" s="64"/>
      <c r="AA76" s="64"/>
      <c r="AB76" s="64"/>
      <c r="AC76" s="38"/>
      <c r="AD76" s="31"/>
      <c r="AE76" s="31"/>
      <c r="AF76" s="31"/>
      <c r="AG76" s="42">
        <f t="shared" si="2"/>
        <v>52</v>
      </c>
    </row>
    <row r="77" spans="1:33" ht="24.6" customHeight="1" x14ac:dyDescent="0.3">
      <c r="A77" s="33">
        <v>76</v>
      </c>
      <c r="B77" s="34" t="s">
        <v>654</v>
      </c>
      <c r="C77" s="33" t="s">
        <v>639</v>
      </c>
      <c r="D77" s="35" t="s">
        <v>655</v>
      </c>
      <c r="E77" s="33"/>
      <c r="F77" s="31"/>
      <c r="G77" s="31"/>
      <c r="H77" s="31"/>
      <c r="I77" s="30"/>
      <c r="J77" s="31"/>
      <c r="K77" s="31">
        <v>3</v>
      </c>
      <c r="L77" s="31"/>
      <c r="M77" s="31"/>
      <c r="N77" s="31"/>
      <c r="O77" s="31"/>
      <c r="P77" s="31"/>
      <c r="Q77" s="31"/>
      <c r="R77" s="31"/>
      <c r="S77" s="31"/>
      <c r="T77" s="31"/>
      <c r="U77" s="61"/>
      <c r="V77" s="31"/>
      <c r="W77" s="64"/>
      <c r="X77" s="64"/>
      <c r="Y77" s="64"/>
      <c r="Z77" s="64"/>
      <c r="AA77" s="64"/>
      <c r="AB77" s="64"/>
      <c r="AC77" s="38"/>
      <c r="AD77" s="31"/>
      <c r="AE77" s="31"/>
      <c r="AF77" s="31"/>
      <c r="AG77" s="42">
        <f t="shared" si="2"/>
        <v>3</v>
      </c>
    </row>
    <row r="78" spans="1:33" ht="24.6" customHeight="1" x14ac:dyDescent="0.3">
      <c r="A78" s="33">
        <v>77</v>
      </c>
      <c r="B78" s="34" t="s">
        <v>656</v>
      </c>
      <c r="C78" s="33" t="s">
        <v>639</v>
      </c>
      <c r="D78" s="35" t="s">
        <v>657</v>
      </c>
      <c r="E78" s="33"/>
      <c r="F78" s="31"/>
      <c r="G78" s="31"/>
      <c r="H78" s="31"/>
      <c r="I78" s="30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61"/>
      <c r="V78" s="31"/>
      <c r="W78" s="64"/>
      <c r="X78" s="64"/>
      <c r="Y78" s="64"/>
      <c r="Z78" s="64"/>
      <c r="AA78" s="64"/>
      <c r="AB78" s="64">
        <f>5</f>
        <v>5</v>
      </c>
      <c r="AC78" s="38"/>
      <c r="AD78" s="31"/>
      <c r="AE78" s="31"/>
      <c r="AF78" s="31"/>
      <c r="AG78" s="42">
        <f t="shared" si="2"/>
        <v>5</v>
      </c>
    </row>
    <row r="79" spans="1:33" ht="24.6" customHeight="1" x14ac:dyDescent="0.3">
      <c r="A79" s="33">
        <v>78</v>
      </c>
      <c r="B79" s="34" t="s">
        <v>658</v>
      </c>
      <c r="C79" s="33" t="s">
        <v>659</v>
      </c>
      <c r="D79" s="35" t="s">
        <v>660</v>
      </c>
      <c r="E79" s="33"/>
      <c r="F79" s="31">
        <v>19</v>
      </c>
      <c r="G79" s="31"/>
      <c r="H79" s="31">
        <v>24</v>
      </c>
      <c r="I79" s="30">
        <v>7</v>
      </c>
      <c r="J79" s="31"/>
      <c r="K79" s="31">
        <v>8</v>
      </c>
      <c r="L79" s="31">
        <v>1</v>
      </c>
      <c r="M79" s="31"/>
      <c r="N79" s="31"/>
      <c r="O79" s="31"/>
      <c r="P79" s="31"/>
      <c r="Q79" s="31"/>
      <c r="R79" s="31"/>
      <c r="S79" s="31"/>
      <c r="T79" s="31"/>
      <c r="U79" s="61"/>
      <c r="V79" s="31"/>
      <c r="W79" s="64"/>
      <c r="X79" s="64"/>
      <c r="Y79" s="64"/>
      <c r="Z79" s="64"/>
      <c r="AA79" s="64"/>
      <c r="AB79" s="64"/>
      <c r="AC79" s="38"/>
      <c r="AD79" s="31"/>
      <c r="AE79" s="31"/>
      <c r="AF79" s="31"/>
      <c r="AG79" s="42">
        <f t="shared" si="2"/>
        <v>59</v>
      </c>
    </row>
    <row r="80" spans="1:33" ht="24.6" customHeight="1" x14ac:dyDescent="0.3">
      <c r="A80" s="33">
        <v>79</v>
      </c>
      <c r="B80" s="34" t="s">
        <v>661</v>
      </c>
      <c r="C80" s="33" t="s">
        <v>659</v>
      </c>
      <c r="D80" s="35" t="s">
        <v>662</v>
      </c>
      <c r="E80" s="33" t="s">
        <v>511</v>
      </c>
      <c r="F80" s="31"/>
      <c r="G80" s="31"/>
      <c r="H80" s="31"/>
      <c r="I80" s="30"/>
      <c r="J80" s="31"/>
      <c r="K80" s="31">
        <f>13+9</f>
        <v>22</v>
      </c>
      <c r="L80" s="31">
        <v>4</v>
      </c>
      <c r="M80" s="31"/>
      <c r="N80" s="31"/>
      <c r="O80" s="31"/>
      <c r="P80" s="31">
        <f>5+3</f>
        <v>8</v>
      </c>
      <c r="Q80" s="31"/>
      <c r="R80" s="31"/>
      <c r="S80" s="31"/>
      <c r="T80" s="31"/>
      <c r="U80" s="61"/>
      <c r="V80" s="31"/>
      <c r="W80" s="64"/>
      <c r="X80" s="64"/>
      <c r="Y80" s="64"/>
      <c r="Z80" s="64"/>
      <c r="AA80" s="64"/>
      <c r="AB80" s="64"/>
      <c r="AC80" s="38"/>
      <c r="AD80" s="31"/>
      <c r="AE80" s="31"/>
      <c r="AF80" s="31"/>
      <c r="AG80" s="42">
        <f t="shared" si="2"/>
        <v>34</v>
      </c>
    </row>
    <row r="81" spans="1:33" ht="24.6" customHeight="1" x14ac:dyDescent="0.3">
      <c r="A81" s="33">
        <v>80</v>
      </c>
      <c r="B81" s="34" t="s">
        <v>663</v>
      </c>
      <c r="C81" s="33" t="s">
        <v>659</v>
      </c>
      <c r="D81" s="35" t="s">
        <v>664</v>
      </c>
      <c r="E81" s="33"/>
      <c r="F81" s="31"/>
      <c r="G81" s="31"/>
      <c r="H81" s="31"/>
      <c r="I81" s="30"/>
      <c r="J81" s="31"/>
      <c r="K81" s="31">
        <v>5</v>
      </c>
      <c r="L81" s="31"/>
      <c r="M81" s="31"/>
      <c r="N81" s="31"/>
      <c r="O81" s="31"/>
      <c r="P81" s="31">
        <v>21</v>
      </c>
      <c r="Q81" s="31">
        <v>3</v>
      </c>
      <c r="R81" s="31"/>
      <c r="S81" s="31"/>
      <c r="T81" s="31">
        <v>7</v>
      </c>
      <c r="U81" s="61"/>
      <c r="V81" s="31"/>
      <c r="W81" s="64"/>
      <c r="X81" s="64"/>
      <c r="Y81" s="64"/>
      <c r="Z81" s="64"/>
      <c r="AA81" s="64"/>
      <c r="AB81" s="64"/>
      <c r="AC81" s="38"/>
      <c r="AD81" s="31"/>
      <c r="AE81" s="31"/>
      <c r="AF81" s="31"/>
      <c r="AG81" s="42">
        <f t="shared" si="2"/>
        <v>36</v>
      </c>
    </row>
    <row r="82" spans="1:33" ht="24.6" customHeight="1" x14ac:dyDescent="0.3">
      <c r="A82" s="33">
        <v>81</v>
      </c>
      <c r="B82" s="34" t="s">
        <v>665</v>
      </c>
      <c r="C82" s="33" t="s">
        <v>659</v>
      </c>
      <c r="D82" s="35" t="s">
        <v>666</v>
      </c>
      <c r="E82" s="33" t="s">
        <v>667</v>
      </c>
      <c r="F82" s="31">
        <v>8</v>
      </c>
      <c r="G82" s="31"/>
      <c r="H82" s="31"/>
      <c r="I82" s="30">
        <v>1</v>
      </c>
      <c r="J82" s="31"/>
      <c r="K82" s="31">
        <v>7</v>
      </c>
      <c r="L82" s="31"/>
      <c r="M82" s="31"/>
      <c r="N82" s="31"/>
      <c r="O82" s="31"/>
      <c r="P82" s="31"/>
      <c r="Q82" s="31"/>
      <c r="R82" s="31"/>
      <c r="S82" s="31"/>
      <c r="T82" s="31"/>
      <c r="U82" s="61"/>
      <c r="V82" s="31"/>
      <c r="W82" s="64"/>
      <c r="X82" s="64"/>
      <c r="Y82" s="64">
        <v>1</v>
      </c>
      <c r="Z82" s="64"/>
      <c r="AA82" s="64"/>
      <c r="AB82" s="64"/>
      <c r="AC82" s="38"/>
      <c r="AD82" s="31"/>
      <c r="AE82" s="31"/>
      <c r="AF82" s="31"/>
      <c r="AG82" s="42">
        <f t="shared" si="2"/>
        <v>17</v>
      </c>
    </row>
    <row r="83" spans="1:33" ht="24.6" customHeight="1" x14ac:dyDescent="0.3">
      <c r="A83" s="33">
        <v>82</v>
      </c>
      <c r="B83" s="34" t="s">
        <v>668</v>
      </c>
      <c r="C83" s="33" t="s">
        <v>659</v>
      </c>
      <c r="D83" s="35" t="s">
        <v>669</v>
      </c>
      <c r="E83" s="33"/>
      <c r="F83" s="31">
        <v>5</v>
      </c>
      <c r="G83" s="31"/>
      <c r="H83" s="31"/>
      <c r="I83" s="30"/>
      <c r="J83" s="31"/>
      <c r="K83" s="31">
        <v>32</v>
      </c>
      <c r="L83" s="31"/>
      <c r="M83" s="31"/>
      <c r="N83" s="31"/>
      <c r="O83" s="31">
        <f>2+3</f>
        <v>5</v>
      </c>
      <c r="P83" s="31"/>
      <c r="Q83" s="31"/>
      <c r="R83" s="31"/>
      <c r="S83" s="31"/>
      <c r="T83" s="31"/>
      <c r="U83" s="61"/>
      <c r="V83" s="31"/>
      <c r="W83" s="64">
        <v>2</v>
      </c>
      <c r="X83" s="64"/>
      <c r="Y83" s="64">
        <f>5+1</f>
        <v>6</v>
      </c>
      <c r="Z83" s="64"/>
      <c r="AA83" s="64"/>
      <c r="AB83" s="64"/>
      <c r="AC83" s="38"/>
      <c r="AD83" s="31"/>
      <c r="AE83" s="31"/>
      <c r="AF83" s="31"/>
      <c r="AG83" s="42">
        <f t="shared" si="2"/>
        <v>50</v>
      </c>
    </row>
    <row r="84" spans="1:33" ht="24.6" customHeight="1" x14ac:dyDescent="0.3">
      <c r="A84" s="33">
        <v>83</v>
      </c>
      <c r="B84" s="34" t="s">
        <v>670</v>
      </c>
      <c r="C84" s="33" t="s">
        <v>659</v>
      </c>
      <c r="D84" s="35" t="s">
        <v>671</v>
      </c>
      <c r="E84" s="33"/>
      <c r="F84" s="31">
        <v>19</v>
      </c>
      <c r="G84" s="31"/>
      <c r="H84" s="31">
        <v>24</v>
      </c>
      <c r="I84" s="30">
        <v>14</v>
      </c>
      <c r="J84" s="31">
        <f>1+25</f>
        <v>26</v>
      </c>
      <c r="K84" s="31">
        <v>13</v>
      </c>
      <c r="L84" s="31">
        <v>28</v>
      </c>
      <c r="M84" s="31">
        <v>25</v>
      </c>
      <c r="N84" s="31">
        <v>4</v>
      </c>
      <c r="O84" s="31">
        <v>11</v>
      </c>
      <c r="P84" s="31"/>
      <c r="Q84" s="31">
        <v>11</v>
      </c>
      <c r="R84" s="31"/>
      <c r="S84" s="31">
        <v>9</v>
      </c>
      <c r="T84" s="31">
        <v>26</v>
      </c>
      <c r="U84" s="61"/>
      <c r="V84" s="31"/>
      <c r="W84" s="64">
        <v>19</v>
      </c>
      <c r="X84" s="64">
        <v>29</v>
      </c>
      <c r="Y84" s="64">
        <f>9+1</f>
        <v>10</v>
      </c>
      <c r="Z84" s="64"/>
      <c r="AA84" s="64"/>
      <c r="AB84" s="64"/>
      <c r="AC84" s="38"/>
      <c r="AD84" s="31"/>
      <c r="AE84" s="31"/>
      <c r="AF84" s="31"/>
      <c r="AG84" s="42">
        <f t="shared" si="2"/>
        <v>268</v>
      </c>
    </row>
    <row r="85" spans="1:33" ht="24.6" customHeight="1" x14ac:dyDescent="0.3">
      <c r="A85" s="33">
        <v>84</v>
      </c>
      <c r="B85" s="34" t="s">
        <v>672</v>
      </c>
      <c r="C85" s="33" t="s">
        <v>659</v>
      </c>
      <c r="D85" s="35" t="s">
        <v>673</v>
      </c>
      <c r="E85" s="33"/>
      <c r="F85" s="31"/>
      <c r="G85" s="31"/>
      <c r="H85" s="31">
        <v>17</v>
      </c>
      <c r="I85" s="30">
        <v>3</v>
      </c>
      <c r="J85" s="31"/>
      <c r="K85" s="31">
        <f>7+3</f>
        <v>10</v>
      </c>
      <c r="L85" s="31">
        <v>10</v>
      </c>
      <c r="M85" s="31"/>
      <c r="N85" s="31">
        <v>7</v>
      </c>
      <c r="O85" s="31">
        <v>12</v>
      </c>
      <c r="P85" s="31">
        <f>9+5</f>
        <v>14</v>
      </c>
      <c r="Q85" s="31"/>
      <c r="R85" s="31"/>
      <c r="S85" s="31"/>
      <c r="T85" s="31"/>
      <c r="U85" s="61"/>
      <c r="V85" s="31"/>
      <c r="W85" s="64"/>
      <c r="X85" s="64"/>
      <c r="Y85" s="64"/>
      <c r="Z85" s="64">
        <v>19</v>
      </c>
      <c r="AA85" s="64"/>
      <c r="AB85" s="64"/>
      <c r="AC85" s="38"/>
      <c r="AD85" s="31"/>
      <c r="AE85" s="31"/>
      <c r="AF85" s="31"/>
      <c r="AG85" s="42">
        <f t="shared" si="2"/>
        <v>92</v>
      </c>
    </row>
    <row r="86" spans="1:33" ht="24.6" customHeight="1" x14ac:dyDescent="0.3">
      <c r="A86" s="33">
        <v>85</v>
      </c>
      <c r="B86" s="34" t="s">
        <v>674</v>
      </c>
      <c r="C86" s="33" t="s">
        <v>659</v>
      </c>
      <c r="D86" s="35" t="s">
        <v>675</v>
      </c>
      <c r="E86" s="33"/>
      <c r="F86" s="31">
        <v>10</v>
      </c>
      <c r="G86" s="31"/>
      <c r="H86" s="31"/>
      <c r="I86" s="30"/>
      <c r="J86" s="31"/>
      <c r="K86" s="31"/>
      <c r="L86" s="31"/>
      <c r="M86" s="31"/>
      <c r="N86" s="31"/>
      <c r="O86" s="31"/>
      <c r="P86" s="31">
        <v>24</v>
      </c>
      <c r="Q86" s="31"/>
      <c r="R86" s="31"/>
      <c r="S86" s="31"/>
      <c r="T86" s="31"/>
      <c r="U86" s="61"/>
      <c r="V86" s="31"/>
      <c r="W86" s="64"/>
      <c r="X86" s="64">
        <v>34</v>
      </c>
      <c r="Y86" s="64"/>
      <c r="Z86" s="64"/>
      <c r="AA86" s="64"/>
      <c r="AB86" s="64">
        <f>7</f>
        <v>7</v>
      </c>
      <c r="AC86" s="38"/>
      <c r="AD86" s="31"/>
      <c r="AE86" s="31"/>
      <c r="AF86" s="31"/>
      <c r="AG86" s="42">
        <f t="shared" si="2"/>
        <v>75</v>
      </c>
    </row>
    <row r="87" spans="1:33" ht="24.6" customHeight="1" x14ac:dyDescent="0.3">
      <c r="A87" s="33">
        <v>86</v>
      </c>
      <c r="B87" s="34" t="s">
        <v>676</v>
      </c>
      <c r="C87" s="33" t="s">
        <v>677</v>
      </c>
      <c r="D87" s="35" t="s">
        <v>678</v>
      </c>
      <c r="E87" s="33"/>
      <c r="F87" s="31">
        <v>4</v>
      </c>
      <c r="G87" s="31"/>
      <c r="H87" s="31">
        <f>3+9</f>
        <v>12</v>
      </c>
      <c r="I87" s="30"/>
      <c r="J87" s="31">
        <v>1</v>
      </c>
      <c r="K87" s="31">
        <v>5</v>
      </c>
      <c r="L87" s="31"/>
      <c r="M87" s="31">
        <v>9</v>
      </c>
      <c r="N87" s="31">
        <f>4+14</f>
        <v>18</v>
      </c>
      <c r="O87" s="31">
        <v>10</v>
      </c>
      <c r="P87" s="31">
        <f>14+14</f>
        <v>28</v>
      </c>
      <c r="Q87" s="31">
        <v>1</v>
      </c>
      <c r="R87" s="31">
        <v>12</v>
      </c>
      <c r="S87" s="31">
        <v>18</v>
      </c>
      <c r="T87" s="31"/>
      <c r="U87" s="61"/>
      <c r="V87" s="31">
        <f>4+10+10</f>
        <v>24</v>
      </c>
      <c r="W87" s="64">
        <f>3+8+1</f>
        <v>12</v>
      </c>
      <c r="X87" s="64">
        <f>6+16+1</f>
        <v>23</v>
      </c>
      <c r="Y87" s="64">
        <f>1+11+9</f>
        <v>21</v>
      </c>
      <c r="Z87" s="64">
        <v>22</v>
      </c>
      <c r="AA87" s="64"/>
      <c r="AB87" s="64">
        <f>6</f>
        <v>6</v>
      </c>
      <c r="AC87" s="38"/>
      <c r="AD87" s="31"/>
      <c r="AE87" s="31"/>
      <c r="AF87" s="31"/>
      <c r="AG87" s="42">
        <f t="shared" si="2"/>
        <v>226</v>
      </c>
    </row>
    <row r="88" spans="1:33" ht="24.6" customHeight="1" x14ac:dyDescent="0.3">
      <c r="A88" s="33">
        <v>87</v>
      </c>
      <c r="B88" s="34" t="s">
        <v>679</v>
      </c>
      <c r="C88" s="33" t="s">
        <v>677</v>
      </c>
      <c r="D88" s="35" t="s">
        <v>680</v>
      </c>
      <c r="E88" s="33"/>
      <c r="F88" s="31">
        <v>9</v>
      </c>
      <c r="G88" s="31"/>
      <c r="H88" s="31"/>
      <c r="I88" s="30">
        <f>7+6</f>
        <v>13</v>
      </c>
      <c r="J88" s="31">
        <f>6+3</f>
        <v>9</v>
      </c>
      <c r="K88" s="31">
        <v>7</v>
      </c>
      <c r="L88" s="31">
        <v>8</v>
      </c>
      <c r="M88" s="31">
        <v>14</v>
      </c>
      <c r="N88" s="31"/>
      <c r="O88" s="31"/>
      <c r="P88" s="31">
        <f>23+9</f>
        <v>32</v>
      </c>
      <c r="Q88" s="31">
        <v>10</v>
      </c>
      <c r="R88" s="31"/>
      <c r="S88" s="31"/>
      <c r="T88" s="31">
        <v>13</v>
      </c>
      <c r="U88" s="61"/>
      <c r="V88" s="31"/>
      <c r="W88" s="64"/>
      <c r="X88" s="64"/>
      <c r="Y88" s="64">
        <v>8</v>
      </c>
      <c r="Z88" s="64"/>
      <c r="AA88" s="64">
        <v>1</v>
      </c>
      <c r="AB88" s="64">
        <f>16</f>
        <v>16</v>
      </c>
      <c r="AC88" s="38"/>
      <c r="AD88" s="31"/>
      <c r="AE88" s="31"/>
      <c r="AF88" s="31"/>
      <c r="AG88" s="42">
        <f t="shared" si="2"/>
        <v>140</v>
      </c>
    </row>
    <row r="89" spans="1:33" ht="24.6" customHeight="1" x14ac:dyDescent="0.3">
      <c r="A89" s="33">
        <v>88</v>
      </c>
      <c r="B89" s="34" t="s">
        <v>681</v>
      </c>
      <c r="C89" s="33" t="s">
        <v>677</v>
      </c>
      <c r="D89" s="35" t="s">
        <v>682</v>
      </c>
      <c r="E89" s="33"/>
      <c r="F89" s="31">
        <v>6</v>
      </c>
      <c r="G89" s="31"/>
      <c r="H89" s="31">
        <v>20</v>
      </c>
      <c r="I89" s="30">
        <v>6</v>
      </c>
      <c r="J89" s="31">
        <v>2</v>
      </c>
      <c r="K89" s="31"/>
      <c r="L89" s="31"/>
      <c r="M89" s="31"/>
      <c r="N89" s="31"/>
      <c r="O89" s="31"/>
      <c r="P89" s="31">
        <v>11</v>
      </c>
      <c r="Q89" s="31"/>
      <c r="R89" s="31"/>
      <c r="S89" s="31"/>
      <c r="T89" s="31"/>
      <c r="U89" s="61"/>
      <c r="V89" s="31">
        <v>13</v>
      </c>
      <c r="W89" s="64">
        <v>1</v>
      </c>
      <c r="X89" s="64"/>
      <c r="Y89" s="64"/>
      <c r="Z89" s="64"/>
      <c r="AA89" s="64"/>
      <c r="AB89" s="64"/>
      <c r="AC89" s="38"/>
      <c r="AD89" s="31"/>
      <c r="AE89" s="31"/>
      <c r="AF89" s="31"/>
      <c r="AG89" s="42">
        <f t="shared" si="2"/>
        <v>59</v>
      </c>
    </row>
    <row r="90" spans="1:33" ht="24.6" customHeight="1" x14ac:dyDescent="0.3">
      <c r="A90" s="33">
        <v>89</v>
      </c>
      <c r="B90" s="34" t="s">
        <v>683</v>
      </c>
      <c r="C90" s="33" t="s">
        <v>677</v>
      </c>
      <c r="D90" s="35" t="s">
        <v>684</v>
      </c>
      <c r="E90" s="33"/>
      <c r="F90" s="31"/>
      <c r="G90" s="31">
        <v>9</v>
      </c>
      <c r="H90" s="31">
        <v>8</v>
      </c>
      <c r="I90" s="30">
        <v>5</v>
      </c>
      <c r="J90" s="31">
        <f>3+5</f>
        <v>8</v>
      </c>
      <c r="K90" s="31">
        <v>4</v>
      </c>
      <c r="L90" s="31"/>
      <c r="M90" s="31"/>
      <c r="N90" s="31"/>
      <c r="O90" s="31"/>
      <c r="P90" s="31"/>
      <c r="Q90" s="31"/>
      <c r="R90" s="31"/>
      <c r="S90" s="31"/>
      <c r="T90" s="31"/>
      <c r="U90" s="61"/>
      <c r="V90" s="31"/>
      <c r="W90" s="64"/>
      <c r="X90" s="64"/>
      <c r="Y90" s="64"/>
      <c r="Z90" s="64"/>
      <c r="AA90" s="64"/>
      <c r="AB90" s="64"/>
      <c r="AC90" s="38"/>
      <c r="AD90" s="31"/>
      <c r="AE90" s="31"/>
      <c r="AF90" s="31"/>
      <c r="AG90" s="42">
        <f t="shared" si="2"/>
        <v>34</v>
      </c>
    </row>
    <row r="91" spans="1:33" ht="24.6" customHeight="1" x14ac:dyDescent="0.3">
      <c r="A91" s="33">
        <v>90</v>
      </c>
      <c r="B91" s="34" t="s">
        <v>685</v>
      </c>
      <c r="C91" s="33" t="s">
        <v>677</v>
      </c>
      <c r="D91" s="35" t="s">
        <v>686</v>
      </c>
      <c r="E91" s="33"/>
      <c r="F91" s="31">
        <f>13+17</f>
        <v>30</v>
      </c>
      <c r="G91" s="31">
        <v>6</v>
      </c>
      <c r="H91" s="31">
        <f>8+49</f>
        <v>57</v>
      </c>
      <c r="I91" s="30">
        <v>2</v>
      </c>
      <c r="J91" s="31">
        <f>8+40</f>
        <v>48</v>
      </c>
      <c r="K91" s="31">
        <f>10+9</f>
        <v>19</v>
      </c>
      <c r="L91" s="31">
        <v>44</v>
      </c>
      <c r="M91" s="31">
        <f>7+1</f>
        <v>8</v>
      </c>
      <c r="N91" s="31">
        <f>1+14</f>
        <v>15</v>
      </c>
      <c r="O91" s="31">
        <v>5</v>
      </c>
      <c r="P91" s="31">
        <f>17+9</f>
        <v>26</v>
      </c>
      <c r="Q91" s="31">
        <v>1</v>
      </c>
      <c r="R91" s="31"/>
      <c r="S91" s="31">
        <f>1+13+37</f>
        <v>51</v>
      </c>
      <c r="T91" s="31">
        <v>40</v>
      </c>
      <c r="U91" s="61"/>
      <c r="V91" s="31">
        <v>12</v>
      </c>
      <c r="W91" s="64">
        <v>3</v>
      </c>
      <c r="X91" s="64">
        <v>5</v>
      </c>
      <c r="Y91" s="64">
        <v>2</v>
      </c>
      <c r="Z91" s="64"/>
      <c r="AA91" s="64"/>
      <c r="AB91" s="64"/>
      <c r="AC91" s="38"/>
      <c r="AD91" s="31"/>
      <c r="AE91" s="31"/>
      <c r="AF91" s="31"/>
      <c r="AG91" s="42">
        <f t="shared" si="2"/>
        <v>374</v>
      </c>
    </row>
    <row r="92" spans="1:33" ht="24.6" customHeight="1" x14ac:dyDescent="0.3">
      <c r="A92" s="33">
        <v>91</v>
      </c>
      <c r="B92" s="34" t="s">
        <v>687</v>
      </c>
      <c r="C92" s="33" t="s">
        <v>677</v>
      </c>
      <c r="D92" s="35" t="s">
        <v>688</v>
      </c>
      <c r="E92" s="33"/>
      <c r="F92" s="31"/>
      <c r="G92" s="31"/>
      <c r="H92" s="31">
        <v>10</v>
      </c>
      <c r="I92" s="30"/>
      <c r="J92" s="31"/>
      <c r="K92" s="31">
        <v>12</v>
      </c>
      <c r="L92" s="31"/>
      <c r="M92" s="31"/>
      <c r="N92" s="31">
        <v>13</v>
      </c>
      <c r="O92" s="31"/>
      <c r="P92" s="31">
        <v>14</v>
      </c>
      <c r="Q92" s="31"/>
      <c r="R92" s="31"/>
      <c r="S92" s="31">
        <v>13</v>
      </c>
      <c r="T92" s="31"/>
      <c r="U92" s="61"/>
      <c r="V92" s="31"/>
      <c r="W92" s="64">
        <v>9</v>
      </c>
      <c r="X92" s="64"/>
      <c r="Y92" s="64"/>
      <c r="Z92" s="64">
        <v>5</v>
      </c>
      <c r="AA92" s="64"/>
      <c r="AB92" s="64">
        <f>29</f>
        <v>29</v>
      </c>
      <c r="AC92" s="38"/>
      <c r="AD92" s="31"/>
      <c r="AE92" s="31"/>
      <c r="AF92" s="31"/>
      <c r="AG92" s="42">
        <f t="shared" si="2"/>
        <v>105</v>
      </c>
    </row>
    <row r="93" spans="1:33" ht="24.6" customHeight="1" x14ac:dyDescent="0.3">
      <c r="A93" s="33">
        <v>92</v>
      </c>
      <c r="B93" s="34" t="s">
        <v>689</v>
      </c>
      <c r="C93" s="33" t="s">
        <v>677</v>
      </c>
      <c r="D93" s="35" t="s">
        <v>690</v>
      </c>
      <c r="E93" s="33"/>
      <c r="F93" s="31">
        <v>21</v>
      </c>
      <c r="G93" s="31"/>
      <c r="H93" s="31">
        <v>20</v>
      </c>
      <c r="I93" s="30"/>
      <c r="J93" s="31"/>
      <c r="K93" s="31"/>
      <c r="L93" s="31">
        <v>25</v>
      </c>
      <c r="M93" s="31">
        <v>6</v>
      </c>
      <c r="N93" s="31"/>
      <c r="O93" s="31"/>
      <c r="P93" s="31">
        <f>14+15</f>
        <v>29</v>
      </c>
      <c r="Q93" s="31"/>
      <c r="R93" s="31"/>
      <c r="S93" s="31">
        <v>30</v>
      </c>
      <c r="T93" s="31">
        <v>36</v>
      </c>
      <c r="U93" s="61"/>
      <c r="V93" s="31"/>
      <c r="W93" s="64">
        <f>12+13</f>
        <v>25</v>
      </c>
      <c r="X93" s="64">
        <f>2+2</f>
        <v>4</v>
      </c>
      <c r="Y93" s="64">
        <v>2</v>
      </c>
      <c r="Z93" s="64"/>
      <c r="AA93" s="64"/>
      <c r="AB93" s="64">
        <f>10</f>
        <v>10</v>
      </c>
      <c r="AC93" s="38">
        <f>4</f>
        <v>4</v>
      </c>
      <c r="AD93" s="31"/>
      <c r="AE93" s="31"/>
      <c r="AF93" s="31"/>
      <c r="AG93" s="42">
        <f t="shared" si="2"/>
        <v>212</v>
      </c>
    </row>
    <row r="94" spans="1:33" ht="24.6" customHeight="1" x14ac:dyDescent="0.3">
      <c r="A94" s="33">
        <v>93</v>
      </c>
      <c r="B94" s="34" t="s">
        <v>691</v>
      </c>
      <c r="C94" s="33" t="s">
        <v>677</v>
      </c>
      <c r="D94" s="35" t="s">
        <v>692</v>
      </c>
      <c r="E94" s="33" t="s">
        <v>693</v>
      </c>
      <c r="F94" s="31">
        <v>4</v>
      </c>
      <c r="G94" s="31"/>
      <c r="H94" s="31">
        <v>16</v>
      </c>
      <c r="I94" s="30">
        <v>8</v>
      </c>
      <c r="J94" s="31"/>
      <c r="K94" s="31">
        <v>1</v>
      </c>
      <c r="L94" s="31"/>
      <c r="M94" s="31"/>
      <c r="N94" s="31">
        <v>13</v>
      </c>
      <c r="O94" s="31"/>
      <c r="P94" s="31"/>
      <c r="Q94" s="31"/>
      <c r="R94" s="31"/>
      <c r="S94" s="31">
        <v>15</v>
      </c>
      <c r="T94" s="31">
        <v>22</v>
      </c>
      <c r="U94" s="61"/>
      <c r="V94" s="31"/>
      <c r="W94" s="64"/>
      <c r="X94" s="64">
        <f>14+5</f>
        <v>19</v>
      </c>
      <c r="Y94" s="64">
        <v>3</v>
      </c>
      <c r="Z94" s="64"/>
      <c r="AA94" s="64"/>
      <c r="AB94" s="64">
        <f>30</f>
        <v>30</v>
      </c>
      <c r="AC94" s="38"/>
      <c r="AD94" s="31"/>
      <c r="AE94" s="31"/>
      <c r="AF94" s="31"/>
      <c r="AG94" s="42">
        <f t="shared" si="2"/>
        <v>131</v>
      </c>
    </row>
    <row r="95" spans="1:33" ht="24.6" customHeight="1" x14ac:dyDescent="0.3">
      <c r="A95" s="33">
        <v>94</v>
      </c>
      <c r="B95" s="34" t="s">
        <v>694</v>
      </c>
      <c r="C95" s="33" t="s">
        <v>677</v>
      </c>
      <c r="D95" s="35" t="s">
        <v>695</v>
      </c>
      <c r="E95" s="33" t="s">
        <v>693</v>
      </c>
      <c r="F95" s="31">
        <v>30</v>
      </c>
      <c r="G95" s="31">
        <v>12</v>
      </c>
      <c r="H95" s="31">
        <f>11+8</f>
        <v>19</v>
      </c>
      <c r="I95" s="30"/>
      <c r="J95" s="31">
        <f>1+9</f>
        <v>10</v>
      </c>
      <c r="K95" s="31">
        <v>4</v>
      </c>
      <c r="L95" s="31"/>
      <c r="M95" s="31">
        <v>8</v>
      </c>
      <c r="N95" s="31">
        <f>8+27</f>
        <v>35</v>
      </c>
      <c r="O95" s="31">
        <v>10</v>
      </c>
      <c r="P95" s="31">
        <f>63+2</f>
        <v>65</v>
      </c>
      <c r="Q95" s="31">
        <f>1+17</f>
        <v>18</v>
      </c>
      <c r="R95" s="31"/>
      <c r="S95" s="31">
        <f>10+23</f>
        <v>33</v>
      </c>
      <c r="T95" s="31">
        <v>35</v>
      </c>
      <c r="U95" s="61"/>
      <c r="V95" s="31">
        <f>14+9</f>
        <v>23</v>
      </c>
      <c r="W95" s="64">
        <f>17+22</f>
        <v>39</v>
      </c>
      <c r="X95" s="64">
        <f>8+16+35+9+16</f>
        <v>84</v>
      </c>
      <c r="Y95" s="64">
        <f>2+1+6+4</f>
        <v>13</v>
      </c>
      <c r="Z95" s="64">
        <f>9+33</f>
        <v>42</v>
      </c>
      <c r="AA95" s="64"/>
      <c r="AB95" s="64">
        <f>13</f>
        <v>13</v>
      </c>
      <c r="AC95" s="38"/>
      <c r="AD95" s="31"/>
      <c r="AE95" s="31"/>
      <c r="AF95" s="31"/>
      <c r="AG95" s="42">
        <f t="shared" si="2"/>
        <v>493</v>
      </c>
    </row>
    <row r="96" spans="1:33" ht="24.6" customHeight="1" x14ac:dyDescent="0.3">
      <c r="A96" s="33">
        <v>95</v>
      </c>
      <c r="B96" s="34" t="s">
        <v>696</v>
      </c>
      <c r="C96" s="33" t="s">
        <v>697</v>
      </c>
      <c r="D96" s="35" t="s">
        <v>698</v>
      </c>
      <c r="E96" s="33"/>
      <c r="F96" s="31"/>
      <c r="G96" s="31"/>
      <c r="H96" s="31"/>
      <c r="I96" s="30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61"/>
      <c r="V96" s="31"/>
      <c r="W96" s="64"/>
      <c r="X96" s="64"/>
      <c r="Y96" s="64"/>
      <c r="Z96" s="64"/>
      <c r="AA96" s="64"/>
      <c r="AB96" s="64"/>
      <c r="AC96" s="38"/>
      <c r="AD96" s="31"/>
      <c r="AE96" s="31"/>
      <c r="AF96" s="31"/>
      <c r="AG96" s="42">
        <f t="shared" si="2"/>
        <v>0</v>
      </c>
    </row>
    <row r="97" spans="1:33" ht="24.6" customHeight="1" x14ac:dyDescent="0.3">
      <c r="A97" s="33">
        <v>96</v>
      </c>
      <c r="B97" s="34" t="s">
        <v>699</v>
      </c>
      <c r="C97" s="33" t="s">
        <v>697</v>
      </c>
      <c r="D97" s="35" t="s">
        <v>700</v>
      </c>
      <c r="E97" s="33"/>
      <c r="F97" s="31"/>
      <c r="G97" s="31"/>
      <c r="H97" s="31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61"/>
      <c r="V97" s="31"/>
      <c r="W97" s="64"/>
      <c r="X97" s="64"/>
      <c r="Y97" s="64"/>
      <c r="Z97" s="64"/>
      <c r="AA97" s="64"/>
      <c r="AB97" s="64"/>
      <c r="AC97" s="38"/>
      <c r="AD97" s="31"/>
      <c r="AE97" s="31"/>
      <c r="AF97" s="31"/>
      <c r="AG97" s="42">
        <f t="shared" si="2"/>
        <v>0</v>
      </c>
    </row>
    <row r="98" spans="1:33" ht="24.6" customHeight="1" x14ac:dyDescent="0.3">
      <c r="A98" s="33">
        <v>97</v>
      </c>
      <c r="B98" s="34" t="s">
        <v>701</v>
      </c>
      <c r="C98" s="33" t="s">
        <v>697</v>
      </c>
      <c r="D98" s="35" t="s">
        <v>702</v>
      </c>
      <c r="E98" s="33"/>
      <c r="F98" s="31"/>
      <c r="G98" s="31"/>
      <c r="H98" s="31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61"/>
      <c r="V98" s="31"/>
      <c r="W98" s="64"/>
      <c r="X98" s="64"/>
      <c r="Y98" s="64"/>
      <c r="Z98" s="64"/>
      <c r="AA98" s="64"/>
      <c r="AB98" s="64"/>
      <c r="AC98" s="38"/>
      <c r="AD98" s="31"/>
      <c r="AE98" s="31"/>
      <c r="AF98" s="31"/>
      <c r="AG98" s="42">
        <f t="shared" ref="AG98:AG129" si="3">SUM(F98:AF98)</f>
        <v>0</v>
      </c>
    </row>
    <row r="99" spans="1:33" ht="24.6" customHeight="1" x14ac:dyDescent="0.3">
      <c r="A99" s="33">
        <v>98</v>
      </c>
      <c r="B99" s="34" t="s">
        <v>703</v>
      </c>
      <c r="C99" s="33" t="s">
        <v>697</v>
      </c>
      <c r="D99" s="35" t="s">
        <v>704</v>
      </c>
      <c r="E99" s="33" t="s">
        <v>705</v>
      </c>
      <c r="F99" s="31"/>
      <c r="G99" s="31"/>
      <c r="H99" s="31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61"/>
      <c r="V99" s="31"/>
      <c r="W99" s="64"/>
      <c r="X99" s="64"/>
      <c r="Y99" s="64"/>
      <c r="Z99" s="64"/>
      <c r="AA99" s="64"/>
      <c r="AB99" s="64"/>
      <c r="AC99" s="38"/>
      <c r="AD99" s="31"/>
      <c r="AE99" s="31"/>
      <c r="AF99" s="31"/>
      <c r="AG99" s="42">
        <f t="shared" si="3"/>
        <v>0</v>
      </c>
    </row>
    <row r="100" spans="1:33" ht="24.6" customHeight="1" x14ac:dyDescent="0.3">
      <c r="A100" s="33">
        <v>99</v>
      </c>
      <c r="B100" s="34" t="s">
        <v>706</v>
      </c>
      <c r="C100" s="33" t="s">
        <v>697</v>
      </c>
      <c r="D100" s="35" t="s">
        <v>707</v>
      </c>
      <c r="E100" s="33"/>
      <c r="F100" s="31"/>
      <c r="G100" s="31"/>
      <c r="H100" s="31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61"/>
      <c r="V100" s="31"/>
      <c r="W100" s="64"/>
      <c r="X100" s="64"/>
      <c r="Y100" s="64"/>
      <c r="Z100" s="64"/>
      <c r="AA100" s="64"/>
      <c r="AB100" s="64"/>
      <c r="AC100" s="38"/>
      <c r="AD100" s="31"/>
      <c r="AE100" s="31"/>
      <c r="AF100" s="31"/>
      <c r="AG100" s="42">
        <f t="shared" si="3"/>
        <v>0</v>
      </c>
    </row>
    <row r="101" spans="1:33" ht="24.6" customHeight="1" x14ac:dyDescent="0.3">
      <c r="A101" s="33">
        <v>100</v>
      </c>
      <c r="B101" s="34" t="s">
        <v>708</v>
      </c>
      <c r="C101" s="33" t="s">
        <v>697</v>
      </c>
      <c r="D101" s="35" t="s">
        <v>709</v>
      </c>
      <c r="E101" s="33"/>
      <c r="F101" s="31"/>
      <c r="G101" s="31"/>
      <c r="H101" s="31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61"/>
      <c r="V101" s="31"/>
      <c r="W101" s="64"/>
      <c r="X101" s="64"/>
      <c r="Y101" s="64"/>
      <c r="Z101" s="64"/>
      <c r="AA101" s="64"/>
      <c r="AB101" s="64"/>
      <c r="AC101" s="38"/>
      <c r="AD101" s="31"/>
      <c r="AE101" s="31"/>
      <c r="AF101" s="31"/>
      <c r="AG101" s="42">
        <f t="shared" si="3"/>
        <v>0</v>
      </c>
    </row>
    <row r="102" spans="1:33" ht="24.6" customHeight="1" x14ac:dyDescent="0.3">
      <c r="A102" s="33">
        <v>101</v>
      </c>
      <c r="B102" s="34" t="s">
        <v>710</v>
      </c>
      <c r="C102" s="33" t="s">
        <v>697</v>
      </c>
      <c r="D102" s="35" t="s">
        <v>711</v>
      </c>
      <c r="E102" s="33" t="s">
        <v>511</v>
      </c>
      <c r="F102" s="31"/>
      <c r="G102" s="31"/>
      <c r="H102" s="31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61"/>
      <c r="V102" s="31"/>
      <c r="W102" s="64"/>
      <c r="X102" s="64"/>
      <c r="Y102" s="64"/>
      <c r="Z102" s="64"/>
      <c r="AA102" s="64"/>
      <c r="AB102" s="64"/>
      <c r="AC102" s="38"/>
      <c r="AD102" s="31"/>
      <c r="AE102" s="31"/>
      <c r="AF102" s="31"/>
      <c r="AG102" s="42">
        <f t="shared" si="3"/>
        <v>0</v>
      </c>
    </row>
    <row r="103" spans="1:33" ht="24.6" customHeight="1" x14ac:dyDescent="0.3">
      <c r="A103" s="33">
        <v>102</v>
      </c>
      <c r="B103" s="34" t="s">
        <v>712</v>
      </c>
      <c r="C103" s="33" t="s">
        <v>697</v>
      </c>
      <c r="D103" s="35" t="s">
        <v>713</v>
      </c>
      <c r="E103" s="33"/>
      <c r="F103" s="31"/>
      <c r="G103" s="31"/>
      <c r="H103" s="31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61"/>
      <c r="V103" s="31"/>
      <c r="W103" s="64"/>
      <c r="X103" s="64"/>
      <c r="Y103" s="64"/>
      <c r="Z103" s="64"/>
      <c r="AA103" s="64"/>
      <c r="AB103" s="64"/>
      <c r="AC103" s="38"/>
      <c r="AD103" s="31"/>
      <c r="AE103" s="31"/>
      <c r="AF103" s="31"/>
      <c r="AG103" s="42">
        <f t="shared" si="3"/>
        <v>0</v>
      </c>
    </row>
    <row r="104" spans="1:33" s="39" customFormat="1" x14ac:dyDescent="0.3">
      <c r="A104" s="37">
        <v>103</v>
      </c>
      <c r="B104" s="67" t="s">
        <v>714</v>
      </c>
      <c r="C104" s="68"/>
      <c r="D104" s="68"/>
      <c r="E104" s="69"/>
      <c r="F104" s="38">
        <f t="shared" ref="F104:T104" si="4">SUM(F2:F103)</f>
        <v>364</v>
      </c>
      <c r="G104" s="38">
        <f t="shared" si="4"/>
        <v>106</v>
      </c>
      <c r="H104" s="38">
        <f t="shared" si="4"/>
        <v>568</v>
      </c>
      <c r="I104" s="38">
        <f t="shared" si="4"/>
        <v>401</v>
      </c>
      <c r="J104" s="38">
        <f t="shared" si="4"/>
        <v>198</v>
      </c>
      <c r="K104" s="38">
        <f t="shared" si="4"/>
        <v>364</v>
      </c>
      <c r="L104" s="38">
        <f t="shared" si="4"/>
        <v>451</v>
      </c>
      <c r="M104" s="38">
        <f t="shared" si="4"/>
        <v>254</v>
      </c>
      <c r="N104" s="38">
        <f t="shared" si="4"/>
        <v>280</v>
      </c>
      <c r="O104" s="38">
        <f t="shared" si="4"/>
        <v>236</v>
      </c>
      <c r="P104" s="38">
        <f t="shared" si="4"/>
        <v>648</v>
      </c>
      <c r="Q104" s="38">
        <f t="shared" si="4"/>
        <v>118</v>
      </c>
      <c r="R104" s="38">
        <f t="shared" si="4"/>
        <v>91</v>
      </c>
      <c r="S104" s="38">
        <f t="shared" si="4"/>
        <v>216</v>
      </c>
      <c r="T104" s="38">
        <f t="shared" si="4"/>
        <v>272</v>
      </c>
      <c r="U104" s="61"/>
      <c r="V104" s="38">
        <f t="shared" ref="V104:AF104" si="5">SUM(V2:V103)</f>
        <v>295</v>
      </c>
      <c r="W104" s="64">
        <f t="shared" si="5"/>
        <v>434</v>
      </c>
      <c r="X104" s="64">
        <f t="shared" si="5"/>
        <v>571</v>
      </c>
      <c r="Y104" s="64">
        <f t="shared" si="5"/>
        <v>323</v>
      </c>
      <c r="Z104" s="64">
        <f t="shared" si="5"/>
        <v>158</v>
      </c>
      <c r="AA104" s="64">
        <f t="shared" si="5"/>
        <v>75</v>
      </c>
      <c r="AB104" s="64">
        <f t="shared" si="5"/>
        <v>421</v>
      </c>
      <c r="AC104" s="38">
        <f t="shared" si="5"/>
        <v>37</v>
      </c>
      <c r="AD104" s="38">
        <f t="shared" si="5"/>
        <v>0</v>
      </c>
      <c r="AE104" s="38">
        <f t="shared" si="5"/>
        <v>0</v>
      </c>
      <c r="AF104" s="38">
        <f t="shared" si="5"/>
        <v>0</v>
      </c>
      <c r="AG104" s="42">
        <f t="shared" si="3"/>
        <v>6881</v>
      </c>
    </row>
    <row r="117" spans="1:1" x14ac:dyDescent="0.35">
      <c r="A117">
        <v>3</v>
      </c>
    </row>
    <row r="118" spans="1:1" x14ac:dyDescent="0.35">
      <c r="A118">
        <v>3</v>
      </c>
    </row>
    <row r="119" spans="1:1" x14ac:dyDescent="0.35">
      <c r="A119">
        <v>15</v>
      </c>
    </row>
    <row r="120" spans="1:1" x14ac:dyDescent="0.35">
      <c r="A120">
        <v>16</v>
      </c>
    </row>
    <row r="121" spans="1:1" x14ac:dyDescent="0.35">
      <c r="A121">
        <v>3</v>
      </c>
    </row>
    <row r="122" spans="1:1" x14ac:dyDescent="0.35">
      <c r="A122">
        <v>20</v>
      </c>
    </row>
    <row r="123" spans="1:1" x14ac:dyDescent="0.35">
      <c r="A123">
        <v>1</v>
      </c>
    </row>
    <row r="124" spans="1:1" x14ac:dyDescent="0.35">
      <c r="A124">
        <v>8</v>
      </c>
    </row>
    <row r="125" spans="1:1" x14ac:dyDescent="0.35">
      <c r="A125">
        <v>6</v>
      </c>
    </row>
    <row r="126" spans="1:1" x14ac:dyDescent="0.35">
      <c r="A126">
        <v>5</v>
      </c>
    </row>
    <row r="127" spans="1:1" x14ac:dyDescent="0.35">
      <c r="A127">
        <v>2</v>
      </c>
    </row>
    <row r="128" spans="1:1" x14ac:dyDescent="0.35">
      <c r="A128">
        <v>20</v>
      </c>
    </row>
    <row r="129" spans="1:1" x14ac:dyDescent="0.35">
      <c r="A129">
        <v>1</v>
      </c>
    </row>
    <row r="130" spans="1:1" x14ac:dyDescent="0.35">
      <c r="A130">
        <v>7</v>
      </c>
    </row>
    <row r="131" spans="1:1" x14ac:dyDescent="0.35">
      <c r="A131">
        <v>8</v>
      </c>
    </row>
    <row r="132" spans="1:1" x14ac:dyDescent="0.35">
      <c r="A132">
        <v>4</v>
      </c>
    </row>
    <row r="133" spans="1:1" x14ac:dyDescent="0.35">
      <c r="A133">
        <v>45</v>
      </c>
    </row>
    <row r="134" spans="1:1" x14ac:dyDescent="0.35">
      <c r="A134">
        <v>8</v>
      </c>
    </row>
    <row r="135" spans="1:1" x14ac:dyDescent="0.35">
      <c r="A135">
        <v>3</v>
      </c>
    </row>
    <row r="136" spans="1:1" x14ac:dyDescent="0.35">
      <c r="A136">
        <v>9</v>
      </c>
    </row>
    <row r="137" spans="1:1" x14ac:dyDescent="0.35">
      <c r="A137">
        <v>7</v>
      </c>
    </row>
    <row r="138" spans="1:1" x14ac:dyDescent="0.35">
      <c r="A138">
        <v>1</v>
      </c>
    </row>
    <row r="139" spans="1:1" x14ac:dyDescent="0.35">
      <c r="A139">
        <v>12</v>
      </c>
    </row>
    <row r="140" spans="1:1" x14ac:dyDescent="0.35">
      <c r="A140">
        <v>1</v>
      </c>
    </row>
    <row r="141" spans="1:1" x14ac:dyDescent="0.35">
      <c r="A141">
        <v>2</v>
      </c>
    </row>
    <row r="142" spans="1:1" x14ac:dyDescent="0.35">
      <c r="A142">
        <v>17</v>
      </c>
    </row>
    <row r="143" spans="1:1" x14ac:dyDescent="0.35">
      <c r="A143">
        <v>7</v>
      </c>
    </row>
    <row r="144" spans="1:1" x14ac:dyDescent="0.35">
      <c r="A144">
        <v>12</v>
      </c>
    </row>
    <row r="145" spans="1:1" x14ac:dyDescent="0.35">
      <c r="A145">
        <v>17</v>
      </c>
    </row>
    <row r="146" spans="1:1" x14ac:dyDescent="0.35">
      <c r="A146">
        <v>5</v>
      </c>
    </row>
    <row r="147" spans="1:1" x14ac:dyDescent="0.35">
      <c r="A147">
        <v>12</v>
      </c>
    </row>
    <row r="148" spans="1:1" x14ac:dyDescent="0.35">
      <c r="A148">
        <v>13</v>
      </c>
    </row>
    <row r="149" spans="1:1" x14ac:dyDescent="0.35">
      <c r="A149">
        <v>10</v>
      </c>
    </row>
    <row r="150" spans="1:1" x14ac:dyDescent="0.35">
      <c r="A150">
        <v>11</v>
      </c>
    </row>
    <row r="151" spans="1:1" x14ac:dyDescent="0.35">
      <c r="A151">
        <v>22</v>
      </c>
    </row>
    <row r="152" spans="1:1" x14ac:dyDescent="0.35">
      <c r="A152">
        <v>6</v>
      </c>
    </row>
    <row r="153" spans="1:1" x14ac:dyDescent="0.35">
      <c r="A153">
        <v>8</v>
      </c>
    </row>
    <row r="154" spans="1:1" x14ac:dyDescent="0.35">
      <c r="A154">
        <v>6</v>
      </c>
    </row>
    <row r="155" spans="1:1" x14ac:dyDescent="0.35">
      <c r="A155">
        <v>9</v>
      </c>
    </row>
    <row r="156" spans="1:1" x14ac:dyDescent="0.35">
      <c r="A156">
        <v>13</v>
      </c>
    </row>
    <row r="157" spans="1:1" x14ac:dyDescent="0.35">
      <c r="A157">
        <v>13</v>
      </c>
    </row>
    <row r="158" spans="1:1" x14ac:dyDescent="0.35">
      <c r="A158">
        <v>7</v>
      </c>
    </row>
    <row r="159" spans="1:1" x14ac:dyDescent="0.35">
      <c r="A159">
        <v>1</v>
      </c>
    </row>
    <row r="160" spans="1:1" x14ac:dyDescent="0.35">
      <c r="A160">
        <v>2</v>
      </c>
    </row>
    <row r="161" spans="1:1" x14ac:dyDescent="0.35">
      <c r="A161">
        <v>13</v>
      </c>
    </row>
    <row r="162" spans="1:1" x14ac:dyDescent="0.35">
      <c r="A162">
        <v>19</v>
      </c>
    </row>
    <row r="163" spans="1:1" x14ac:dyDescent="0.35">
      <c r="A163">
        <v>1</v>
      </c>
    </row>
  </sheetData>
  <mergeCells count="1">
    <mergeCell ref="B104:E104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6"/>
  <sheetViews>
    <sheetView view="pageBreakPreview" topLeftCell="A80" zoomScale="160" zoomScaleNormal="85" zoomScaleSheetLayoutView="160" workbookViewId="0">
      <selection activeCell="B83" sqref="B83:B92"/>
    </sheetView>
  </sheetViews>
  <sheetFormatPr defaultRowHeight="10.199999999999999" x14ac:dyDescent="0.2"/>
  <cols>
    <col min="1" max="1" width="6.21875" style="54" customWidth="1"/>
    <col min="2" max="2" width="25.44140625" style="54" customWidth="1"/>
    <col min="3" max="3" width="12" style="54" customWidth="1"/>
    <col min="4" max="6" width="9" style="54" hidden="1" customWidth="1"/>
    <col min="7" max="7" width="9" style="58" hidden="1" customWidth="1"/>
    <col min="8" max="29" width="9" style="54" hidden="1" customWidth="1"/>
    <col min="30" max="30" width="16.77734375" style="59" customWidth="1"/>
    <col min="31" max="31" width="24.6640625" style="54" customWidth="1"/>
    <col min="32" max="37" width="8.88671875" style="54" customWidth="1"/>
    <col min="38" max="16384" width="8.88671875" style="54"/>
  </cols>
  <sheetData>
    <row r="1" spans="1:31" s="48" customFormat="1" ht="13.8" customHeight="1" x14ac:dyDescent="0.2">
      <c r="A1" s="44" t="s">
        <v>0</v>
      </c>
      <c r="B1" s="44" t="s">
        <v>1</v>
      </c>
      <c r="C1" s="44" t="s">
        <v>3</v>
      </c>
      <c r="D1" s="45">
        <v>45446</v>
      </c>
      <c r="E1" s="45">
        <v>45476</v>
      </c>
      <c r="F1" s="45">
        <v>45507</v>
      </c>
      <c r="G1" s="45">
        <v>45538</v>
      </c>
      <c r="H1" s="45">
        <v>45568</v>
      </c>
      <c r="I1" s="45">
        <v>45599</v>
      </c>
      <c r="J1" s="45">
        <v>45629</v>
      </c>
      <c r="K1" s="45" t="s">
        <v>474</v>
      </c>
      <c r="L1" s="45" t="s">
        <v>475</v>
      </c>
      <c r="M1" s="45" t="s">
        <v>476</v>
      </c>
      <c r="N1" s="45" t="s">
        <v>477</v>
      </c>
      <c r="O1" s="45" t="s">
        <v>478</v>
      </c>
      <c r="P1" s="45" t="s">
        <v>479</v>
      </c>
      <c r="Q1" s="45" t="s">
        <v>480</v>
      </c>
      <c r="R1" s="45" t="s">
        <v>481</v>
      </c>
      <c r="S1" s="45" t="s">
        <v>482</v>
      </c>
      <c r="T1" s="45" t="s">
        <v>483</v>
      </c>
      <c r="U1" s="45" t="s">
        <v>484</v>
      </c>
      <c r="V1" s="45" t="s">
        <v>485</v>
      </c>
      <c r="W1" s="45" t="s">
        <v>486</v>
      </c>
      <c r="X1" s="45" t="s">
        <v>487</v>
      </c>
      <c r="Y1" s="45" t="s">
        <v>488</v>
      </c>
      <c r="Z1" s="45" t="s">
        <v>489</v>
      </c>
      <c r="AA1" s="45" t="s">
        <v>490</v>
      </c>
      <c r="AB1" s="45" t="s">
        <v>491</v>
      </c>
      <c r="AC1" s="45" t="s">
        <v>492</v>
      </c>
      <c r="AD1" s="46" t="s">
        <v>493</v>
      </c>
      <c r="AE1" s="47" t="s">
        <v>11</v>
      </c>
    </row>
    <row r="2" spans="1:31" ht="13.8" customHeight="1" x14ac:dyDescent="0.2">
      <c r="A2" s="49">
        <v>1</v>
      </c>
      <c r="B2" s="50" t="s">
        <v>494</v>
      </c>
      <c r="C2" s="49" t="s">
        <v>495</v>
      </c>
      <c r="D2" s="51"/>
      <c r="E2" s="51">
        <v>6</v>
      </c>
      <c r="F2" s="51"/>
      <c r="G2" s="52"/>
      <c r="H2" s="51"/>
      <c r="I2" s="51">
        <v>5</v>
      </c>
      <c r="J2" s="51">
        <v>1</v>
      </c>
      <c r="K2" s="51"/>
      <c r="L2" s="51"/>
      <c r="M2" s="51">
        <v>5</v>
      </c>
      <c r="N2" s="51"/>
      <c r="O2" s="51"/>
      <c r="P2" s="51"/>
      <c r="Q2" s="51"/>
      <c r="R2" s="51">
        <f>9+5</f>
        <v>14</v>
      </c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3">
        <f t="shared" ref="AD2:AD33" si="0">SUM(D2:AC2)</f>
        <v>31</v>
      </c>
      <c r="AE2" s="51"/>
    </row>
    <row r="3" spans="1:31" ht="13.8" customHeight="1" x14ac:dyDescent="0.2">
      <c r="A3" s="49">
        <v>2</v>
      </c>
      <c r="B3" s="50" t="s">
        <v>497</v>
      </c>
      <c r="C3" s="49" t="s">
        <v>495</v>
      </c>
      <c r="D3" s="51"/>
      <c r="E3" s="51"/>
      <c r="F3" s="51">
        <v>3</v>
      </c>
      <c r="G3" s="52">
        <v>1</v>
      </c>
      <c r="H3" s="51"/>
      <c r="I3" s="51">
        <v>1</v>
      </c>
      <c r="J3" s="51"/>
      <c r="K3" s="51">
        <v>16</v>
      </c>
      <c r="L3" s="51"/>
      <c r="M3" s="51"/>
      <c r="N3" s="51">
        <v>10</v>
      </c>
      <c r="O3" s="51">
        <v>1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3">
        <f t="shared" si="0"/>
        <v>32</v>
      </c>
      <c r="AE3" s="51"/>
    </row>
    <row r="4" spans="1:31" ht="13.8" customHeight="1" x14ac:dyDescent="0.2">
      <c r="A4" s="49">
        <v>3</v>
      </c>
      <c r="B4" s="50" t="s">
        <v>499</v>
      </c>
      <c r="C4" s="49" t="s">
        <v>495</v>
      </c>
      <c r="D4" s="51"/>
      <c r="E4" s="51"/>
      <c r="F4" s="51">
        <v>2</v>
      </c>
      <c r="G4" s="52">
        <f>12+15</f>
        <v>27</v>
      </c>
      <c r="H4" s="51">
        <v>3</v>
      </c>
      <c r="I4" s="51">
        <v>3</v>
      </c>
      <c r="J4" s="51">
        <v>5</v>
      </c>
      <c r="K4" s="51">
        <v>37</v>
      </c>
      <c r="L4" s="51">
        <v>14</v>
      </c>
      <c r="M4" s="51">
        <v>8</v>
      </c>
      <c r="N4" s="51"/>
      <c r="O4" s="51"/>
      <c r="P4" s="51">
        <v>2</v>
      </c>
      <c r="Q4" s="51"/>
      <c r="R4" s="51">
        <v>5</v>
      </c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3">
        <f t="shared" si="0"/>
        <v>106</v>
      </c>
      <c r="AE4" s="51"/>
    </row>
    <row r="5" spans="1:31" ht="13.8" customHeight="1" x14ac:dyDescent="0.2">
      <c r="A5" s="49">
        <v>4</v>
      </c>
      <c r="B5" s="50" t="s">
        <v>501</v>
      </c>
      <c r="C5" s="49" t="s">
        <v>495</v>
      </c>
      <c r="D5" s="51"/>
      <c r="E5" s="51"/>
      <c r="F5" s="51"/>
      <c r="G5" s="52">
        <f>11</f>
        <v>11</v>
      </c>
      <c r="H5" s="51">
        <f>1+4</f>
        <v>5</v>
      </c>
      <c r="I5" s="51">
        <v>3</v>
      </c>
      <c r="J5" s="51">
        <f>9+28</f>
        <v>37</v>
      </c>
      <c r="K5" s="51">
        <f>18+25</f>
        <v>43</v>
      </c>
      <c r="L5" s="51">
        <v>11</v>
      </c>
      <c r="M5" s="51"/>
      <c r="N5" s="51">
        <f>15+3</f>
        <v>18</v>
      </c>
      <c r="O5" s="51">
        <v>1</v>
      </c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3">
        <f t="shared" si="0"/>
        <v>129</v>
      </c>
      <c r="AE5" s="51"/>
    </row>
    <row r="6" spans="1:31" ht="13.8" customHeight="1" x14ac:dyDescent="0.2">
      <c r="A6" s="49">
        <v>5</v>
      </c>
      <c r="B6" s="50" t="s">
        <v>503</v>
      </c>
      <c r="C6" s="49" t="s">
        <v>495</v>
      </c>
      <c r="D6" s="51"/>
      <c r="E6" s="51"/>
      <c r="F6" s="51">
        <v>2</v>
      </c>
      <c r="G6" s="52">
        <v>2</v>
      </c>
      <c r="H6" s="51"/>
      <c r="I6" s="51">
        <v>1</v>
      </c>
      <c r="J6" s="51">
        <v>4</v>
      </c>
      <c r="K6" s="51"/>
      <c r="L6" s="51"/>
      <c r="M6" s="51"/>
      <c r="N6" s="51"/>
      <c r="O6" s="51"/>
      <c r="P6" s="51"/>
      <c r="Q6" s="51"/>
      <c r="R6" s="51">
        <v>6</v>
      </c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3">
        <f t="shared" si="0"/>
        <v>15</v>
      </c>
      <c r="AE6" s="51"/>
    </row>
    <row r="7" spans="1:31" ht="13.8" customHeight="1" x14ac:dyDescent="0.2">
      <c r="A7" s="49">
        <v>6</v>
      </c>
      <c r="B7" s="50" t="s">
        <v>505</v>
      </c>
      <c r="C7" s="49" t="s">
        <v>495</v>
      </c>
      <c r="D7" s="51">
        <f>6+3</f>
        <v>9</v>
      </c>
      <c r="E7" s="51"/>
      <c r="F7" s="51"/>
      <c r="G7" s="52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3">
        <f t="shared" si="0"/>
        <v>9</v>
      </c>
      <c r="AE7" s="51"/>
    </row>
    <row r="8" spans="1:31" ht="13.8" customHeight="1" x14ac:dyDescent="0.2">
      <c r="A8" s="49">
        <v>7</v>
      </c>
      <c r="B8" s="50" t="s">
        <v>507</v>
      </c>
      <c r="C8" s="49" t="s">
        <v>495</v>
      </c>
      <c r="D8" s="51"/>
      <c r="E8" s="51"/>
      <c r="F8" s="51">
        <v>7</v>
      </c>
      <c r="G8" s="52"/>
      <c r="H8" s="51"/>
      <c r="I8" s="51"/>
      <c r="J8" s="51">
        <v>1</v>
      </c>
      <c r="K8" s="51"/>
      <c r="L8" s="51">
        <v>11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3">
        <f t="shared" si="0"/>
        <v>19</v>
      </c>
      <c r="AE8" s="51"/>
    </row>
    <row r="9" spans="1:31" ht="13.8" customHeight="1" x14ac:dyDescent="0.2">
      <c r="A9" s="49">
        <v>8</v>
      </c>
      <c r="B9" s="50" t="s">
        <v>509</v>
      </c>
      <c r="C9" s="49" t="s">
        <v>495</v>
      </c>
      <c r="D9" s="51"/>
      <c r="E9" s="51"/>
      <c r="F9" s="51">
        <v>2</v>
      </c>
      <c r="G9" s="52">
        <v>9</v>
      </c>
      <c r="H9" s="51">
        <v>1</v>
      </c>
      <c r="I9" s="51">
        <v>14</v>
      </c>
      <c r="J9" s="51"/>
      <c r="K9" s="51"/>
      <c r="L9" s="51"/>
      <c r="M9" s="51"/>
      <c r="N9" s="51">
        <v>1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3">
        <f t="shared" si="0"/>
        <v>27</v>
      </c>
      <c r="AE9" s="51"/>
    </row>
    <row r="10" spans="1:31" ht="13.8" customHeight="1" x14ac:dyDescent="0.2">
      <c r="A10" s="49">
        <v>9</v>
      </c>
      <c r="B10" s="50" t="s">
        <v>512</v>
      </c>
      <c r="C10" s="49" t="s">
        <v>495</v>
      </c>
      <c r="D10" s="51">
        <v>20</v>
      </c>
      <c r="E10" s="51"/>
      <c r="F10" s="51">
        <f>2+4</f>
        <v>6</v>
      </c>
      <c r="G10" s="52">
        <v>2</v>
      </c>
      <c r="H10" s="51">
        <v>3</v>
      </c>
      <c r="I10" s="51"/>
      <c r="J10" s="51">
        <f>4+22</f>
        <v>26</v>
      </c>
      <c r="K10" s="51"/>
      <c r="L10" s="51">
        <f>8+18</f>
        <v>26</v>
      </c>
      <c r="M10" s="51">
        <f>4+6</f>
        <v>10</v>
      </c>
      <c r="N10" s="51">
        <f>4+10</f>
        <v>14</v>
      </c>
      <c r="O10" s="51">
        <f>12+27</f>
        <v>39</v>
      </c>
      <c r="P10" s="51"/>
      <c r="Q10" s="51"/>
      <c r="R10" s="51">
        <v>61</v>
      </c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3">
        <f t="shared" si="0"/>
        <v>207</v>
      </c>
      <c r="AE10" s="51"/>
    </row>
    <row r="11" spans="1:31" ht="13.8" customHeight="1" x14ac:dyDescent="0.2">
      <c r="A11" s="49">
        <v>10</v>
      </c>
      <c r="B11" s="50" t="s">
        <v>514</v>
      </c>
      <c r="C11" s="49" t="s">
        <v>515</v>
      </c>
      <c r="D11" s="51"/>
      <c r="E11" s="51"/>
      <c r="F11" s="51"/>
      <c r="G11" s="52"/>
      <c r="H11" s="51"/>
      <c r="I11" s="51">
        <f>1+14</f>
        <v>15</v>
      </c>
      <c r="J11" s="51">
        <f>1+6</f>
        <v>7</v>
      </c>
      <c r="K11" s="51"/>
      <c r="L11" s="51">
        <f>13+24</f>
        <v>37</v>
      </c>
      <c r="M11" s="51">
        <v>2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3">
        <f t="shared" si="0"/>
        <v>61</v>
      </c>
      <c r="AE11" s="51"/>
    </row>
    <row r="12" spans="1:31" ht="13.8" customHeight="1" x14ac:dyDescent="0.2">
      <c r="A12" s="49">
        <v>11</v>
      </c>
      <c r="B12" s="50" t="s">
        <v>517</v>
      </c>
      <c r="C12" s="49" t="s">
        <v>515</v>
      </c>
      <c r="D12" s="51"/>
      <c r="E12" s="51"/>
      <c r="F12" s="51">
        <v>12</v>
      </c>
      <c r="G12" s="52">
        <f>10+3</f>
        <v>13</v>
      </c>
      <c r="H12" s="51"/>
      <c r="I12" s="51">
        <v>8</v>
      </c>
      <c r="J12" s="51">
        <v>15</v>
      </c>
      <c r="K12" s="51">
        <v>6</v>
      </c>
      <c r="L12" s="51"/>
      <c r="M12" s="51"/>
      <c r="N12" s="51">
        <f>33+6</f>
        <v>39</v>
      </c>
      <c r="O12" s="51">
        <v>9</v>
      </c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3">
        <f t="shared" si="0"/>
        <v>102</v>
      </c>
      <c r="AE12" s="51"/>
    </row>
    <row r="13" spans="1:31" ht="13.8" customHeight="1" x14ac:dyDescent="0.2">
      <c r="A13" s="49">
        <v>12</v>
      </c>
      <c r="B13" s="50" t="s">
        <v>519</v>
      </c>
      <c r="C13" s="49" t="s">
        <v>515</v>
      </c>
      <c r="D13" s="51"/>
      <c r="E13" s="51"/>
      <c r="F13" s="51"/>
      <c r="G13" s="52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3">
        <f t="shared" si="0"/>
        <v>0</v>
      </c>
      <c r="AE13" s="51"/>
    </row>
    <row r="14" spans="1:31" ht="13.8" customHeight="1" x14ac:dyDescent="0.2">
      <c r="A14" s="49">
        <v>13</v>
      </c>
      <c r="B14" s="50" t="s">
        <v>521</v>
      </c>
      <c r="C14" s="49" t="s">
        <v>515</v>
      </c>
      <c r="D14" s="51"/>
      <c r="E14" s="51"/>
      <c r="F14" s="51"/>
      <c r="G14" s="52">
        <v>4</v>
      </c>
      <c r="H14" s="51"/>
      <c r="I14" s="51">
        <v>3</v>
      </c>
      <c r="J14" s="51"/>
      <c r="K14" s="51"/>
      <c r="L14" s="51">
        <v>6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3">
        <f t="shared" si="0"/>
        <v>13</v>
      </c>
      <c r="AE14" s="51"/>
    </row>
    <row r="15" spans="1:31" ht="13.8" customHeight="1" x14ac:dyDescent="0.2">
      <c r="A15" s="49">
        <v>14</v>
      </c>
      <c r="B15" s="50" t="s">
        <v>523</v>
      </c>
      <c r="C15" s="49" t="s">
        <v>515</v>
      </c>
      <c r="D15" s="51"/>
      <c r="E15" s="51"/>
      <c r="F15" s="51"/>
      <c r="G15" s="52"/>
      <c r="H15" s="51"/>
      <c r="I15" s="51">
        <v>6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3">
        <f t="shared" si="0"/>
        <v>6</v>
      </c>
      <c r="AE15" s="51"/>
    </row>
    <row r="16" spans="1:31" ht="13.8" customHeight="1" x14ac:dyDescent="0.2">
      <c r="A16" s="49">
        <v>15</v>
      </c>
      <c r="B16" s="50" t="s">
        <v>525</v>
      </c>
      <c r="C16" s="49" t="s">
        <v>515</v>
      </c>
      <c r="D16" s="51">
        <v>10</v>
      </c>
      <c r="E16" s="51">
        <v>9</v>
      </c>
      <c r="F16" s="51">
        <v>14</v>
      </c>
      <c r="G16" s="52">
        <v>7</v>
      </c>
      <c r="H16" s="51"/>
      <c r="I16" s="51">
        <f>15+3</f>
        <v>18</v>
      </c>
      <c r="J16" s="51">
        <v>7</v>
      </c>
      <c r="K16" s="51">
        <v>4</v>
      </c>
      <c r="L16" s="51"/>
      <c r="M16" s="51"/>
      <c r="N16" s="51">
        <v>10</v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3">
        <f t="shared" si="0"/>
        <v>79</v>
      </c>
      <c r="AE16" s="51"/>
    </row>
    <row r="17" spans="1:31" ht="13.8" customHeight="1" x14ac:dyDescent="0.2">
      <c r="A17" s="49">
        <v>16</v>
      </c>
      <c r="B17" s="66" t="s">
        <v>527</v>
      </c>
      <c r="C17" s="49" t="s">
        <v>515</v>
      </c>
      <c r="D17" s="51"/>
      <c r="E17" s="51"/>
      <c r="F17" s="51"/>
      <c r="G17" s="52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3">
        <f t="shared" si="0"/>
        <v>0</v>
      </c>
      <c r="AE17" s="51"/>
    </row>
    <row r="18" spans="1:31" ht="13.8" customHeight="1" x14ac:dyDescent="0.2">
      <c r="A18" s="49">
        <v>17</v>
      </c>
      <c r="B18" s="50" t="s">
        <v>529</v>
      </c>
      <c r="C18" s="49" t="s">
        <v>515</v>
      </c>
      <c r="D18" s="51"/>
      <c r="E18" s="51"/>
      <c r="F18" s="51">
        <v>10</v>
      </c>
      <c r="G18" s="52">
        <f>2+3</f>
        <v>5</v>
      </c>
      <c r="H18" s="51"/>
      <c r="I18" s="51"/>
      <c r="J18" s="51"/>
      <c r="K18" s="51"/>
      <c r="L18" s="51"/>
      <c r="M18" s="51"/>
      <c r="N18" s="51"/>
      <c r="O18" s="51"/>
      <c r="P18" s="51">
        <v>2</v>
      </c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3">
        <f t="shared" si="0"/>
        <v>17</v>
      </c>
      <c r="AE18" s="51"/>
    </row>
    <row r="19" spans="1:31" ht="13.8" customHeight="1" x14ac:dyDescent="0.2">
      <c r="A19" s="49">
        <v>18</v>
      </c>
      <c r="B19" s="50" t="s">
        <v>531</v>
      </c>
      <c r="C19" s="49" t="s">
        <v>515</v>
      </c>
      <c r="D19" s="51"/>
      <c r="E19" s="51"/>
      <c r="F19" s="51">
        <v>7</v>
      </c>
      <c r="G19" s="52"/>
      <c r="H19" s="51"/>
      <c r="I19" s="51"/>
      <c r="J19" s="51">
        <f>8+4</f>
        <v>12</v>
      </c>
      <c r="K19" s="51"/>
      <c r="L19" s="51"/>
      <c r="M19" s="51"/>
      <c r="N19" s="51">
        <v>1</v>
      </c>
      <c r="O19" s="51"/>
      <c r="P19" s="51">
        <v>10</v>
      </c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3">
        <f t="shared" si="0"/>
        <v>30</v>
      </c>
      <c r="AE19" s="51"/>
    </row>
    <row r="20" spans="1:31" ht="13.8" customHeight="1" x14ac:dyDescent="0.2">
      <c r="A20" s="49">
        <v>19</v>
      </c>
      <c r="B20" s="50" t="s">
        <v>533</v>
      </c>
      <c r="C20" s="49" t="s">
        <v>534</v>
      </c>
      <c r="D20" s="51"/>
      <c r="E20" s="51">
        <v>7</v>
      </c>
      <c r="F20" s="51"/>
      <c r="G20" s="52">
        <v>17</v>
      </c>
      <c r="H20" s="51">
        <f>6+2</f>
        <v>8</v>
      </c>
      <c r="I20" s="51"/>
      <c r="J20" s="51"/>
      <c r="K20" s="51"/>
      <c r="L20" s="51">
        <v>3</v>
      </c>
      <c r="M20" s="51"/>
      <c r="N20" s="51">
        <v>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3">
        <f t="shared" si="0"/>
        <v>43</v>
      </c>
      <c r="AE20" s="51"/>
    </row>
    <row r="21" spans="1:31" ht="13.8" customHeight="1" x14ac:dyDescent="0.2">
      <c r="A21" s="49">
        <v>20</v>
      </c>
      <c r="B21" s="50" t="s">
        <v>536</v>
      </c>
      <c r="C21" s="49" t="s">
        <v>534</v>
      </c>
      <c r="D21" s="51"/>
      <c r="E21" s="51"/>
      <c r="F21" s="51">
        <v>18</v>
      </c>
      <c r="G21" s="52">
        <v>7</v>
      </c>
      <c r="H21" s="51">
        <v>2</v>
      </c>
      <c r="I21" s="51">
        <v>1</v>
      </c>
      <c r="J21" s="51">
        <f>1+4</f>
        <v>5</v>
      </c>
      <c r="K21" s="51"/>
      <c r="L21" s="51"/>
      <c r="M21" s="51"/>
      <c r="N21" s="51">
        <v>14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3">
        <f t="shared" si="0"/>
        <v>47</v>
      </c>
      <c r="AE21" s="51"/>
    </row>
    <row r="22" spans="1:31" ht="13.8" customHeight="1" x14ac:dyDescent="0.2">
      <c r="A22" s="49">
        <v>21</v>
      </c>
      <c r="B22" s="50" t="s">
        <v>538</v>
      </c>
      <c r="C22" s="49" t="s">
        <v>534</v>
      </c>
      <c r="D22" s="51"/>
      <c r="E22" s="51"/>
      <c r="F22" s="51">
        <v>36</v>
      </c>
      <c r="G22" s="52"/>
      <c r="H22" s="51"/>
      <c r="I22" s="51"/>
      <c r="J22" s="51">
        <f>6+6</f>
        <v>12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3">
        <f t="shared" si="0"/>
        <v>48</v>
      </c>
      <c r="AE22" s="51"/>
    </row>
    <row r="23" spans="1:31" ht="13.8" customHeight="1" x14ac:dyDescent="0.2">
      <c r="A23" s="49">
        <v>22</v>
      </c>
      <c r="B23" s="50" t="s">
        <v>540</v>
      </c>
      <c r="C23" s="49" t="s">
        <v>534</v>
      </c>
      <c r="D23" s="51"/>
      <c r="E23" s="51"/>
      <c r="F23" s="51">
        <v>26</v>
      </c>
      <c r="G23" s="52"/>
      <c r="H23" s="51"/>
      <c r="I23" s="51">
        <f>27+2</f>
        <v>29</v>
      </c>
      <c r="J23" s="51"/>
      <c r="K23" s="51"/>
      <c r="L23" s="51">
        <v>7</v>
      </c>
      <c r="M23" s="51"/>
      <c r="N23" s="51">
        <v>18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3">
        <f t="shared" si="0"/>
        <v>80</v>
      </c>
      <c r="AE23" s="51"/>
    </row>
    <row r="24" spans="1:31" ht="13.8" customHeight="1" x14ac:dyDescent="0.2">
      <c r="A24" s="49">
        <v>23</v>
      </c>
      <c r="B24" s="50" t="s">
        <v>542</v>
      </c>
      <c r="C24" s="49" t="s">
        <v>534</v>
      </c>
      <c r="D24" s="51"/>
      <c r="E24" s="51"/>
      <c r="F24" s="51"/>
      <c r="G24" s="52">
        <v>3</v>
      </c>
      <c r="H24" s="51">
        <f>2+4</f>
        <v>6</v>
      </c>
      <c r="I24" s="51"/>
      <c r="J24" s="51">
        <v>4</v>
      </c>
      <c r="K24" s="51"/>
      <c r="L24" s="51"/>
      <c r="M24" s="51"/>
      <c r="N24" s="51">
        <v>6</v>
      </c>
      <c r="O24" s="51">
        <v>1</v>
      </c>
      <c r="P24" s="51">
        <v>14</v>
      </c>
      <c r="Q24" s="51"/>
      <c r="R24" s="51">
        <v>5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3">
        <f t="shared" si="0"/>
        <v>39</v>
      </c>
      <c r="AE24" s="51"/>
    </row>
    <row r="25" spans="1:31" ht="13.8" customHeight="1" x14ac:dyDescent="0.2">
      <c r="A25" s="49">
        <v>24</v>
      </c>
      <c r="B25" s="50" t="s">
        <v>544</v>
      </c>
      <c r="C25" s="49" t="s">
        <v>534</v>
      </c>
      <c r="D25" s="51"/>
      <c r="E25" s="51"/>
      <c r="F25" s="51"/>
      <c r="G25" s="52">
        <f>30+21+14</f>
        <v>65</v>
      </c>
      <c r="H25" s="51"/>
      <c r="I25" s="51"/>
      <c r="J25" s="51">
        <v>40</v>
      </c>
      <c r="K25" s="51"/>
      <c r="L25" s="51">
        <v>10</v>
      </c>
      <c r="M25" s="51"/>
      <c r="N25" s="51"/>
      <c r="O25" s="51"/>
      <c r="P25" s="51">
        <v>22</v>
      </c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3">
        <f t="shared" si="0"/>
        <v>137</v>
      </c>
      <c r="AE25" s="51"/>
    </row>
    <row r="26" spans="1:31" ht="13.8" customHeight="1" x14ac:dyDescent="0.2">
      <c r="A26" s="49">
        <v>25</v>
      </c>
      <c r="B26" s="50" t="s">
        <v>546</v>
      </c>
      <c r="C26" s="49" t="s">
        <v>534</v>
      </c>
      <c r="D26" s="51"/>
      <c r="E26" s="51"/>
      <c r="F26" s="51"/>
      <c r="G26" s="52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3">
        <f t="shared" si="0"/>
        <v>0</v>
      </c>
      <c r="AE26" s="51"/>
    </row>
    <row r="27" spans="1:31" ht="13.8" customHeight="1" x14ac:dyDescent="0.2">
      <c r="A27" s="49">
        <v>26</v>
      </c>
      <c r="B27" s="50" t="s">
        <v>548</v>
      </c>
      <c r="C27" s="49" t="s">
        <v>534</v>
      </c>
      <c r="D27" s="51"/>
      <c r="E27" s="51"/>
      <c r="F27" s="51">
        <v>42</v>
      </c>
      <c r="G27" s="52">
        <v>9</v>
      </c>
      <c r="H27" s="51">
        <f>2+1</f>
        <v>3</v>
      </c>
      <c r="I27" s="51">
        <f>21+5</f>
        <v>26</v>
      </c>
      <c r="J27" s="51">
        <f>24+11</f>
        <v>35</v>
      </c>
      <c r="K27" s="51">
        <f>1+45</f>
        <v>46</v>
      </c>
      <c r="L27" s="51"/>
      <c r="M27" s="51">
        <v>19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3">
        <f t="shared" si="0"/>
        <v>180</v>
      </c>
      <c r="AE27" s="51"/>
    </row>
    <row r="28" spans="1:31" ht="13.8" customHeight="1" x14ac:dyDescent="0.2">
      <c r="A28" s="49">
        <v>27</v>
      </c>
      <c r="B28" s="50" t="s">
        <v>550</v>
      </c>
      <c r="C28" s="49" t="s">
        <v>534</v>
      </c>
      <c r="D28" s="51"/>
      <c r="E28" s="51"/>
      <c r="F28" s="51">
        <v>2</v>
      </c>
      <c r="G28" s="52">
        <f>2+10</f>
        <v>12</v>
      </c>
      <c r="H28" s="51"/>
      <c r="I28" s="51">
        <v>5</v>
      </c>
      <c r="J28" s="51">
        <v>5</v>
      </c>
      <c r="K28" s="51"/>
      <c r="L28" s="51"/>
      <c r="M28" s="51"/>
      <c r="N28" s="51">
        <f>2+4</f>
        <v>6</v>
      </c>
      <c r="O28" s="51">
        <f>2+4</f>
        <v>6</v>
      </c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3">
        <f t="shared" si="0"/>
        <v>36</v>
      </c>
      <c r="AE28" s="51"/>
    </row>
    <row r="29" spans="1:31" ht="13.8" customHeight="1" x14ac:dyDescent="0.2">
      <c r="A29" s="49">
        <v>28</v>
      </c>
      <c r="B29" s="50" t="s">
        <v>552</v>
      </c>
      <c r="C29" s="49" t="s">
        <v>553</v>
      </c>
      <c r="D29" s="51"/>
      <c r="E29" s="51"/>
      <c r="F29" s="51"/>
      <c r="G29" s="52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3">
        <f t="shared" si="0"/>
        <v>0</v>
      </c>
      <c r="AE29" s="51"/>
    </row>
    <row r="30" spans="1:31" ht="13.8" customHeight="1" x14ac:dyDescent="0.2">
      <c r="A30" s="49">
        <v>29</v>
      </c>
      <c r="B30" s="50" t="s">
        <v>555</v>
      </c>
      <c r="C30" s="49" t="s">
        <v>553</v>
      </c>
      <c r="D30" s="51"/>
      <c r="E30" s="51">
        <v>9</v>
      </c>
      <c r="F30" s="51"/>
      <c r="G30" s="52"/>
      <c r="H30" s="51"/>
      <c r="I30" s="51">
        <v>1</v>
      </c>
      <c r="J30" s="51">
        <v>8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3">
        <f t="shared" si="0"/>
        <v>18</v>
      </c>
      <c r="AE30" s="51"/>
    </row>
    <row r="31" spans="1:31" ht="13.8" customHeight="1" x14ac:dyDescent="0.2">
      <c r="A31" s="49">
        <v>30</v>
      </c>
      <c r="B31" s="50" t="s">
        <v>557</v>
      </c>
      <c r="C31" s="49" t="s">
        <v>553</v>
      </c>
      <c r="D31" s="51"/>
      <c r="E31" s="51"/>
      <c r="F31" s="51"/>
      <c r="G31" s="52"/>
      <c r="H31" s="51"/>
      <c r="I31" s="51">
        <v>5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3">
        <f t="shared" si="0"/>
        <v>5</v>
      </c>
      <c r="AE31" s="51"/>
    </row>
    <row r="32" spans="1:31" ht="13.8" customHeight="1" x14ac:dyDescent="0.2">
      <c r="A32" s="49">
        <v>31</v>
      </c>
      <c r="B32" s="50" t="s">
        <v>559</v>
      </c>
      <c r="C32" s="49" t="s">
        <v>553</v>
      </c>
      <c r="D32" s="51">
        <v>3</v>
      </c>
      <c r="E32" s="51"/>
      <c r="F32" s="51"/>
      <c r="G32" s="52"/>
      <c r="H32" s="51"/>
      <c r="I32" s="51"/>
      <c r="J32" s="51"/>
      <c r="K32" s="51">
        <v>5</v>
      </c>
      <c r="L32" s="51"/>
      <c r="M32" s="51"/>
      <c r="N32" s="51">
        <f>2+9</f>
        <v>11</v>
      </c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3">
        <f t="shared" si="0"/>
        <v>19</v>
      </c>
      <c r="AE32" s="51"/>
    </row>
    <row r="33" spans="1:31" ht="13.8" customHeight="1" x14ac:dyDescent="0.2">
      <c r="A33" s="49">
        <v>32</v>
      </c>
      <c r="B33" s="50" t="s">
        <v>561</v>
      </c>
      <c r="C33" s="49" t="s">
        <v>553</v>
      </c>
      <c r="D33" s="51"/>
      <c r="E33" s="51">
        <v>4</v>
      </c>
      <c r="F33" s="51">
        <v>3</v>
      </c>
      <c r="G33" s="52"/>
      <c r="H33" s="51"/>
      <c r="I33" s="51">
        <v>1</v>
      </c>
      <c r="J33" s="51"/>
      <c r="K33" s="51"/>
      <c r="L33" s="51"/>
      <c r="M33" s="51">
        <f>8+7</f>
        <v>15</v>
      </c>
      <c r="N33" s="51">
        <f>2+1</f>
        <v>3</v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3">
        <f t="shared" si="0"/>
        <v>26</v>
      </c>
      <c r="AE33" s="51"/>
    </row>
    <row r="34" spans="1:31" ht="13.8" customHeight="1" x14ac:dyDescent="0.2">
      <c r="A34" s="49">
        <v>33</v>
      </c>
      <c r="B34" s="50" t="s">
        <v>563</v>
      </c>
      <c r="C34" s="49" t="s">
        <v>553</v>
      </c>
      <c r="D34" s="51">
        <v>6</v>
      </c>
      <c r="E34" s="51"/>
      <c r="F34" s="51">
        <v>7</v>
      </c>
      <c r="G34" s="52"/>
      <c r="H34" s="51">
        <f>2+2</f>
        <v>4</v>
      </c>
      <c r="I34" s="51"/>
      <c r="J34" s="51"/>
      <c r="K34" s="51"/>
      <c r="L34" s="51"/>
      <c r="M34" s="51"/>
      <c r="N34" s="51">
        <v>17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3">
        <f t="shared" ref="AD34:AD65" si="1">SUM(D34:AC34)</f>
        <v>34</v>
      </c>
      <c r="AE34" s="51"/>
    </row>
    <row r="35" spans="1:31" ht="13.8" customHeight="1" x14ac:dyDescent="0.2">
      <c r="A35" s="49">
        <v>34</v>
      </c>
      <c r="B35" s="50" t="s">
        <v>565</v>
      </c>
      <c r="C35" s="49" t="s">
        <v>553</v>
      </c>
      <c r="D35" s="51"/>
      <c r="E35" s="51"/>
      <c r="F35" s="51">
        <v>7</v>
      </c>
      <c r="G35" s="52">
        <v>7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3">
        <f t="shared" si="1"/>
        <v>14</v>
      </c>
      <c r="AE35" s="51"/>
    </row>
    <row r="36" spans="1:31" ht="13.8" customHeight="1" x14ac:dyDescent="0.2">
      <c r="A36" s="49">
        <v>35</v>
      </c>
      <c r="B36" s="50" t="s">
        <v>567</v>
      </c>
      <c r="C36" s="49" t="s">
        <v>553</v>
      </c>
      <c r="D36" s="51">
        <v>13</v>
      </c>
      <c r="E36" s="51"/>
      <c r="F36" s="51">
        <v>10</v>
      </c>
      <c r="G36" s="52"/>
      <c r="H36" s="51"/>
      <c r="I36" s="51"/>
      <c r="J36" s="51"/>
      <c r="K36" s="51"/>
      <c r="L36" s="51"/>
      <c r="M36" s="51"/>
      <c r="N36" s="51">
        <v>22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3">
        <f t="shared" si="1"/>
        <v>45</v>
      </c>
      <c r="AE36" s="51"/>
    </row>
    <row r="37" spans="1:31" ht="13.8" customHeight="1" x14ac:dyDescent="0.2">
      <c r="A37" s="49">
        <v>36</v>
      </c>
      <c r="B37" s="50" t="s">
        <v>569</v>
      </c>
      <c r="C37" s="49" t="s">
        <v>553</v>
      </c>
      <c r="D37" s="51"/>
      <c r="E37" s="51"/>
      <c r="F37" s="51">
        <v>7</v>
      </c>
      <c r="G37" s="52"/>
      <c r="H37" s="51"/>
      <c r="I37" s="51"/>
      <c r="J37" s="51">
        <v>6</v>
      </c>
      <c r="K37" s="51"/>
      <c r="L37" s="51"/>
      <c r="M37" s="51">
        <v>3</v>
      </c>
      <c r="N37" s="51">
        <f>3+3</f>
        <v>6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3">
        <f t="shared" si="1"/>
        <v>22</v>
      </c>
      <c r="AE37" s="51"/>
    </row>
    <row r="38" spans="1:31" ht="13.8" customHeight="1" x14ac:dyDescent="0.2">
      <c r="A38" s="49">
        <v>37</v>
      </c>
      <c r="B38" s="50" t="s">
        <v>571</v>
      </c>
      <c r="C38" s="49" t="s">
        <v>572</v>
      </c>
      <c r="D38" s="51"/>
      <c r="E38" s="51"/>
      <c r="F38" s="51"/>
      <c r="G38" s="52"/>
      <c r="H38" s="51"/>
      <c r="I38" s="51"/>
      <c r="J38" s="51">
        <f>2+4</f>
        <v>6</v>
      </c>
      <c r="K38" s="51">
        <f>1+10</f>
        <v>11</v>
      </c>
      <c r="L38" s="51">
        <f>6+15</f>
        <v>21</v>
      </c>
      <c r="M38" s="51">
        <v>3</v>
      </c>
      <c r="N38" s="51">
        <v>7</v>
      </c>
      <c r="O38" s="51">
        <v>13</v>
      </c>
      <c r="P38" s="51">
        <f>17+4</f>
        <v>21</v>
      </c>
      <c r="Q38" s="51">
        <f>10+13</f>
        <v>23</v>
      </c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3">
        <f t="shared" si="1"/>
        <v>105</v>
      </c>
      <c r="AE38" s="51"/>
    </row>
    <row r="39" spans="1:31" ht="13.8" customHeight="1" x14ac:dyDescent="0.2">
      <c r="A39" s="49">
        <v>38</v>
      </c>
      <c r="B39" s="50" t="s">
        <v>574</v>
      </c>
      <c r="C39" s="49" t="s">
        <v>572</v>
      </c>
      <c r="D39" s="51"/>
      <c r="E39" s="51"/>
      <c r="F39" s="51"/>
      <c r="G39" s="52">
        <v>6</v>
      </c>
      <c r="H39" s="51"/>
      <c r="I39" s="51">
        <v>3</v>
      </c>
      <c r="J39" s="51"/>
      <c r="K39" s="51"/>
      <c r="L39" s="51">
        <v>8</v>
      </c>
      <c r="M39" s="51"/>
      <c r="N39" s="51">
        <v>4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3">
        <f t="shared" si="1"/>
        <v>21</v>
      </c>
      <c r="AE39" s="51"/>
    </row>
    <row r="40" spans="1:31" ht="13.8" customHeight="1" x14ac:dyDescent="0.2">
      <c r="A40" s="49">
        <v>39</v>
      </c>
      <c r="B40" s="50" t="s">
        <v>576</v>
      </c>
      <c r="C40" s="49" t="s">
        <v>572</v>
      </c>
      <c r="D40" s="51"/>
      <c r="E40" s="51">
        <v>2</v>
      </c>
      <c r="F40" s="51">
        <v>7</v>
      </c>
      <c r="G40" s="52"/>
      <c r="H40" s="51"/>
      <c r="I40" s="51"/>
      <c r="J40" s="51"/>
      <c r="K40" s="51">
        <v>8</v>
      </c>
      <c r="L40" s="51"/>
      <c r="M40" s="51"/>
      <c r="N40" s="51"/>
      <c r="O40" s="51"/>
      <c r="P40" s="51"/>
      <c r="Q40" s="51">
        <v>6</v>
      </c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3">
        <f t="shared" si="1"/>
        <v>23</v>
      </c>
      <c r="AE40" s="51"/>
    </row>
    <row r="41" spans="1:31" ht="13.8" customHeight="1" x14ac:dyDescent="0.2">
      <c r="A41" s="49">
        <v>40</v>
      </c>
      <c r="B41" s="50" t="s">
        <v>578</v>
      </c>
      <c r="C41" s="49" t="s">
        <v>572</v>
      </c>
      <c r="D41" s="51"/>
      <c r="E41" s="51"/>
      <c r="F41" s="51"/>
      <c r="G41" s="52"/>
      <c r="H41" s="51"/>
      <c r="I41" s="51"/>
      <c r="J41" s="51">
        <v>5</v>
      </c>
      <c r="K41" s="51"/>
      <c r="L41" s="51">
        <v>3</v>
      </c>
      <c r="M41" s="51">
        <v>12</v>
      </c>
      <c r="N41" s="51">
        <v>11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3">
        <f t="shared" si="1"/>
        <v>31</v>
      </c>
      <c r="AE41" s="51"/>
    </row>
    <row r="42" spans="1:31" ht="13.8" customHeight="1" x14ac:dyDescent="0.2">
      <c r="A42" s="49">
        <v>41</v>
      </c>
      <c r="B42" s="50" t="s">
        <v>580</v>
      </c>
      <c r="C42" s="49" t="s">
        <v>572</v>
      </c>
      <c r="D42" s="51"/>
      <c r="E42" s="51"/>
      <c r="F42" s="51"/>
      <c r="G42" s="52">
        <v>9</v>
      </c>
      <c r="H42" s="51"/>
      <c r="I42" s="51">
        <v>14</v>
      </c>
      <c r="J42" s="51"/>
      <c r="K42" s="51"/>
      <c r="L42" s="51">
        <v>8</v>
      </c>
      <c r="M42" s="51">
        <v>61</v>
      </c>
      <c r="N42" s="51">
        <v>57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3">
        <f t="shared" si="1"/>
        <v>149</v>
      </c>
      <c r="AE42" s="51"/>
    </row>
    <row r="43" spans="1:31" ht="13.8" customHeight="1" x14ac:dyDescent="0.2">
      <c r="A43" s="49">
        <v>42</v>
      </c>
      <c r="B43" s="50" t="s">
        <v>582</v>
      </c>
      <c r="C43" s="49" t="s">
        <v>572</v>
      </c>
      <c r="D43" s="51"/>
      <c r="E43" s="51"/>
      <c r="F43" s="51"/>
      <c r="G43" s="52"/>
      <c r="H43" s="51"/>
      <c r="I43" s="51"/>
      <c r="J43" s="51"/>
      <c r="K43" s="51"/>
      <c r="L43" s="51"/>
      <c r="M43" s="51"/>
      <c r="N43" s="51"/>
      <c r="O43" s="51"/>
      <c r="P43" s="51"/>
      <c r="Q43" s="51">
        <v>10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3">
        <f t="shared" si="1"/>
        <v>10</v>
      </c>
      <c r="AE43" s="51"/>
    </row>
    <row r="44" spans="1:31" ht="13.8" customHeight="1" x14ac:dyDescent="0.2">
      <c r="A44" s="49">
        <v>43</v>
      </c>
      <c r="B44" s="50" t="s">
        <v>584</v>
      </c>
      <c r="C44" s="49" t="s">
        <v>572</v>
      </c>
      <c r="D44" s="51"/>
      <c r="E44" s="51"/>
      <c r="F44" s="51"/>
      <c r="G44" s="52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3">
        <f t="shared" si="1"/>
        <v>0</v>
      </c>
      <c r="AE44" s="51"/>
    </row>
    <row r="45" spans="1:31" ht="13.8" customHeight="1" x14ac:dyDescent="0.2">
      <c r="A45" s="49">
        <v>44</v>
      </c>
      <c r="B45" s="50" t="s">
        <v>586</v>
      </c>
      <c r="C45" s="49" t="s">
        <v>572</v>
      </c>
      <c r="D45" s="51"/>
      <c r="E45" s="51"/>
      <c r="F45" s="51"/>
      <c r="G45" s="52"/>
      <c r="H45" s="51"/>
      <c r="I45" s="51"/>
      <c r="J45" s="51">
        <f>3+6</f>
        <v>9</v>
      </c>
      <c r="K45" s="51"/>
      <c r="L45" s="51"/>
      <c r="M45" s="51"/>
      <c r="N45" s="51">
        <v>7</v>
      </c>
      <c r="O45" s="51"/>
      <c r="P45" s="51"/>
      <c r="Q45" s="51"/>
      <c r="R45" s="51">
        <v>2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3">
        <f t="shared" si="1"/>
        <v>18</v>
      </c>
      <c r="AE45" s="51"/>
    </row>
    <row r="46" spans="1:31" ht="13.8" customHeight="1" x14ac:dyDescent="0.2">
      <c r="A46" s="49">
        <v>45</v>
      </c>
      <c r="B46" s="50" t="s">
        <v>588</v>
      </c>
      <c r="C46" s="49" t="s">
        <v>589</v>
      </c>
      <c r="D46" s="51">
        <f>10+50</f>
        <v>60</v>
      </c>
      <c r="E46" s="51">
        <v>4</v>
      </c>
      <c r="F46" s="51">
        <v>60</v>
      </c>
      <c r="G46" s="52"/>
      <c r="H46" s="51">
        <f>4+6</f>
        <v>10</v>
      </c>
      <c r="I46" s="51"/>
      <c r="J46" s="51">
        <v>33</v>
      </c>
      <c r="K46" s="51"/>
      <c r="L46" s="51">
        <v>2</v>
      </c>
      <c r="M46" s="51"/>
      <c r="N46" s="51">
        <f>14+4</f>
        <v>18</v>
      </c>
      <c r="O46" s="51"/>
      <c r="P46" s="51">
        <v>8</v>
      </c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3">
        <f t="shared" si="1"/>
        <v>195</v>
      </c>
      <c r="AE46" s="51"/>
    </row>
    <row r="47" spans="1:31" ht="13.8" customHeight="1" x14ac:dyDescent="0.2">
      <c r="A47" s="49">
        <v>46</v>
      </c>
      <c r="B47" s="50" t="s">
        <v>591</v>
      </c>
      <c r="C47" s="49" t="s">
        <v>589</v>
      </c>
      <c r="D47" s="51"/>
      <c r="E47" s="51"/>
      <c r="F47" s="51"/>
      <c r="G47" s="52"/>
      <c r="H47" s="51"/>
      <c r="I47" s="51"/>
      <c r="J47" s="51"/>
      <c r="K47" s="51"/>
      <c r="L47" s="51"/>
      <c r="M47" s="51">
        <v>6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3">
        <f t="shared" si="1"/>
        <v>6</v>
      </c>
      <c r="AE47" s="51"/>
    </row>
    <row r="48" spans="1:31" ht="13.8" customHeight="1" x14ac:dyDescent="0.2">
      <c r="A48" s="49">
        <v>47</v>
      </c>
      <c r="B48" s="50" t="s">
        <v>593</v>
      </c>
      <c r="C48" s="49" t="s">
        <v>589</v>
      </c>
      <c r="D48" s="51">
        <v>5</v>
      </c>
      <c r="E48" s="51"/>
      <c r="F48" s="51"/>
      <c r="G48" s="52"/>
      <c r="H48" s="51"/>
      <c r="I48" s="51"/>
      <c r="J48" s="51"/>
      <c r="K48" s="51"/>
      <c r="L48" s="51"/>
      <c r="M48" s="51">
        <v>16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3">
        <f t="shared" si="1"/>
        <v>21</v>
      </c>
      <c r="AE48" s="51"/>
    </row>
    <row r="49" spans="1:31" ht="13.8" customHeight="1" x14ac:dyDescent="0.2">
      <c r="A49" s="49">
        <v>48</v>
      </c>
      <c r="B49" s="50" t="s">
        <v>595</v>
      </c>
      <c r="C49" s="49" t="s">
        <v>589</v>
      </c>
      <c r="D49" s="51"/>
      <c r="E49" s="51"/>
      <c r="F49" s="51"/>
      <c r="G49" s="52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3">
        <f t="shared" si="1"/>
        <v>0</v>
      </c>
      <c r="AE49" s="51"/>
    </row>
    <row r="50" spans="1:31" ht="13.8" customHeight="1" x14ac:dyDescent="0.2">
      <c r="A50" s="49">
        <v>49</v>
      </c>
      <c r="B50" s="50" t="s">
        <v>597</v>
      </c>
      <c r="C50" s="49" t="s">
        <v>589</v>
      </c>
      <c r="D50" s="51">
        <v>25</v>
      </c>
      <c r="E50" s="51"/>
      <c r="F50" s="51"/>
      <c r="G50" s="52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3">
        <f t="shared" si="1"/>
        <v>25</v>
      </c>
      <c r="AE50" s="51"/>
    </row>
    <row r="51" spans="1:31" ht="13.8" customHeight="1" x14ac:dyDescent="0.2">
      <c r="A51" s="49">
        <v>50</v>
      </c>
      <c r="B51" s="50" t="s">
        <v>599</v>
      </c>
      <c r="C51" s="49" t="s">
        <v>589</v>
      </c>
      <c r="D51" s="51"/>
      <c r="E51" s="51"/>
      <c r="F51" s="51"/>
      <c r="G51" s="52"/>
      <c r="H51" s="51"/>
      <c r="I51" s="51"/>
      <c r="J51" s="51"/>
      <c r="K51" s="51"/>
      <c r="L51" s="51"/>
      <c r="M51" s="51"/>
      <c r="N51" s="51">
        <v>26</v>
      </c>
      <c r="O51" s="51">
        <v>4</v>
      </c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3">
        <f t="shared" si="1"/>
        <v>30</v>
      </c>
      <c r="AE51" s="51"/>
    </row>
    <row r="52" spans="1:31" ht="13.8" customHeight="1" x14ac:dyDescent="0.2">
      <c r="A52" s="49">
        <v>51</v>
      </c>
      <c r="B52" s="50" t="s">
        <v>601</v>
      </c>
      <c r="C52" s="49" t="s">
        <v>589</v>
      </c>
      <c r="D52" s="51"/>
      <c r="E52" s="51"/>
      <c r="F52" s="51">
        <v>2</v>
      </c>
      <c r="G52" s="52">
        <v>20</v>
      </c>
      <c r="H52" s="51"/>
      <c r="I52" s="51"/>
      <c r="J52" s="51"/>
      <c r="K52" s="51"/>
      <c r="L52" s="51"/>
      <c r="M52" s="51"/>
      <c r="N52" s="51">
        <v>2</v>
      </c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3">
        <f t="shared" si="1"/>
        <v>24</v>
      </c>
      <c r="AE52" s="51"/>
    </row>
    <row r="53" spans="1:31" ht="13.8" customHeight="1" x14ac:dyDescent="0.2">
      <c r="A53" s="49">
        <v>52</v>
      </c>
      <c r="B53" s="50" t="s">
        <v>603</v>
      </c>
      <c r="C53" s="49" t="s">
        <v>589</v>
      </c>
      <c r="D53" s="51"/>
      <c r="E53" s="51"/>
      <c r="F53" s="51"/>
      <c r="G53" s="52">
        <v>24</v>
      </c>
      <c r="H53" s="51">
        <v>1</v>
      </c>
      <c r="I53" s="51">
        <v>3</v>
      </c>
      <c r="J53" s="51"/>
      <c r="K53" s="51"/>
      <c r="L53" s="51"/>
      <c r="M53" s="51">
        <v>7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3">
        <f t="shared" si="1"/>
        <v>35</v>
      </c>
      <c r="AE53" s="51"/>
    </row>
    <row r="54" spans="1:31" ht="13.8" customHeight="1" x14ac:dyDescent="0.2">
      <c r="A54" s="49">
        <v>53</v>
      </c>
      <c r="B54" s="50" t="s">
        <v>605</v>
      </c>
      <c r="C54" s="49" t="s">
        <v>606</v>
      </c>
      <c r="D54" s="51"/>
      <c r="E54" s="51"/>
      <c r="F54" s="51"/>
      <c r="G54" s="52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3">
        <f t="shared" si="1"/>
        <v>0</v>
      </c>
      <c r="AE54" s="51"/>
    </row>
    <row r="55" spans="1:31" ht="13.8" customHeight="1" x14ac:dyDescent="0.2">
      <c r="A55" s="49">
        <v>54</v>
      </c>
      <c r="B55" s="50" t="s">
        <v>608</v>
      </c>
      <c r="C55" s="49" t="s">
        <v>606</v>
      </c>
      <c r="D55" s="51">
        <v>22</v>
      </c>
      <c r="E55" s="51"/>
      <c r="F55" s="51"/>
      <c r="G55" s="52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3">
        <f t="shared" si="1"/>
        <v>22</v>
      </c>
      <c r="AE55" s="51"/>
    </row>
    <row r="56" spans="1:31" ht="13.8" customHeight="1" x14ac:dyDescent="0.2">
      <c r="A56" s="49">
        <v>55</v>
      </c>
      <c r="B56" s="50" t="s">
        <v>494</v>
      </c>
      <c r="C56" s="49" t="s">
        <v>606</v>
      </c>
      <c r="D56" s="51">
        <v>7</v>
      </c>
      <c r="E56" s="51"/>
      <c r="F56" s="51"/>
      <c r="G56" s="52">
        <v>12</v>
      </c>
      <c r="H56" s="51"/>
      <c r="I56" s="51">
        <v>2</v>
      </c>
      <c r="J56" s="51">
        <v>2</v>
      </c>
      <c r="K56" s="51">
        <v>2</v>
      </c>
      <c r="L56" s="51"/>
      <c r="M56" s="51"/>
      <c r="N56" s="51">
        <v>1</v>
      </c>
      <c r="O56" s="51"/>
      <c r="P56" s="51"/>
      <c r="Q56" s="51">
        <f>1+7</f>
        <v>8</v>
      </c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3">
        <f t="shared" si="1"/>
        <v>34</v>
      </c>
      <c r="AE56" s="51"/>
    </row>
    <row r="57" spans="1:31" ht="13.8" customHeight="1" x14ac:dyDescent="0.2">
      <c r="A57" s="49">
        <v>56</v>
      </c>
      <c r="B57" s="50" t="s">
        <v>611</v>
      </c>
      <c r="C57" s="49" t="s">
        <v>606</v>
      </c>
      <c r="D57" s="51"/>
      <c r="E57" s="51">
        <v>9</v>
      </c>
      <c r="F57" s="51"/>
      <c r="G57" s="52"/>
      <c r="H57" s="51">
        <v>5</v>
      </c>
      <c r="I57" s="51"/>
      <c r="J57" s="51"/>
      <c r="K57" s="51"/>
      <c r="L57" s="51"/>
      <c r="M57" s="51"/>
      <c r="N57" s="51">
        <v>20</v>
      </c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3">
        <f t="shared" si="1"/>
        <v>34</v>
      </c>
      <c r="AE57" s="51"/>
    </row>
    <row r="58" spans="1:31" ht="13.8" customHeight="1" x14ac:dyDescent="0.2">
      <c r="A58" s="49">
        <v>57</v>
      </c>
      <c r="B58" s="50" t="s">
        <v>613</v>
      </c>
      <c r="C58" s="49" t="s">
        <v>606</v>
      </c>
      <c r="D58" s="51"/>
      <c r="E58" s="51">
        <v>7</v>
      </c>
      <c r="F58" s="51"/>
      <c r="G58" s="52"/>
      <c r="H58" s="51"/>
      <c r="I58" s="51"/>
      <c r="J58" s="51">
        <v>2</v>
      </c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3">
        <f t="shared" si="1"/>
        <v>9</v>
      </c>
      <c r="AE58" s="51"/>
    </row>
    <row r="59" spans="1:31" ht="13.8" customHeight="1" x14ac:dyDescent="0.2">
      <c r="A59" s="49">
        <v>58</v>
      </c>
      <c r="B59" s="50" t="s">
        <v>615</v>
      </c>
      <c r="C59" s="49" t="s">
        <v>606</v>
      </c>
      <c r="D59" s="51"/>
      <c r="E59" s="51"/>
      <c r="F59" s="51"/>
      <c r="G59" s="52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3">
        <f t="shared" si="1"/>
        <v>0</v>
      </c>
      <c r="AE59" s="51"/>
    </row>
    <row r="60" spans="1:31" ht="13.8" customHeight="1" x14ac:dyDescent="0.2">
      <c r="A60" s="49">
        <v>59</v>
      </c>
      <c r="B60" s="50" t="s">
        <v>617</v>
      </c>
      <c r="C60" s="49" t="s">
        <v>606</v>
      </c>
      <c r="D60" s="51"/>
      <c r="E60" s="51">
        <v>2</v>
      </c>
      <c r="F60" s="51">
        <v>26</v>
      </c>
      <c r="G60" s="52"/>
      <c r="H60" s="51"/>
      <c r="I60" s="51"/>
      <c r="J60" s="51">
        <v>14</v>
      </c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3">
        <f t="shared" si="1"/>
        <v>42</v>
      </c>
      <c r="AE60" s="51"/>
    </row>
    <row r="61" spans="1:31" ht="13.8" customHeight="1" x14ac:dyDescent="0.2">
      <c r="A61" s="49">
        <v>60</v>
      </c>
      <c r="B61" s="50" t="s">
        <v>619</v>
      </c>
      <c r="C61" s="49" t="s">
        <v>606</v>
      </c>
      <c r="D61" s="51"/>
      <c r="E61" s="51">
        <v>20</v>
      </c>
      <c r="F61" s="51"/>
      <c r="G61" s="52">
        <v>13</v>
      </c>
      <c r="H61" s="51">
        <f>6+30</f>
        <v>36</v>
      </c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3">
        <f t="shared" si="1"/>
        <v>69</v>
      </c>
      <c r="AE61" s="51"/>
    </row>
    <row r="62" spans="1:31" ht="13.8" customHeight="1" x14ac:dyDescent="0.2">
      <c r="A62" s="49">
        <v>61</v>
      </c>
      <c r="B62" s="50" t="s">
        <v>621</v>
      </c>
      <c r="C62" s="49" t="s">
        <v>622</v>
      </c>
      <c r="D62" s="51">
        <v>16</v>
      </c>
      <c r="E62" s="51"/>
      <c r="F62" s="51">
        <v>5</v>
      </c>
      <c r="G62" s="52">
        <f>1+5</f>
        <v>6</v>
      </c>
      <c r="H62" s="51">
        <v>1</v>
      </c>
      <c r="I62" s="51"/>
      <c r="J62" s="51"/>
      <c r="K62" s="51"/>
      <c r="L62" s="51">
        <v>1</v>
      </c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3">
        <f t="shared" si="1"/>
        <v>29</v>
      </c>
      <c r="AE62" s="51"/>
    </row>
    <row r="63" spans="1:31" ht="13.8" customHeight="1" x14ac:dyDescent="0.2">
      <c r="A63" s="49">
        <v>62</v>
      </c>
      <c r="B63" s="50" t="s">
        <v>624</v>
      </c>
      <c r="C63" s="49" t="s">
        <v>622</v>
      </c>
      <c r="D63" s="51"/>
      <c r="E63" s="51"/>
      <c r="F63" s="51">
        <v>18</v>
      </c>
      <c r="G63" s="52">
        <v>21</v>
      </c>
      <c r="H63" s="51">
        <v>2</v>
      </c>
      <c r="I63" s="51">
        <v>2</v>
      </c>
      <c r="J63" s="51"/>
      <c r="K63" s="51"/>
      <c r="L63" s="51">
        <v>1</v>
      </c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3">
        <f t="shared" si="1"/>
        <v>44</v>
      </c>
      <c r="AE63" s="51"/>
    </row>
    <row r="64" spans="1:31" ht="13.8" customHeight="1" x14ac:dyDescent="0.2">
      <c r="A64" s="49">
        <v>63</v>
      </c>
      <c r="B64" s="50" t="s">
        <v>626</v>
      </c>
      <c r="C64" s="49" t="s">
        <v>622</v>
      </c>
      <c r="D64" s="51"/>
      <c r="E64" s="51"/>
      <c r="F64" s="51"/>
      <c r="G64" s="52"/>
      <c r="H64" s="51"/>
      <c r="I64" s="51">
        <v>1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3">
        <f t="shared" si="1"/>
        <v>1</v>
      </c>
      <c r="AE64" s="51"/>
    </row>
    <row r="65" spans="1:31" ht="13.8" customHeight="1" x14ac:dyDescent="0.2">
      <c r="A65" s="49">
        <v>64</v>
      </c>
      <c r="B65" s="50" t="s">
        <v>628</v>
      </c>
      <c r="C65" s="49" t="s">
        <v>622</v>
      </c>
      <c r="D65" s="51">
        <v>3</v>
      </c>
      <c r="E65" s="51"/>
      <c r="F65" s="51"/>
      <c r="G65" s="52"/>
      <c r="H65" s="51">
        <f>2+2</f>
        <v>4</v>
      </c>
      <c r="I65" s="51"/>
      <c r="J65" s="51">
        <v>16</v>
      </c>
      <c r="K65" s="51"/>
      <c r="L65" s="51">
        <v>2</v>
      </c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3">
        <f t="shared" si="1"/>
        <v>25</v>
      </c>
      <c r="AE65" s="51"/>
    </row>
    <row r="66" spans="1:31" ht="13.8" customHeight="1" x14ac:dyDescent="0.2">
      <c r="A66" s="49">
        <v>65</v>
      </c>
      <c r="B66" s="50" t="s">
        <v>630</v>
      </c>
      <c r="C66" s="49" t="s">
        <v>622</v>
      </c>
      <c r="D66" s="51"/>
      <c r="E66" s="51"/>
      <c r="F66" s="51"/>
      <c r="G66" s="52"/>
      <c r="H66" s="51"/>
      <c r="I66" s="51"/>
      <c r="J66" s="51"/>
      <c r="K66" s="51">
        <v>1</v>
      </c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3">
        <f t="shared" ref="AD66:AD97" si="2">SUM(D66:AC66)</f>
        <v>1</v>
      </c>
      <c r="AE66" s="51"/>
    </row>
    <row r="67" spans="1:31" ht="13.8" customHeight="1" x14ac:dyDescent="0.2">
      <c r="A67" s="49">
        <v>66</v>
      </c>
      <c r="B67" s="50" t="s">
        <v>632</v>
      </c>
      <c r="C67" s="49" t="s">
        <v>622</v>
      </c>
      <c r="D67" s="51"/>
      <c r="E67" s="51"/>
      <c r="F67" s="51"/>
      <c r="G67" s="52">
        <v>1</v>
      </c>
      <c r="H67" s="51"/>
      <c r="I67" s="51">
        <v>2</v>
      </c>
      <c r="J67" s="51"/>
      <c r="K67" s="51">
        <v>4</v>
      </c>
      <c r="L67" s="51">
        <v>4</v>
      </c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3">
        <f t="shared" si="2"/>
        <v>11</v>
      </c>
      <c r="AE67" s="51"/>
    </row>
    <row r="68" spans="1:31" ht="13.8" customHeight="1" x14ac:dyDescent="0.2">
      <c r="A68" s="49">
        <v>67</v>
      </c>
      <c r="B68" s="50" t="s">
        <v>634</v>
      </c>
      <c r="C68" s="49" t="s">
        <v>622</v>
      </c>
      <c r="D68" s="51"/>
      <c r="E68" s="51"/>
      <c r="F68" s="51"/>
      <c r="G68" s="52">
        <f>5+4</f>
        <v>9</v>
      </c>
      <c r="H68" s="51"/>
      <c r="I68" s="51"/>
      <c r="J68" s="51"/>
      <c r="K68" s="51">
        <v>1</v>
      </c>
      <c r="L68" s="51"/>
      <c r="M68" s="51">
        <f>6+10</f>
        <v>16</v>
      </c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3">
        <f t="shared" si="2"/>
        <v>26</v>
      </c>
      <c r="AE68" s="51"/>
    </row>
    <row r="69" spans="1:31" ht="13.8" customHeight="1" x14ac:dyDescent="0.2">
      <c r="A69" s="49">
        <v>68</v>
      </c>
      <c r="B69" s="50" t="s">
        <v>636</v>
      </c>
      <c r="C69" s="49" t="s">
        <v>622</v>
      </c>
      <c r="D69" s="51"/>
      <c r="E69" s="51"/>
      <c r="F69" s="51"/>
      <c r="G69" s="52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3">
        <f t="shared" si="2"/>
        <v>0</v>
      </c>
      <c r="AE69" s="51"/>
    </row>
    <row r="70" spans="1:31" ht="13.8" customHeight="1" x14ac:dyDescent="0.2">
      <c r="A70" s="49">
        <v>69</v>
      </c>
      <c r="B70" s="50" t="s">
        <v>638</v>
      </c>
      <c r="C70" s="49" t="s">
        <v>639</v>
      </c>
      <c r="D70" s="51"/>
      <c r="E70" s="51"/>
      <c r="F70" s="51"/>
      <c r="G70" s="52">
        <v>20</v>
      </c>
      <c r="H70" s="51"/>
      <c r="I70" s="51">
        <v>18</v>
      </c>
      <c r="J70" s="51"/>
      <c r="K70" s="51"/>
      <c r="L70" s="51"/>
      <c r="M70" s="51"/>
      <c r="N70" s="51">
        <v>8</v>
      </c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3">
        <f t="shared" si="2"/>
        <v>46</v>
      </c>
      <c r="AE70" s="51"/>
    </row>
    <row r="71" spans="1:31" ht="13.8" customHeight="1" x14ac:dyDescent="0.2">
      <c r="A71" s="49">
        <v>70</v>
      </c>
      <c r="B71" s="50" t="s">
        <v>641</v>
      </c>
      <c r="C71" s="49" t="s">
        <v>639</v>
      </c>
      <c r="D71" s="51"/>
      <c r="E71" s="51"/>
      <c r="F71" s="51"/>
      <c r="G71" s="52"/>
      <c r="H71" s="51"/>
      <c r="I71" s="51">
        <f>2+4</f>
        <v>6</v>
      </c>
      <c r="J71" s="51">
        <f>4+10</f>
        <v>14</v>
      </c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3">
        <f t="shared" si="2"/>
        <v>20</v>
      </c>
      <c r="AE71" s="51"/>
    </row>
    <row r="72" spans="1:31" ht="13.8" customHeight="1" x14ac:dyDescent="0.2">
      <c r="A72" s="49">
        <v>71</v>
      </c>
      <c r="B72" s="50" t="s">
        <v>643</v>
      </c>
      <c r="C72" s="49" t="s">
        <v>639</v>
      </c>
      <c r="D72" s="51"/>
      <c r="E72" s="51"/>
      <c r="F72" s="51"/>
      <c r="G72" s="52"/>
      <c r="H72" s="51"/>
      <c r="I72" s="51">
        <f>4+4</f>
        <v>8</v>
      </c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3">
        <f t="shared" si="2"/>
        <v>8</v>
      </c>
      <c r="AE72" s="51"/>
    </row>
    <row r="73" spans="1:31" ht="13.8" customHeight="1" x14ac:dyDescent="0.2">
      <c r="A73" s="49">
        <v>72</v>
      </c>
      <c r="B73" s="50" t="s">
        <v>645</v>
      </c>
      <c r="C73" s="49" t="s">
        <v>639</v>
      </c>
      <c r="D73" s="51"/>
      <c r="E73" s="51"/>
      <c r="F73" s="51"/>
      <c r="G73" s="52"/>
      <c r="H73" s="51"/>
      <c r="I73" s="51">
        <v>1</v>
      </c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3">
        <f t="shared" si="2"/>
        <v>1</v>
      </c>
      <c r="AE73" s="51"/>
    </row>
    <row r="74" spans="1:31" ht="13.8" customHeight="1" x14ac:dyDescent="0.2">
      <c r="A74" s="49">
        <v>73</v>
      </c>
      <c r="B74" s="50" t="s">
        <v>648</v>
      </c>
      <c r="C74" s="49" t="s">
        <v>639</v>
      </c>
      <c r="D74" s="51"/>
      <c r="E74" s="51"/>
      <c r="F74" s="51"/>
      <c r="G74" s="52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3">
        <f t="shared" si="2"/>
        <v>0</v>
      </c>
      <c r="AE74" s="51"/>
    </row>
    <row r="75" spans="1:31" ht="13.8" customHeight="1" x14ac:dyDescent="0.2">
      <c r="A75" s="49">
        <v>74</v>
      </c>
      <c r="B75" s="50" t="s">
        <v>650</v>
      </c>
      <c r="C75" s="49" t="s">
        <v>639</v>
      </c>
      <c r="D75" s="51"/>
      <c r="E75" s="51"/>
      <c r="F75" s="51"/>
      <c r="G75" s="52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3">
        <f t="shared" si="2"/>
        <v>0</v>
      </c>
      <c r="AE75" s="51"/>
    </row>
    <row r="76" spans="1:31" ht="13.8" customHeight="1" x14ac:dyDescent="0.2">
      <c r="A76" s="49">
        <v>75</v>
      </c>
      <c r="B76" s="50" t="s">
        <v>652</v>
      </c>
      <c r="C76" s="49" t="s">
        <v>639</v>
      </c>
      <c r="D76" s="51"/>
      <c r="E76" s="51"/>
      <c r="F76" s="51"/>
      <c r="G76" s="52"/>
      <c r="H76" s="51"/>
      <c r="I76" s="51">
        <v>7</v>
      </c>
      <c r="J76" s="51"/>
      <c r="K76" s="51"/>
      <c r="L76" s="51"/>
      <c r="M76" s="51"/>
      <c r="N76" s="51">
        <v>11</v>
      </c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3">
        <f t="shared" si="2"/>
        <v>18</v>
      </c>
      <c r="AE76" s="51"/>
    </row>
    <row r="77" spans="1:31" ht="13.8" customHeight="1" x14ac:dyDescent="0.2">
      <c r="A77" s="49">
        <v>76</v>
      </c>
      <c r="B77" s="50" t="s">
        <v>654</v>
      </c>
      <c r="C77" s="49" t="s">
        <v>639</v>
      </c>
      <c r="D77" s="51"/>
      <c r="E77" s="51"/>
      <c r="F77" s="51"/>
      <c r="G77" s="52"/>
      <c r="H77" s="51"/>
      <c r="I77" s="51">
        <v>3</v>
      </c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3">
        <f t="shared" si="2"/>
        <v>3</v>
      </c>
      <c r="AE77" s="51"/>
    </row>
    <row r="78" spans="1:31" ht="13.8" customHeight="1" x14ac:dyDescent="0.2">
      <c r="A78" s="49">
        <v>77</v>
      </c>
      <c r="B78" s="50" t="s">
        <v>656</v>
      </c>
      <c r="C78" s="49" t="s">
        <v>639</v>
      </c>
      <c r="D78" s="51"/>
      <c r="E78" s="51"/>
      <c r="F78" s="51"/>
      <c r="G78" s="52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3">
        <f t="shared" si="2"/>
        <v>0</v>
      </c>
      <c r="AE78" s="51"/>
    </row>
    <row r="79" spans="1:31" ht="13.8" customHeight="1" x14ac:dyDescent="0.2">
      <c r="A79" s="49">
        <v>78</v>
      </c>
      <c r="B79" s="50" t="s">
        <v>658</v>
      </c>
      <c r="C79" s="49" t="s">
        <v>659</v>
      </c>
      <c r="D79" s="51">
        <v>19</v>
      </c>
      <c r="E79" s="51"/>
      <c r="F79" s="51">
        <v>24</v>
      </c>
      <c r="G79" s="52">
        <v>7</v>
      </c>
      <c r="H79" s="51"/>
      <c r="I79" s="51">
        <v>8</v>
      </c>
      <c r="J79" s="51">
        <v>1</v>
      </c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3">
        <f t="shared" si="2"/>
        <v>59</v>
      </c>
      <c r="AE79" s="51"/>
    </row>
    <row r="80" spans="1:31" ht="13.8" customHeight="1" x14ac:dyDescent="0.2">
      <c r="A80" s="49">
        <v>79</v>
      </c>
      <c r="B80" s="50" t="s">
        <v>661</v>
      </c>
      <c r="C80" s="49" t="s">
        <v>659</v>
      </c>
      <c r="D80" s="51"/>
      <c r="E80" s="51"/>
      <c r="F80" s="51"/>
      <c r="G80" s="52"/>
      <c r="H80" s="51"/>
      <c r="I80" s="51">
        <f>13+9</f>
        <v>22</v>
      </c>
      <c r="J80" s="51">
        <v>4</v>
      </c>
      <c r="K80" s="51"/>
      <c r="L80" s="51"/>
      <c r="M80" s="51"/>
      <c r="N80" s="51">
        <f>5+3</f>
        <v>8</v>
      </c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3">
        <f t="shared" si="2"/>
        <v>34</v>
      </c>
      <c r="AE80" s="51"/>
    </row>
    <row r="81" spans="1:31" ht="13.8" customHeight="1" x14ac:dyDescent="0.2">
      <c r="A81" s="49">
        <v>80</v>
      </c>
      <c r="B81" s="50" t="s">
        <v>663</v>
      </c>
      <c r="C81" s="49" t="s">
        <v>659</v>
      </c>
      <c r="D81" s="51"/>
      <c r="E81" s="51"/>
      <c r="F81" s="51"/>
      <c r="G81" s="52"/>
      <c r="H81" s="51"/>
      <c r="I81" s="51">
        <v>5</v>
      </c>
      <c r="J81" s="51"/>
      <c r="K81" s="51"/>
      <c r="L81" s="51"/>
      <c r="M81" s="51"/>
      <c r="N81" s="51">
        <v>21</v>
      </c>
      <c r="O81" s="51">
        <v>3</v>
      </c>
      <c r="P81" s="51"/>
      <c r="Q81" s="51"/>
      <c r="R81" s="51">
        <v>7</v>
      </c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3">
        <f t="shared" si="2"/>
        <v>36</v>
      </c>
      <c r="AE81" s="51"/>
    </row>
    <row r="82" spans="1:31" ht="13.8" customHeight="1" x14ac:dyDescent="0.2">
      <c r="A82" s="49">
        <v>81</v>
      </c>
      <c r="B82" s="50" t="s">
        <v>665</v>
      </c>
      <c r="C82" s="49" t="s">
        <v>659</v>
      </c>
      <c r="D82" s="51">
        <v>8</v>
      </c>
      <c r="E82" s="51"/>
      <c r="F82" s="51"/>
      <c r="G82" s="52">
        <v>1</v>
      </c>
      <c r="H82" s="51"/>
      <c r="I82" s="51">
        <v>7</v>
      </c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3">
        <f t="shared" si="2"/>
        <v>16</v>
      </c>
      <c r="AE82" s="51"/>
    </row>
    <row r="83" spans="1:31" ht="13.8" customHeight="1" x14ac:dyDescent="0.2">
      <c r="A83" s="49">
        <v>82</v>
      </c>
      <c r="B83" s="50" t="s">
        <v>668</v>
      </c>
      <c r="C83" s="49" t="s">
        <v>659</v>
      </c>
      <c r="D83" s="51">
        <v>5</v>
      </c>
      <c r="E83" s="51"/>
      <c r="F83" s="51"/>
      <c r="G83" s="52"/>
      <c r="H83" s="51"/>
      <c r="I83" s="51">
        <v>32</v>
      </c>
      <c r="J83" s="51"/>
      <c r="K83" s="51"/>
      <c r="L83" s="51"/>
      <c r="M83" s="51">
        <f>2+3</f>
        <v>5</v>
      </c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3">
        <f t="shared" si="2"/>
        <v>42</v>
      </c>
      <c r="AE83" s="51"/>
    </row>
    <row r="84" spans="1:31" ht="13.8" customHeight="1" x14ac:dyDescent="0.2">
      <c r="A84" s="49">
        <v>83</v>
      </c>
      <c r="B84" s="50" t="s">
        <v>670</v>
      </c>
      <c r="C84" s="49" t="s">
        <v>659</v>
      </c>
      <c r="D84" s="51">
        <v>19</v>
      </c>
      <c r="E84" s="51"/>
      <c r="F84" s="51">
        <v>24</v>
      </c>
      <c r="G84" s="52">
        <v>14</v>
      </c>
      <c r="H84" s="51">
        <f>1+25</f>
        <v>26</v>
      </c>
      <c r="I84" s="51">
        <v>13</v>
      </c>
      <c r="J84" s="51">
        <v>28</v>
      </c>
      <c r="K84" s="51">
        <v>25</v>
      </c>
      <c r="L84" s="51">
        <v>4</v>
      </c>
      <c r="M84" s="51">
        <v>11</v>
      </c>
      <c r="N84" s="51"/>
      <c r="O84" s="51">
        <v>11</v>
      </c>
      <c r="P84" s="51"/>
      <c r="Q84" s="51">
        <v>9</v>
      </c>
      <c r="R84" s="51">
        <v>26</v>
      </c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3">
        <f t="shared" si="2"/>
        <v>210</v>
      </c>
      <c r="AE84" s="51"/>
    </row>
    <row r="85" spans="1:31" ht="13.8" customHeight="1" x14ac:dyDescent="0.2">
      <c r="A85" s="49">
        <v>84</v>
      </c>
      <c r="B85" s="50" t="s">
        <v>672</v>
      </c>
      <c r="C85" s="49" t="s">
        <v>659</v>
      </c>
      <c r="D85" s="51"/>
      <c r="E85" s="51"/>
      <c r="F85" s="51">
        <v>17</v>
      </c>
      <c r="G85" s="52">
        <v>3</v>
      </c>
      <c r="H85" s="51"/>
      <c r="I85" s="51">
        <f>7+3</f>
        <v>10</v>
      </c>
      <c r="J85" s="51">
        <v>10</v>
      </c>
      <c r="K85" s="51"/>
      <c r="L85" s="51">
        <v>7</v>
      </c>
      <c r="M85" s="51">
        <v>12</v>
      </c>
      <c r="N85" s="51">
        <f>9+5</f>
        <v>14</v>
      </c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3">
        <f t="shared" si="2"/>
        <v>73</v>
      </c>
      <c r="AE85" s="51"/>
    </row>
    <row r="86" spans="1:31" ht="13.8" customHeight="1" x14ac:dyDescent="0.2">
      <c r="A86" s="49">
        <v>85</v>
      </c>
      <c r="B86" s="50" t="s">
        <v>674</v>
      </c>
      <c r="C86" s="49" t="s">
        <v>659</v>
      </c>
      <c r="D86" s="51">
        <v>10</v>
      </c>
      <c r="E86" s="51"/>
      <c r="F86" s="51"/>
      <c r="G86" s="52"/>
      <c r="H86" s="51"/>
      <c r="I86" s="51"/>
      <c r="J86" s="51"/>
      <c r="K86" s="51"/>
      <c r="L86" s="51"/>
      <c r="M86" s="51"/>
      <c r="N86" s="51">
        <v>24</v>
      </c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3">
        <f t="shared" si="2"/>
        <v>34</v>
      </c>
      <c r="AE86" s="51"/>
    </row>
    <row r="87" spans="1:31" ht="13.8" customHeight="1" x14ac:dyDescent="0.2">
      <c r="A87" s="49">
        <v>86</v>
      </c>
      <c r="B87" s="50" t="s">
        <v>676</v>
      </c>
      <c r="C87" s="49" t="s">
        <v>677</v>
      </c>
      <c r="D87" s="51">
        <v>4</v>
      </c>
      <c r="E87" s="51"/>
      <c r="F87" s="51">
        <f>3+9</f>
        <v>12</v>
      </c>
      <c r="G87" s="52"/>
      <c r="H87" s="51">
        <v>1</v>
      </c>
      <c r="I87" s="51">
        <v>5</v>
      </c>
      <c r="J87" s="51"/>
      <c r="K87" s="51">
        <v>9</v>
      </c>
      <c r="L87" s="51">
        <f>4+14</f>
        <v>18</v>
      </c>
      <c r="M87" s="51">
        <v>10</v>
      </c>
      <c r="N87" s="51">
        <f>14+14</f>
        <v>28</v>
      </c>
      <c r="O87" s="51">
        <v>1</v>
      </c>
      <c r="P87" s="51">
        <v>12</v>
      </c>
      <c r="Q87" s="51">
        <v>18</v>
      </c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3">
        <f t="shared" si="2"/>
        <v>118</v>
      </c>
      <c r="AE87" s="51"/>
    </row>
    <row r="88" spans="1:31" ht="13.8" customHeight="1" x14ac:dyDescent="0.2">
      <c r="A88" s="49">
        <v>87</v>
      </c>
      <c r="B88" s="50" t="s">
        <v>679</v>
      </c>
      <c r="C88" s="49" t="s">
        <v>677</v>
      </c>
      <c r="D88" s="51">
        <v>9</v>
      </c>
      <c r="E88" s="51"/>
      <c r="F88" s="51"/>
      <c r="G88" s="52">
        <f>7+6</f>
        <v>13</v>
      </c>
      <c r="H88" s="51">
        <f>6+3</f>
        <v>9</v>
      </c>
      <c r="I88" s="51">
        <v>7</v>
      </c>
      <c r="J88" s="51">
        <v>8</v>
      </c>
      <c r="K88" s="51">
        <v>14</v>
      </c>
      <c r="L88" s="51"/>
      <c r="M88" s="51"/>
      <c r="N88" s="51">
        <f>23+9</f>
        <v>32</v>
      </c>
      <c r="O88" s="51">
        <v>10</v>
      </c>
      <c r="P88" s="51"/>
      <c r="Q88" s="51"/>
      <c r="R88" s="51">
        <v>13</v>
      </c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3">
        <f t="shared" si="2"/>
        <v>115</v>
      </c>
      <c r="AE88" s="51"/>
    </row>
    <row r="89" spans="1:31" ht="13.8" customHeight="1" x14ac:dyDescent="0.2">
      <c r="A89" s="49">
        <v>88</v>
      </c>
      <c r="B89" s="50" t="s">
        <v>681</v>
      </c>
      <c r="C89" s="49" t="s">
        <v>677</v>
      </c>
      <c r="D89" s="51">
        <v>6</v>
      </c>
      <c r="E89" s="51"/>
      <c r="F89" s="51">
        <v>20</v>
      </c>
      <c r="G89" s="52">
        <v>6</v>
      </c>
      <c r="H89" s="51">
        <v>2</v>
      </c>
      <c r="I89" s="51"/>
      <c r="J89" s="51"/>
      <c r="K89" s="51"/>
      <c r="L89" s="51"/>
      <c r="M89" s="51"/>
      <c r="N89" s="51">
        <v>11</v>
      </c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3">
        <f t="shared" si="2"/>
        <v>45</v>
      </c>
      <c r="AE89" s="51"/>
    </row>
    <row r="90" spans="1:31" ht="13.8" customHeight="1" x14ac:dyDescent="0.2">
      <c r="A90" s="49">
        <v>89</v>
      </c>
      <c r="B90" s="50" t="s">
        <v>683</v>
      </c>
      <c r="C90" s="49" t="s">
        <v>677</v>
      </c>
      <c r="D90" s="51"/>
      <c r="E90" s="51">
        <v>9</v>
      </c>
      <c r="F90" s="51">
        <v>8</v>
      </c>
      <c r="G90" s="52">
        <v>5</v>
      </c>
      <c r="H90" s="51">
        <f>3+5</f>
        <v>8</v>
      </c>
      <c r="I90" s="51">
        <v>4</v>
      </c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3">
        <f t="shared" si="2"/>
        <v>34</v>
      </c>
      <c r="AE90" s="51"/>
    </row>
    <row r="91" spans="1:31" ht="13.8" customHeight="1" x14ac:dyDescent="0.2">
      <c r="A91" s="49">
        <v>90</v>
      </c>
      <c r="B91" s="50" t="s">
        <v>685</v>
      </c>
      <c r="C91" s="49" t="s">
        <v>677</v>
      </c>
      <c r="D91" s="51">
        <f>13+17</f>
        <v>30</v>
      </c>
      <c r="E91" s="51">
        <v>6</v>
      </c>
      <c r="F91" s="51">
        <f>8+49</f>
        <v>57</v>
      </c>
      <c r="G91" s="52">
        <v>2</v>
      </c>
      <c r="H91" s="51">
        <f>8+40</f>
        <v>48</v>
      </c>
      <c r="I91" s="51">
        <f>10+9</f>
        <v>19</v>
      </c>
      <c r="J91" s="51">
        <v>44</v>
      </c>
      <c r="K91" s="51">
        <f>7+1</f>
        <v>8</v>
      </c>
      <c r="L91" s="51">
        <f>1+14</f>
        <v>15</v>
      </c>
      <c r="M91" s="51">
        <v>5</v>
      </c>
      <c r="N91" s="51">
        <f>17+9</f>
        <v>26</v>
      </c>
      <c r="O91" s="51">
        <v>1</v>
      </c>
      <c r="P91" s="51"/>
      <c r="Q91" s="51">
        <f>1+13+37</f>
        <v>51</v>
      </c>
      <c r="R91" s="51">
        <v>40</v>
      </c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3">
        <f t="shared" si="2"/>
        <v>352</v>
      </c>
      <c r="AE91" s="51"/>
    </row>
    <row r="92" spans="1:31" ht="13.8" customHeight="1" x14ac:dyDescent="0.2">
      <c r="A92" s="49">
        <v>91</v>
      </c>
      <c r="B92" s="50" t="s">
        <v>687</v>
      </c>
      <c r="C92" s="49" t="s">
        <v>677</v>
      </c>
      <c r="D92" s="51"/>
      <c r="E92" s="51"/>
      <c r="F92" s="51">
        <v>10</v>
      </c>
      <c r="G92" s="52"/>
      <c r="H92" s="51"/>
      <c r="I92" s="51">
        <v>12</v>
      </c>
      <c r="J92" s="51"/>
      <c r="K92" s="51"/>
      <c r="L92" s="51">
        <v>13</v>
      </c>
      <c r="M92" s="51"/>
      <c r="N92" s="51">
        <v>14</v>
      </c>
      <c r="O92" s="51"/>
      <c r="P92" s="51"/>
      <c r="Q92" s="51">
        <v>13</v>
      </c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3">
        <f t="shared" si="2"/>
        <v>62</v>
      </c>
      <c r="AE92" s="51"/>
    </row>
    <row r="93" spans="1:31" ht="13.8" customHeight="1" x14ac:dyDescent="0.2">
      <c r="A93" s="49">
        <v>92</v>
      </c>
      <c r="B93" s="50" t="s">
        <v>689</v>
      </c>
      <c r="C93" s="49" t="s">
        <v>677</v>
      </c>
      <c r="D93" s="51">
        <v>21</v>
      </c>
      <c r="E93" s="51"/>
      <c r="F93" s="51">
        <v>20</v>
      </c>
      <c r="G93" s="52"/>
      <c r="H93" s="51"/>
      <c r="I93" s="51"/>
      <c r="J93" s="51">
        <v>25</v>
      </c>
      <c r="K93" s="51">
        <v>6</v>
      </c>
      <c r="L93" s="51"/>
      <c r="M93" s="51"/>
      <c r="N93" s="51">
        <f>14+15</f>
        <v>29</v>
      </c>
      <c r="O93" s="51"/>
      <c r="P93" s="51"/>
      <c r="Q93" s="51">
        <v>30</v>
      </c>
      <c r="R93" s="51">
        <v>36</v>
      </c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3">
        <f t="shared" si="2"/>
        <v>167</v>
      </c>
      <c r="AE93" s="51"/>
    </row>
    <row r="94" spans="1:31" ht="13.8" customHeight="1" x14ac:dyDescent="0.2">
      <c r="A94" s="49">
        <v>93</v>
      </c>
      <c r="B94" s="50" t="s">
        <v>691</v>
      </c>
      <c r="C94" s="49" t="s">
        <v>677</v>
      </c>
      <c r="D94" s="51">
        <v>4</v>
      </c>
      <c r="E94" s="51"/>
      <c r="F94" s="51">
        <v>16</v>
      </c>
      <c r="G94" s="52">
        <v>8</v>
      </c>
      <c r="H94" s="51"/>
      <c r="I94" s="51">
        <v>1</v>
      </c>
      <c r="J94" s="51"/>
      <c r="K94" s="51"/>
      <c r="L94" s="51">
        <v>13</v>
      </c>
      <c r="M94" s="51"/>
      <c r="N94" s="51"/>
      <c r="O94" s="51"/>
      <c r="P94" s="51"/>
      <c r="Q94" s="51">
        <v>15</v>
      </c>
      <c r="R94" s="51">
        <v>22</v>
      </c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3">
        <f t="shared" si="2"/>
        <v>79</v>
      </c>
      <c r="AE94" s="51"/>
    </row>
    <row r="95" spans="1:31" ht="13.8" customHeight="1" x14ac:dyDescent="0.2">
      <c r="A95" s="49">
        <v>94</v>
      </c>
      <c r="B95" s="50" t="s">
        <v>694</v>
      </c>
      <c r="C95" s="49" t="s">
        <v>677</v>
      </c>
      <c r="D95" s="51">
        <v>30</v>
      </c>
      <c r="E95" s="51">
        <v>12</v>
      </c>
      <c r="F95" s="51">
        <f>11+8</f>
        <v>19</v>
      </c>
      <c r="G95" s="52"/>
      <c r="H95" s="51">
        <f>1+9</f>
        <v>10</v>
      </c>
      <c r="I95" s="51">
        <v>4</v>
      </c>
      <c r="J95" s="51"/>
      <c r="K95" s="51">
        <v>8</v>
      </c>
      <c r="L95" s="51">
        <f>8+27</f>
        <v>35</v>
      </c>
      <c r="M95" s="51">
        <v>10</v>
      </c>
      <c r="N95" s="51">
        <f>63+2</f>
        <v>65</v>
      </c>
      <c r="O95" s="51">
        <f>1+17</f>
        <v>18</v>
      </c>
      <c r="P95" s="51"/>
      <c r="Q95" s="51">
        <f>10+23</f>
        <v>33</v>
      </c>
      <c r="R95" s="51">
        <v>35</v>
      </c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3">
        <f t="shared" si="2"/>
        <v>279</v>
      </c>
      <c r="AE95" s="51"/>
    </row>
    <row r="96" spans="1:31" s="57" customFormat="1" ht="13.8" customHeight="1" x14ac:dyDescent="0.3">
      <c r="A96" s="55">
        <v>103</v>
      </c>
      <c r="B96" s="70" t="s">
        <v>714</v>
      </c>
      <c r="C96" s="69"/>
      <c r="D96" s="56">
        <f t="shared" ref="D96:R96" si="3">SUM(D2:D95)</f>
        <v>364</v>
      </c>
      <c r="E96" s="56">
        <f t="shared" si="3"/>
        <v>106</v>
      </c>
      <c r="F96" s="56">
        <f t="shared" si="3"/>
        <v>568</v>
      </c>
      <c r="G96" s="56">
        <f t="shared" si="3"/>
        <v>401</v>
      </c>
      <c r="H96" s="56">
        <f t="shared" si="3"/>
        <v>198</v>
      </c>
      <c r="I96" s="56">
        <f t="shared" si="3"/>
        <v>364</v>
      </c>
      <c r="J96" s="56">
        <f t="shared" si="3"/>
        <v>451</v>
      </c>
      <c r="K96" s="56">
        <f t="shared" si="3"/>
        <v>254</v>
      </c>
      <c r="L96" s="56">
        <f t="shared" si="3"/>
        <v>280</v>
      </c>
      <c r="M96" s="56">
        <f t="shared" si="3"/>
        <v>236</v>
      </c>
      <c r="N96" s="56">
        <f t="shared" si="3"/>
        <v>648</v>
      </c>
      <c r="O96" s="56">
        <f t="shared" si="3"/>
        <v>118</v>
      </c>
      <c r="P96" s="56">
        <f t="shared" si="3"/>
        <v>91</v>
      </c>
      <c r="Q96" s="56">
        <f t="shared" si="3"/>
        <v>216</v>
      </c>
      <c r="R96" s="56">
        <f t="shared" si="3"/>
        <v>272</v>
      </c>
      <c r="S96" s="56"/>
      <c r="T96" s="56"/>
      <c r="U96" s="56"/>
      <c r="V96" s="56"/>
      <c r="W96" s="56"/>
      <c r="X96" s="56"/>
      <c r="Y96" s="56"/>
      <c r="Z96" s="56"/>
      <c r="AA96" s="56">
        <f>SUM(AA2:AA95)</f>
        <v>0</v>
      </c>
      <c r="AB96" s="56"/>
      <c r="AC96" s="56">
        <f>SUM(AC2:AC95)</f>
        <v>0</v>
      </c>
      <c r="AD96" s="53">
        <f t="shared" si="2"/>
        <v>4567</v>
      </c>
      <c r="AE96" s="56"/>
    </row>
  </sheetData>
  <mergeCells count="1">
    <mergeCell ref="B96:C9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topLeftCell="A15" workbookViewId="0">
      <selection activeCell="A2" sqref="A2:A35"/>
    </sheetView>
  </sheetViews>
  <sheetFormatPr defaultRowHeight="14.4" x14ac:dyDescent="0.3"/>
  <cols>
    <col min="1" max="1" width="6.21875" customWidth="1"/>
    <col min="2" max="2" width="23" customWidth="1"/>
    <col min="3" max="3" width="12" customWidth="1"/>
    <col min="4" max="4" width="17.21875" customWidth="1"/>
    <col min="5" max="5" width="13.33203125" customWidth="1"/>
  </cols>
  <sheetData>
    <row r="1" spans="1:5" ht="24.6" customHeight="1" thickBot="1" x14ac:dyDescent="0.35">
      <c r="A1" s="20" t="s">
        <v>0</v>
      </c>
      <c r="B1" s="21" t="s">
        <v>1</v>
      </c>
      <c r="C1" s="21" t="s">
        <v>3</v>
      </c>
      <c r="D1" s="21" t="s">
        <v>472</v>
      </c>
      <c r="E1" s="21" t="s">
        <v>473</v>
      </c>
    </row>
    <row r="2" spans="1:5" ht="24.6" customHeight="1" thickBot="1" x14ac:dyDescent="0.35">
      <c r="A2" s="26">
        <v>1</v>
      </c>
      <c r="B2" s="22" t="s">
        <v>638</v>
      </c>
      <c r="C2" s="23" t="s">
        <v>639</v>
      </c>
      <c r="D2" s="24" t="s">
        <v>640</v>
      </c>
      <c r="E2" s="23"/>
    </row>
    <row r="3" spans="1:5" ht="24.6" customHeight="1" thickBot="1" x14ac:dyDescent="0.35">
      <c r="A3" s="26">
        <v>2</v>
      </c>
      <c r="B3" s="22" t="s">
        <v>641</v>
      </c>
      <c r="C3" s="23" t="s">
        <v>639</v>
      </c>
      <c r="D3" s="24" t="s">
        <v>642</v>
      </c>
      <c r="E3" s="23"/>
    </row>
    <row r="4" spans="1:5" ht="24.6" customHeight="1" thickBot="1" x14ac:dyDescent="0.35">
      <c r="A4" s="26">
        <v>3</v>
      </c>
      <c r="B4" s="22" t="s">
        <v>643</v>
      </c>
      <c r="C4" s="23" t="s">
        <v>639</v>
      </c>
      <c r="D4" s="24" t="s">
        <v>644</v>
      </c>
      <c r="E4" s="23"/>
    </row>
    <row r="5" spans="1:5" ht="24.6" customHeight="1" thickBot="1" x14ac:dyDescent="0.35">
      <c r="A5" s="26">
        <v>4</v>
      </c>
      <c r="B5" s="22" t="s">
        <v>645</v>
      </c>
      <c r="C5" s="23" t="s">
        <v>639</v>
      </c>
      <c r="D5" s="24" t="s">
        <v>646</v>
      </c>
      <c r="E5" s="23" t="s">
        <v>647</v>
      </c>
    </row>
    <row r="6" spans="1:5" ht="24.6" customHeight="1" thickBot="1" x14ac:dyDescent="0.35">
      <c r="A6" s="26">
        <v>5</v>
      </c>
      <c r="B6" s="22" t="s">
        <v>648</v>
      </c>
      <c r="C6" s="23" t="s">
        <v>639</v>
      </c>
      <c r="D6" s="24" t="s">
        <v>649</v>
      </c>
      <c r="E6" s="23"/>
    </row>
    <row r="7" spans="1:5" ht="24.6" customHeight="1" thickBot="1" x14ac:dyDescent="0.35">
      <c r="A7" s="26">
        <v>6</v>
      </c>
      <c r="B7" s="22" t="s">
        <v>650</v>
      </c>
      <c r="C7" s="23" t="s">
        <v>639</v>
      </c>
      <c r="D7" s="24" t="s">
        <v>651</v>
      </c>
      <c r="E7" s="23"/>
    </row>
    <row r="8" spans="1:5" ht="24.6" customHeight="1" thickBot="1" x14ac:dyDescent="0.35">
      <c r="A8" s="26">
        <v>7</v>
      </c>
      <c r="B8" s="22" t="s">
        <v>652</v>
      </c>
      <c r="C8" s="23" t="s">
        <v>639</v>
      </c>
      <c r="D8" s="24" t="s">
        <v>653</v>
      </c>
      <c r="E8" s="23"/>
    </row>
    <row r="9" spans="1:5" ht="24.6" customHeight="1" thickBot="1" x14ac:dyDescent="0.35">
      <c r="A9" s="26">
        <v>8</v>
      </c>
      <c r="B9" s="22" t="s">
        <v>654</v>
      </c>
      <c r="C9" s="23" t="s">
        <v>639</v>
      </c>
      <c r="D9" s="24" t="s">
        <v>655</v>
      </c>
      <c r="E9" s="23"/>
    </row>
    <row r="10" spans="1:5" ht="24.6" customHeight="1" thickBot="1" x14ac:dyDescent="0.35">
      <c r="A10" s="26">
        <v>9</v>
      </c>
      <c r="B10" s="22" t="s">
        <v>656</v>
      </c>
      <c r="C10" s="23" t="s">
        <v>639</v>
      </c>
      <c r="D10" s="24" t="s">
        <v>657</v>
      </c>
      <c r="E10" s="23"/>
    </row>
    <row r="11" spans="1:5" ht="24.6" customHeight="1" thickBot="1" x14ac:dyDescent="0.35">
      <c r="A11" s="26">
        <v>10</v>
      </c>
      <c r="B11" s="22" t="s">
        <v>658</v>
      </c>
      <c r="C11" s="23" t="s">
        <v>659</v>
      </c>
      <c r="D11" s="24" t="s">
        <v>660</v>
      </c>
      <c r="E11" s="23"/>
    </row>
    <row r="12" spans="1:5" ht="24.6" customHeight="1" thickBot="1" x14ac:dyDescent="0.35">
      <c r="A12" s="26">
        <v>11</v>
      </c>
      <c r="B12" s="22" t="s">
        <v>661</v>
      </c>
      <c r="C12" s="23" t="s">
        <v>659</v>
      </c>
      <c r="D12" s="24" t="s">
        <v>662</v>
      </c>
      <c r="E12" s="23" t="s">
        <v>511</v>
      </c>
    </row>
    <row r="13" spans="1:5" ht="24.6" customHeight="1" thickBot="1" x14ac:dyDescent="0.35">
      <c r="A13" s="26">
        <v>12</v>
      </c>
      <c r="B13" s="22" t="s">
        <v>663</v>
      </c>
      <c r="C13" s="23" t="s">
        <v>659</v>
      </c>
      <c r="D13" s="24" t="s">
        <v>664</v>
      </c>
      <c r="E13" s="23"/>
    </row>
    <row r="14" spans="1:5" ht="24.6" customHeight="1" thickBot="1" x14ac:dyDescent="0.35">
      <c r="A14" s="26">
        <v>13</v>
      </c>
      <c r="B14" s="22" t="s">
        <v>665</v>
      </c>
      <c r="C14" s="23" t="s">
        <v>659</v>
      </c>
      <c r="D14" s="24" t="s">
        <v>666</v>
      </c>
      <c r="E14" s="23" t="s">
        <v>667</v>
      </c>
    </row>
    <row r="15" spans="1:5" ht="24.6" customHeight="1" thickBot="1" x14ac:dyDescent="0.35">
      <c r="A15" s="26">
        <v>14</v>
      </c>
      <c r="B15" s="22" t="s">
        <v>668</v>
      </c>
      <c r="C15" s="23" t="s">
        <v>659</v>
      </c>
      <c r="D15" s="24" t="s">
        <v>669</v>
      </c>
      <c r="E15" s="23"/>
    </row>
    <row r="16" spans="1:5" ht="24.6" customHeight="1" thickBot="1" x14ac:dyDescent="0.35">
      <c r="A16" s="26">
        <v>15</v>
      </c>
      <c r="B16" s="22" t="s">
        <v>670</v>
      </c>
      <c r="C16" s="23" t="s">
        <v>659</v>
      </c>
      <c r="D16" s="24" t="s">
        <v>671</v>
      </c>
      <c r="E16" s="23"/>
    </row>
    <row r="17" spans="1:5" ht="24.6" customHeight="1" thickBot="1" x14ac:dyDescent="0.35">
      <c r="A17" s="26">
        <v>16</v>
      </c>
      <c r="B17" s="22" t="s">
        <v>672</v>
      </c>
      <c r="C17" s="23" t="s">
        <v>659</v>
      </c>
      <c r="D17" s="24" t="s">
        <v>673</v>
      </c>
      <c r="E17" s="23"/>
    </row>
    <row r="18" spans="1:5" ht="24.6" customHeight="1" thickBot="1" x14ac:dyDescent="0.35">
      <c r="A18" s="26">
        <v>17</v>
      </c>
      <c r="B18" s="22" t="s">
        <v>674</v>
      </c>
      <c r="C18" s="23" t="s">
        <v>659</v>
      </c>
      <c r="D18" s="24" t="s">
        <v>675</v>
      </c>
      <c r="E18" s="23"/>
    </row>
    <row r="19" spans="1:5" ht="24.6" customHeight="1" thickBot="1" x14ac:dyDescent="0.35">
      <c r="A19" s="26">
        <v>18</v>
      </c>
      <c r="B19" s="22" t="s">
        <v>676</v>
      </c>
      <c r="C19" s="23" t="s">
        <v>677</v>
      </c>
      <c r="D19" s="24" t="s">
        <v>678</v>
      </c>
      <c r="E19" s="23"/>
    </row>
    <row r="20" spans="1:5" ht="24.6" customHeight="1" thickBot="1" x14ac:dyDescent="0.35">
      <c r="A20" s="26">
        <v>19</v>
      </c>
      <c r="B20" s="22" t="s">
        <v>679</v>
      </c>
      <c r="C20" s="23" t="s">
        <v>677</v>
      </c>
      <c r="D20" s="24" t="s">
        <v>680</v>
      </c>
      <c r="E20" s="23"/>
    </row>
    <row r="21" spans="1:5" ht="24.6" customHeight="1" thickBot="1" x14ac:dyDescent="0.35">
      <c r="A21" s="26">
        <v>20</v>
      </c>
      <c r="B21" s="22" t="s">
        <v>681</v>
      </c>
      <c r="C21" s="23" t="s">
        <v>677</v>
      </c>
      <c r="D21" s="24" t="s">
        <v>682</v>
      </c>
      <c r="E21" s="23"/>
    </row>
    <row r="22" spans="1:5" ht="24.6" customHeight="1" thickBot="1" x14ac:dyDescent="0.35">
      <c r="A22" s="26">
        <v>21</v>
      </c>
      <c r="B22" s="22" t="s">
        <v>683</v>
      </c>
      <c r="C22" s="23" t="s">
        <v>677</v>
      </c>
      <c r="D22" s="24" t="s">
        <v>684</v>
      </c>
      <c r="E22" s="23"/>
    </row>
    <row r="23" spans="1:5" ht="24.6" customHeight="1" thickBot="1" x14ac:dyDescent="0.35">
      <c r="A23" s="26">
        <v>22</v>
      </c>
      <c r="B23" s="22" t="s">
        <v>685</v>
      </c>
      <c r="C23" s="23" t="s">
        <v>677</v>
      </c>
      <c r="D23" s="24" t="s">
        <v>686</v>
      </c>
      <c r="E23" s="23"/>
    </row>
    <row r="24" spans="1:5" ht="24.6" customHeight="1" thickBot="1" x14ac:dyDescent="0.35">
      <c r="A24" s="26">
        <v>23</v>
      </c>
      <c r="B24" s="22" t="s">
        <v>687</v>
      </c>
      <c r="C24" s="23" t="s">
        <v>677</v>
      </c>
      <c r="D24" s="24" t="s">
        <v>688</v>
      </c>
      <c r="E24" s="23"/>
    </row>
    <row r="25" spans="1:5" ht="24.6" customHeight="1" thickBot="1" x14ac:dyDescent="0.35">
      <c r="A25" s="26">
        <v>24</v>
      </c>
      <c r="B25" s="22" t="s">
        <v>689</v>
      </c>
      <c r="C25" s="23" t="s">
        <v>677</v>
      </c>
      <c r="D25" s="24" t="s">
        <v>690</v>
      </c>
      <c r="E25" s="23"/>
    </row>
    <row r="26" spans="1:5" ht="24.6" customHeight="1" thickBot="1" x14ac:dyDescent="0.35">
      <c r="A26" s="26">
        <v>25</v>
      </c>
      <c r="B26" s="22" t="s">
        <v>691</v>
      </c>
      <c r="C26" s="23" t="s">
        <v>677</v>
      </c>
      <c r="D26" s="24" t="s">
        <v>692</v>
      </c>
      <c r="E26" s="23" t="s">
        <v>693</v>
      </c>
    </row>
    <row r="27" spans="1:5" ht="24.6" customHeight="1" thickBot="1" x14ac:dyDescent="0.35">
      <c r="A27" s="26">
        <v>26</v>
      </c>
      <c r="B27" s="22" t="s">
        <v>694</v>
      </c>
      <c r="C27" s="23" t="s">
        <v>677</v>
      </c>
      <c r="D27" s="24" t="s">
        <v>695</v>
      </c>
      <c r="E27" s="23" t="s">
        <v>693</v>
      </c>
    </row>
    <row r="28" spans="1:5" ht="24.6" customHeight="1" thickBot="1" x14ac:dyDescent="0.35">
      <c r="A28" s="26">
        <v>27</v>
      </c>
      <c r="B28" s="22" t="s">
        <v>696</v>
      </c>
      <c r="C28" s="23" t="s">
        <v>697</v>
      </c>
      <c r="D28" s="24" t="s">
        <v>715</v>
      </c>
      <c r="E28" s="23"/>
    </row>
    <row r="29" spans="1:5" ht="24.6" customHeight="1" thickBot="1" x14ac:dyDescent="0.35">
      <c r="A29" s="26">
        <v>28</v>
      </c>
      <c r="B29" s="22" t="s">
        <v>699</v>
      </c>
      <c r="C29" s="23" t="s">
        <v>697</v>
      </c>
      <c r="D29" s="24" t="s">
        <v>700</v>
      </c>
      <c r="E29" s="23"/>
    </row>
    <row r="30" spans="1:5" ht="24.6" customHeight="1" thickBot="1" x14ac:dyDescent="0.35">
      <c r="A30" s="26">
        <v>29</v>
      </c>
      <c r="B30" s="22" t="s">
        <v>701</v>
      </c>
      <c r="C30" s="23" t="s">
        <v>697</v>
      </c>
      <c r="D30" s="24" t="s">
        <v>702</v>
      </c>
      <c r="E30" s="23"/>
    </row>
    <row r="31" spans="1:5" ht="24.6" customHeight="1" thickBot="1" x14ac:dyDescent="0.35">
      <c r="A31" s="26">
        <v>30</v>
      </c>
      <c r="B31" s="22" t="s">
        <v>703</v>
      </c>
      <c r="C31" s="23" t="s">
        <v>697</v>
      </c>
      <c r="D31" s="24" t="s">
        <v>704</v>
      </c>
      <c r="E31" s="23" t="s">
        <v>705</v>
      </c>
    </row>
    <row r="32" spans="1:5" ht="24.6" customHeight="1" thickBot="1" x14ac:dyDescent="0.35">
      <c r="A32" s="26">
        <v>31</v>
      </c>
      <c r="B32" s="22" t="s">
        <v>706</v>
      </c>
      <c r="C32" s="23" t="s">
        <v>697</v>
      </c>
      <c r="D32" s="24" t="s">
        <v>707</v>
      </c>
      <c r="E32" s="23"/>
    </row>
    <row r="33" spans="1:5" ht="24.6" customHeight="1" thickBot="1" x14ac:dyDescent="0.35">
      <c r="A33" s="26">
        <v>32</v>
      </c>
      <c r="B33" s="22" t="s">
        <v>708</v>
      </c>
      <c r="C33" s="23" t="s">
        <v>697</v>
      </c>
      <c r="D33" s="24" t="s">
        <v>709</v>
      </c>
      <c r="E33" s="23"/>
    </row>
    <row r="34" spans="1:5" ht="24.6" customHeight="1" thickBot="1" x14ac:dyDescent="0.35">
      <c r="A34" s="26">
        <v>33</v>
      </c>
      <c r="B34" s="22" t="s">
        <v>710</v>
      </c>
      <c r="C34" s="23" t="s">
        <v>697</v>
      </c>
      <c r="D34" s="24" t="s">
        <v>711</v>
      </c>
      <c r="E34" s="23" t="s">
        <v>511</v>
      </c>
    </row>
    <row r="35" spans="1:5" ht="24.6" customHeight="1" thickBot="1" x14ac:dyDescent="0.35">
      <c r="A35" s="26">
        <v>34</v>
      </c>
      <c r="B35" s="22" t="s">
        <v>712</v>
      </c>
      <c r="C35" s="23" t="s">
        <v>697</v>
      </c>
      <c r="D35" s="24" t="s">
        <v>713</v>
      </c>
      <c r="E3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7" workbookViewId="0">
      <selection activeCell="B14" sqref="B14"/>
    </sheetView>
  </sheetViews>
  <sheetFormatPr defaultRowHeight="14.4" x14ac:dyDescent="0.3"/>
  <cols>
    <col min="1" max="1" width="6.21875" customWidth="1"/>
    <col min="2" max="2" width="24.109375" customWidth="1"/>
    <col min="3" max="3" width="12" customWidth="1"/>
    <col min="4" max="4" width="17.21875" customWidth="1"/>
    <col min="5" max="5" width="13.33203125" customWidth="1"/>
  </cols>
  <sheetData>
    <row r="1" spans="1:5" ht="24.6" customHeight="1" thickBot="1" x14ac:dyDescent="0.35">
      <c r="A1" s="20" t="s">
        <v>0</v>
      </c>
      <c r="B1" s="21" t="s">
        <v>1</v>
      </c>
      <c r="C1" s="21" t="s">
        <v>3</v>
      </c>
      <c r="D1" s="21" t="s">
        <v>472</v>
      </c>
      <c r="E1" s="21" t="s">
        <v>473</v>
      </c>
    </row>
    <row r="2" spans="1:5" ht="24.6" customHeight="1" thickBot="1" x14ac:dyDescent="0.35">
      <c r="A2" s="26">
        <v>37</v>
      </c>
      <c r="B2" s="22" t="s">
        <v>571</v>
      </c>
      <c r="C2" s="23" t="s">
        <v>572</v>
      </c>
      <c r="D2" s="24" t="s">
        <v>573</v>
      </c>
      <c r="E2" s="23"/>
    </row>
    <row r="3" spans="1:5" ht="24.6" customHeight="1" thickBot="1" x14ac:dyDescent="0.35">
      <c r="A3" s="26">
        <v>38</v>
      </c>
      <c r="B3" s="22" t="s">
        <v>574</v>
      </c>
      <c r="C3" s="23" t="s">
        <v>572</v>
      </c>
      <c r="D3" s="24" t="s">
        <v>575</v>
      </c>
      <c r="E3" s="23"/>
    </row>
    <row r="4" spans="1:5" ht="24.6" customHeight="1" thickBot="1" x14ac:dyDescent="0.35">
      <c r="A4" s="26">
        <v>39</v>
      </c>
      <c r="B4" s="22" t="s">
        <v>576</v>
      </c>
      <c r="C4" s="23" t="s">
        <v>572</v>
      </c>
      <c r="D4" s="24" t="s">
        <v>577</v>
      </c>
      <c r="E4" s="23"/>
    </row>
    <row r="5" spans="1:5" ht="24.6" customHeight="1" thickBot="1" x14ac:dyDescent="0.35">
      <c r="A5" s="26">
        <v>40</v>
      </c>
      <c r="B5" s="22" t="s">
        <v>578</v>
      </c>
      <c r="C5" s="23" t="s">
        <v>572</v>
      </c>
      <c r="D5" s="24" t="s">
        <v>579</v>
      </c>
      <c r="E5" s="23"/>
    </row>
    <row r="6" spans="1:5" ht="24.6" customHeight="1" thickBot="1" x14ac:dyDescent="0.35">
      <c r="A6" s="26">
        <v>41</v>
      </c>
      <c r="B6" s="22" t="s">
        <v>580</v>
      </c>
      <c r="C6" s="23" t="s">
        <v>572</v>
      </c>
      <c r="D6" s="24" t="s">
        <v>581</v>
      </c>
      <c r="E6" s="23"/>
    </row>
    <row r="7" spans="1:5" ht="24.6" customHeight="1" thickBot="1" x14ac:dyDescent="0.35">
      <c r="A7" s="26">
        <v>42</v>
      </c>
      <c r="B7" s="22" t="s">
        <v>582</v>
      </c>
      <c r="C7" s="23" t="s">
        <v>572</v>
      </c>
      <c r="D7" s="24" t="s">
        <v>583</v>
      </c>
      <c r="E7" s="23"/>
    </row>
    <row r="8" spans="1:5" ht="24.6" customHeight="1" thickBot="1" x14ac:dyDescent="0.35">
      <c r="A8" s="26">
        <v>43</v>
      </c>
      <c r="B8" s="22" t="s">
        <v>584</v>
      </c>
      <c r="C8" s="23" t="s">
        <v>572</v>
      </c>
      <c r="D8" s="24" t="s">
        <v>585</v>
      </c>
      <c r="E8" s="23"/>
    </row>
    <row r="9" spans="1:5" ht="24.6" customHeight="1" thickBot="1" x14ac:dyDescent="0.35">
      <c r="A9" s="26">
        <v>44</v>
      </c>
      <c r="B9" s="22" t="s">
        <v>586</v>
      </c>
      <c r="C9" s="23" t="s">
        <v>572</v>
      </c>
      <c r="D9" s="24" t="s">
        <v>587</v>
      </c>
      <c r="E9" s="23"/>
    </row>
    <row r="10" spans="1:5" ht="24.6" customHeight="1" thickBot="1" x14ac:dyDescent="0.35">
      <c r="A10" s="26">
        <v>45</v>
      </c>
      <c r="B10" s="22" t="s">
        <v>588</v>
      </c>
      <c r="C10" s="23" t="s">
        <v>589</v>
      </c>
      <c r="D10" s="24" t="s">
        <v>590</v>
      </c>
      <c r="E10" s="23"/>
    </row>
    <row r="11" spans="1:5" ht="24.6" customHeight="1" thickBot="1" x14ac:dyDescent="0.35">
      <c r="A11" s="26">
        <v>46</v>
      </c>
      <c r="B11" s="22" t="s">
        <v>591</v>
      </c>
      <c r="C11" s="23" t="s">
        <v>589</v>
      </c>
      <c r="D11" s="24" t="s">
        <v>592</v>
      </c>
      <c r="E11" s="23"/>
    </row>
    <row r="12" spans="1:5" ht="24.6" customHeight="1" thickBot="1" x14ac:dyDescent="0.35">
      <c r="A12" s="26">
        <v>47</v>
      </c>
      <c r="B12" s="22" t="s">
        <v>593</v>
      </c>
      <c r="C12" s="23" t="s">
        <v>589</v>
      </c>
      <c r="D12" s="24" t="s">
        <v>594</v>
      </c>
      <c r="E12" s="23"/>
    </row>
    <row r="13" spans="1:5" ht="24.6" customHeight="1" thickBot="1" x14ac:dyDescent="0.35">
      <c r="A13" s="26">
        <v>48</v>
      </c>
      <c r="B13" s="22" t="s">
        <v>595</v>
      </c>
      <c r="C13" s="23" t="s">
        <v>589</v>
      </c>
      <c r="D13" s="24" t="s">
        <v>596</v>
      </c>
      <c r="E13" s="23"/>
    </row>
    <row r="14" spans="1:5" ht="24.6" customHeight="1" thickBot="1" x14ac:dyDescent="0.35">
      <c r="A14" s="26">
        <v>49</v>
      </c>
      <c r="B14" s="22" t="s">
        <v>597</v>
      </c>
      <c r="C14" s="23" t="s">
        <v>589</v>
      </c>
      <c r="D14" s="24" t="s">
        <v>598</v>
      </c>
      <c r="E14" s="23"/>
    </row>
    <row r="15" spans="1:5" ht="24.6" customHeight="1" thickBot="1" x14ac:dyDescent="0.35">
      <c r="A15" s="26">
        <v>50</v>
      </c>
      <c r="B15" s="22" t="s">
        <v>599</v>
      </c>
      <c r="C15" s="23" t="s">
        <v>589</v>
      </c>
      <c r="D15" s="24" t="s">
        <v>600</v>
      </c>
      <c r="E15" s="23"/>
    </row>
    <row r="16" spans="1:5" ht="24.6" customHeight="1" thickBot="1" x14ac:dyDescent="0.35">
      <c r="A16" s="26">
        <v>51</v>
      </c>
      <c r="B16" s="22" t="s">
        <v>601</v>
      </c>
      <c r="C16" s="23" t="s">
        <v>589</v>
      </c>
      <c r="D16" s="24" t="s">
        <v>602</v>
      </c>
      <c r="E16" s="23"/>
    </row>
    <row r="17" spans="1:5" ht="24.6" customHeight="1" thickBot="1" x14ac:dyDescent="0.35">
      <c r="A17" s="26">
        <v>52</v>
      </c>
      <c r="B17" s="22" t="s">
        <v>603</v>
      </c>
      <c r="C17" s="23" t="s">
        <v>589</v>
      </c>
      <c r="D17" s="24" t="s">
        <v>604</v>
      </c>
      <c r="E17" s="23"/>
    </row>
    <row r="18" spans="1:5" ht="24.6" customHeight="1" thickBot="1" x14ac:dyDescent="0.35">
      <c r="A18" s="26">
        <v>53</v>
      </c>
      <c r="B18" s="22" t="s">
        <v>605</v>
      </c>
      <c r="C18" s="23" t="s">
        <v>606</v>
      </c>
      <c r="D18" s="24" t="s">
        <v>607</v>
      </c>
      <c r="E18" s="23"/>
    </row>
    <row r="19" spans="1:5" ht="24.6" customHeight="1" thickBot="1" x14ac:dyDescent="0.35">
      <c r="A19" s="26">
        <v>54</v>
      </c>
      <c r="B19" s="22" t="s">
        <v>608</v>
      </c>
      <c r="C19" s="23" t="s">
        <v>606</v>
      </c>
      <c r="D19" s="24" t="s">
        <v>609</v>
      </c>
      <c r="E19" s="23"/>
    </row>
    <row r="20" spans="1:5" ht="24.6" customHeight="1" thickBot="1" x14ac:dyDescent="0.35">
      <c r="A20" s="26">
        <v>55</v>
      </c>
      <c r="B20" s="22" t="s">
        <v>494</v>
      </c>
      <c r="C20" s="23" t="s">
        <v>606</v>
      </c>
      <c r="D20" s="24" t="s">
        <v>610</v>
      </c>
      <c r="E20" s="23"/>
    </row>
    <row r="21" spans="1:5" ht="24.6" customHeight="1" thickBot="1" x14ac:dyDescent="0.35">
      <c r="A21" s="26">
        <v>56</v>
      </c>
      <c r="B21" s="22" t="s">
        <v>611</v>
      </c>
      <c r="C21" s="23" t="s">
        <v>606</v>
      </c>
      <c r="D21" s="24" t="s">
        <v>612</v>
      </c>
      <c r="E21" s="23"/>
    </row>
    <row r="22" spans="1:5" ht="24.6" customHeight="1" thickBot="1" x14ac:dyDescent="0.35">
      <c r="A22" s="26">
        <v>57</v>
      </c>
      <c r="B22" s="22" t="s">
        <v>613</v>
      </c>
      <c r="C22" s="23" t="s">
        <v>606</v>
      </c>
      <c r="D22" s="24" t="s">
        <v>614</v>
      </c>
      <c r="E22" s="23"/>
    </row>
    <row r="23" spans="1:5" ht="24.6" customHeight="1" thickBot="1" x14ac:dyDescent="0.35">
      <c r="A23" s="26">
        <v>58</v>
      </c>
      <c r="B23" s="22" t="s">
        <v>615</v>
      </c>
      <c r="C23" s="23" t="s">
        <v>606</v>
      </c>
      <c r="D23" s="24" t="s">
        <v>616</v>
      </c>
      <c r="E23" s="23"/>
    </row>
    <row r="24" spans="1:5" ht="24.6" customHeight="1" thickBot="1" x14ac:dyDescent="0.35">
      <c r="A24" s="26">
        <v>59</v>
      </c>
      <c r="B24" s="22" t="s">
        <v>617</v>
      </c>
      <c r="C24" s="23" t="s">
        <v>606</v>
      </c>
      <c r="D24" s="24" t="s">
        <v>618</v>
      </c>
      <c r="E24" s="23" t="s">
        <v>511</v>
      </c>
    </row>
    <row r="25" spans="1:5" ht="24.6" customHeight="1" thickBot="1" x14ac:dyDescent="0.35">
      <c r="A25" s="26">
        <v>60</v>
      </c>
      <c r="B25" s="22" t="s">
        <v>619</v>
      </c>
      <c r="C25" s="23" t="s">
        <v>606</v>
      </c>
      <c r="D25" s="24" t="s">
        <v>715</v>
      </c>
      <c r="E25" s="23"/>
    </row>
    <row r="26" spans="1:5" ht="24.6" customHeight="1" thickBot="1" x14ac:dyDescent="0.35">
      <c r="A26" s="26">
        <v>61</v>
      </c>
      <c r="B26" s="22" t="s">
        <v>621</v>
      </c>
      <c r="C26" s="23" t="s">
        <v>622</v>
      </c>
      <c r="D26" s="24" t="s">
        <v>623</v>
      </c>
      <c r="E26" s="23"/>
    </row>
    <row r="27" spans="1:5" ht="24.6" customHeight="1" thickBot="1" x14ac:dyDescent="0.35">
      <c r="A27" s="26">
        <v>62</v>
      </c>
      <c r="B27" s="22" t="s">
        <v>624</v>
      </c>
      <c r="C27" s="23" t="s">
        <v>622</v>
      </c>
      <c r="D27" s="24" t="s">
        <v>625</v>
      </c>
      <c r="E27" s="23"/>
    </row>
    <row r="28" spans="1:5" ht="24.6" customHeight="1" thickBot="1" x14ac:dyDescent="0.35">
      <c r="A28" s="26">
        <v>63</v>
      </c>
      <c r="B28" s="22" t="s">
        <v>626</v>
      </c>
      <c r="C28" s="23" t="s">
        <v>622</v>
      </c>
      <c r="D28" s="24" t="s">
        <v>627</v>
      </c>
      <c r="E28" s="23"/>
    </row>
    <row r="29" spans="1:5" ht="24.6" customHeight="1" thickBot="1" x14ac:dyDescent="0.35">
      <c r="A29" s="26">
        <v>64</v>
      </c>
      <c r="B29" s="22" t="s">
        <v>628</v>
      </c>
      <c r="C29" s="23" t="s">
        <v>622</v>
      </c>
      <c r="D29" s="24" t="s">
        <v>629</v>
      </c>
      <c r="E29" s="23"/>
    </row>
    <row r="30" spans="1:5" ht="24.6" customHeight="1" thickBot="1" x14ac:dyDescent="0.35">
      <c r="A30" s="26">
        <v>65</v>
      </c>
      <c r="B30" s="22" t="s">
        <v>630</v>
      </c>
      <c r="C30" s="23" t="s">
        <v>622</v>
      </c>
      <c r="D30" s="24" t="s">
        <v>631</v>
      </c>
      <c r="E30" s="23">
        <v>3</v>
      </c>
    </row>
    <row r="31" spans="1:5" ht="24.6" customHeight="1" thickBot="1" x14ac:dyDescent="0.35">
      <c r="A31" s="26">
        <v>66</v>
      </c>
      <c r="B31" s="22" t="s">
        <v>632</v>
      </c>
      <c r="C31" s="23" t="s">
        <v>622</v>
      </c>
      <c r="D31" s="24" t="s">
        <v>633</v>
      </c>
      <c r="E31" s="23"/>
    </row>
    <row r="32" spans="1:5" ht="24.6" customHeight="1" thickBot="1" x14ac:dyDescent="0.35">
      <c r="A32" s="26">
        <v>67</v>
      </c>
      <c r="B32" s="22" t="s">
        <v>634</v>
      </c>
      <c r="C32" s="23" t="s">
        <v>622</v>
      </c>
      <c r="D32" s="24" t="s">
        <v>635</v>
      </c>
      <c r="E32" s="23"/>
    </row>
    <row r="33" spans="1:5" ht="24.6" customHeight="1" thickBot="1" x14ac:dyDescent="0.35">
      <c r="A33" s="26">
        <v>68</v>
      </c>
      <c r="B33" s="22" t="s">
        <v>636</v>
      </c>
      <c r="C33" s="23" t="s">
        <v>622</v>
      </c>
      <c r="D33" s="24" t="s">
        <v>637</v>
      </c>
      <c r="E33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selection activeCell="A38" sqref="A38:XFD105"/>
    </sheetView>
  </sheetViews>
  <sheetFormatPr defaultRowHeight="14.4" x14ac:dyDescent="0.3"/>
  <cols>
    <col min="1" max="1" width="6.21875" customWidth="1"/>
    <col min="2" max="2" width="23.5546875" customWidth="1"/>
    <col min="3" max="3" width="12" customWidth="1"/>
    <col min="4" max="4" width="17.21875" customWidth="1"/>
    <col min="5" max="5" width="13.33203125" customWidth="1"/>
  </cols>
  <sheetData>
    <row r="1" spans="1:5" ht="24.6" customHeight="1" thickBot="1" x14ac:dyDescent="0.35">
      <c r="A1" s="20" t="s">
        <v>0</v>
      </c>
      <c r="B1" s="21" t="s">
        <v>1</v>
      </c>
      <c r="C1" s="21" t="s">
        <v>3</v>
      </c>
      <c r="D1" s="21" t="s">
        <v>472</v>
      </c>
      <c r="E1" s="21" t="s">
        <v>473</v>
      </c>
    </row>
    <row r="2" spans="1:5" ht="24.6" customHeight="1" thickBot="1" x14ac:dyDescent="0.35">
      <c r="A2" s="26">
        <v>1</v>
      </c>
      <c r="B2" s="22" t="s">
        <v>494</v>
      </c>
      <c r="C2" s="23" t="s">
        <v>495</v>
      </c>
      <c r="D2" s="24" t="s">
        <v>496</v>
      </c>
      <c r="E2" s="23"/>
    </row>
    <row r="3" spans="1:5" ht="24.6" customHeight="1" thickBot="1" x14ac:dyDescent="0.35">
      <c r="A3" s="26">
        <v>2</v>
      </c>
      <c r="B3" s="22" t="s">
        <v>497</v>
      </c>
      <c r="C3" s="23" t="s">
        <v>495</v>
      </c>
      <c r="D3" s="24" t="s">
        <v>498</v>
      </c>
      <c r="E3" s="23"/>
    </row>
    <row r="4" spans="1:5" ht="24.6" customHeight="1" thickBot="1" x14ac:dyDescent="0.35">
      <c r="A4" s="26">
        <v>3</v>
      </c>
      <c r="B4" s="22" t="s">
        <v>499</v>
      </c>
      <c r="C4" s="23" t="s">
        <v>495</v>
      </c>
      <c r="D4" s="24" t="s">
        <v>500</v>
      </c>
      <c r="E4" s="23"/>
    </row>
    <row r="5" spans="1:5" ht="24.6" customHeight="1" thickBot="1" x14ac:dyDescent="0.35">
      <c r="A5" s="26">
        <v>4</v>
      </c>
      <c r="B5" s="22" t="s">
        <v>501</v>
      </c>
      <c r="C5" s="23" t="s">
        <v>495</v>
      </c>
      <c r="D5" s="24" t="s">
        <v>502</v>
      </c>
      <c r="E5" s="25"/>
    </row>
    <row r="6" spans="1:5" ht="24.6" customHeight="1" thickBot="1" x14ac:dyDescent="0.35">
      <c r="A6" s="26">
        <v>5</v>
      </c>
      <c r="B6" s="22" t="s">
        <v>503</v>
      </c>
      <c r="C6" s="23" t="s">
        <v>495</v>
      </c>
      <c r="D6" s="24" t="s">
        <v>504</v>
      </c>
      <c r="E6" s="23"/>
    </row>
    <row r="7" spans="1:5" ht="24.6" customHeight="1" thickBot="1" x14ac:dyDescent="0.35">
      <c r="A7" s="26">
        <v>6</v>
      </c>
      <c r="B7" s="22" t="s">
        <v>505</v>
      </c>
      <c r="C7" s="23" t="s">
        <v>495</v>
      </c>
      <c r="D7" s="24" t="s">
        <v>506</v>
      </c>
      <c r="E7" s="23"/>
    </row>
    <row r="8" spans="1:5" ht="24.6" customHeight="1" thickBot="1" x14ac:dyDescent="0.35">
      <c r="A8" s="26">
        <v>7</v>
      </c>
      <c r="B8" s="22" t="s">
        <v>507</v>
      </c>
      <c r="C8" s="23" t="s">
        <v>495</v>
      </c>
      <c r="D8" s="24" t="s">
        <v>508</v>
      </c>
      <c r="E8" s="23"/>
    </row>
    <row r="9" spans="1:5" ht="24.6" customHeight="1" thickBot="1" x14ac:dyDescent="0.35">
      <c r="A9" s="26">
        <v>8</v>
      </c>
      <c r="B9" s="22" t="s">
        <v>509</v>
      </c>
      <c r="C9" s="23" t="s">
        <v>495</v>
      </c>
      <c r="D9" s="24" t="s">
        <v>510</v>
      </c>
      <c r="E9" s="23" t="s">
        <v>511</v>
      </c>
    </row>
    <row r="10" spans="1:5" ht="24.6" customHeight="1" thickBot="1" x14ac:dyDescent="0.35">
      <c r="A10" s="26">
        <v>9</v>
      </c>
      <c r="B10" s="22" t="s">
        <v>512</v>
      </c>
      <c r="C10" s="23" t="s">
        <v>495</v>
      </c>
      <c r="D10" s="24" t="s">
        <v>513</v>
      </c>
      <c r="E10" s="23"/>
    </row>
    <row r="11" spans="1:5" ht="24.6" customHeight="1" thickBot="1" x14ac:dyDescent="0.35">
      <c r="A11" s="26">
        <v>10</v>
      </c>
      <c r="B11" s="22" t="s">
        <v>514</v>
      </c>
      <c r="C11" s="23" t="s">
        <v>515</v>
      </c>
      <c r="D11" s="24" t="s">
        <v>516</v>
      </c>
      <c r="E11" s="23"/>
    </row>
    <row r="12" spans="1:5" ht="24.6" customHeight="1" thickBot="1" x14ac:dyDescent="0.35">
      <c r="A12" s="26">
        <v>11</v>
      </c>
      <c r="B12" s="22" t="s">
        <v>517</v>
      </c>
      <c r="C12" s="23" t="s">
        <v>515</v>
      </c>
      <c r="D12" s="24" t="s">
        <v>518</v>
      </c>
      <c r="E12" s="23"/>
    </row>
    <row r="13" spans="1:5" ht="24.6" customHeight="1" thickBot="1" x14ac:dyDescent="0.35">
      <c r="A13" s="26">
        <v>12</v>
      </c>
      <c r="B13" s="22" t="s">
        <v>519</v>
      </c>
      <c r="C13" s="23" t="s">
        <v>515</v>
      </c>
      <c r="D13" s="24" t="s">
        <v>520</v>
      </c>
      <c r="E13" s="23"/>
    </row>
    <row r="14" spans="1:5" ht="24.6" customHeight="1" thickBot="1" x14ac:dyDescent="0.35">
      <c r="A14" s="26">
        <v>13</v>
      </c>
      <c r="B14" s="22" t="s">
        <v>521</v>
      </c>
      <c r="C14" s="23" t="s">
        <v>515</v>
      </c>
      <c r="D14" s="24" t="s">
        <v>522</v>
      </c>
      <c r="E14" s="23"/>
    </row>
    <row r="15" spans="1:5" ht="24.6" customHeight="1" thickBot="1" x14ac:dyDescent="0.35">
      <c r="A15" s="26">
        <v>14</v>
      </c>
      <c r="B15" s="22" t="s">
        <v>523</v>
      </c>
      <c r="C15" s="23" t="s">
        <v>515</v>
      </c>
      <c r="D15" s="24" t="s">
        <v>524</v>
      </c>
      <c r="E15" s="23"/>
    </row>
    <row r="16" spans="1:5" ht="24.6" customHeight="1" thickBot="1" x14ac:dyDescent="0.35">
      <c r="A16" s="26">
        <v>15</v>
      </c>
      <c r="B16" s="22" t="s">
        <v>525</v>
      </c>
      <c r="C16" s="23" t="s">
        <v>515</v>
      </c>
      <c r="D16" s="24" t="s">
        <v>526</v>
      </c>
      <c r="E16" s="23"/>
    </row>
    <row r="17" spans="1:5" ht="24.6" customHeight="1" thickBot="1" x14ac:dyDescent="0.35">
      <c r="A17" s="26">
        <v>16</v>
      </c>
      <c r="B17" s="22" t="s">
        <v>527</v>
      </c>
      <c r="C17" s="23" t="s">
        <v>515</v>
      </c>
      <c r="D17" s="24" t="s">
        <v>528</v>
      </c>
      <c r="E17" s="23"/>
    </row>
    <row r="18" spans="1:5" ht="24.6" customHeight="1" thickBot="1" x14ac:dyDescent="0.35">
      <c r="A18" s="26">
        <v>17</v>
      </c>
      <c r="B18" s="22" t="s">
        <v>529</v>
      </c>
      <c r="C18" s="23" t="s">
        <v>515</v>
      </c>
      <c r="D18" s="24" t="s">
        <v>530</v>
      </c>
      <c r="E18" s="23"/>
    </row>
    <row r="19" spans="1:5" ht="24.6" customHeight="1" thickBot="1" x14ac:dyDescent="0.35">
      <c r="A19" s="26">
        <v>18</v>
      </c>
      <c r="B19" s="22" t="s">
        <v>531</v>
      </c>
      <c r="C19" s="23" t="s">
        <v>515</v>
      </c>
      <c r="D19" s="24" t="s">
        <v>532</v>
      </c>
      <c r="E19" s="23"/>
    </row>
    <row r="20" spans="1:5" ht="24.6" customHeight="1" thickBot="1" x14ac:dyDescent="0.35">
      <c r="A20" s="26">
        <v>19</v>
      </c>
      <c r="B20" s="22" t="s">
        <v>533</v>
      </c>
      <c r="C20" s="23" t="s">
        <v>534</v>
      </c>
      <c r="D20" s="24" t="s">
        <v>535</v>
      </c>
      <c r="E20" s="23"/>
    </row>
    <row r="21" spans="1:5" ht="24.6" customHeight="1" thickBot="1" x14ac:dyDescent="0.35">
      <c r="A21" s="26">
        <v>20</v>
      </c>
      <c r="B21" s="22" t="s">
        <v>536</v>
      </c>
      <c r="C21" s="23" t="s">
        <v>534</v>
      </c>
      <c r="D21" s="24" t="s">
        <v>537</v>
      </c>
      <c r="E21" s="23"/>
    </row>
    <row r="22" spans="1:5" ht="24.6" customHeight="1" thickBot="1" x14ac:dyDescent="0.35">
      <c r="A22" s="26">
        <v>21</v>
      </c>
      <c r="B22" s="22" t="s">
        <v>538</v>
      </c>
      <c r="C22" s="23" t="s">
        <v>534</v>
      </c>
      <c r="D22" s="24" t="s">
        <v>539</v>
      </c>
      <c r="E22" s="23"/>
    </row>
    <row r="23" spans="1:5" ht="24.6" customHeight="1" thickBot="1" x14ac:dyDescent="0.35">
      <c r="A23" s="26">
        <v>22</v>
      </c>
      <c r="B23" s="22" t="s">
        <v>540</v>
      </c>
      <c r="C23" s="23" t="s">
        <v>534</v>
      </c>
      <c r="D23" s="24" t="s">
        <v>541</v>
      </c>
      <c r="E23" s="23"/>
    </row>
    <row r="24" spans="1:5" ht="24.6" customHeight="1" thickBot="1" x14ac:dyDescent="0.35">
      <c r="A24" s="26">
        <v>23</v>
      </c>
      <c r="B24" s="22" t="s">
        <v>542</v>
      </c>
      <c r="C24" s="23" t="s">
        <v>534</v>
      </c>
      <c r="D24" s="24" t="s">
        <v>543</v>
      </c>
      <c r="E24" s="23"/>
    </row>
    <row r="25" spans="1:5" ht="24.6" customHeight="1" thickBot="1" x14ac:dyDescent="0.35">
      <c r="A25" s="26">
        <v>24</v>
      </c>
      <c r="B25" s="22" t="s">
        <v>544</v>
      </c>
      <c r="C25" s="23" t="s">
        <v>534</v>
      </c>
      <c r="D25" s="24" t="s">
        <v>545</v>
      </c>
      <c r="E25" s="23"/>
    </row>
    <row r="26" spans="1:5" ht="24.6" customHeight="1" thickBot="1" x14ac:dyDescent="0.35">
      <c r="A26" s="26">
        <v>25</v>
      </c>
      <c r="B26" s="22" t="s">
        <v>546</v>
      </c>
      <c r="C26" s="23" t="s">
        <v>534</v>
      </c>
      <c r="D26" s="24" t="s">
        <v>547</v>
      </c>
      <c r="E26" s="23"/>
    </row>
    <row r="27" spans="1:5" ht="24.6" customHeight="1" thickBot="1" x14ac:dyDescent="0.35">
      <c r="A27" s="26">
        <v>26</v>
      </c>
      <c r="B27" s="22" t="s">
        <v>548</v>
      </c>
      <c r="C27" s="23" t="s">
        <v>534</v>
      </c>
      <c r="D27" s="24" t="s">
        <v>549</v>
      </c>
      <c r="E27" s="23"/>
    </row>
    <row r="28" spans="1:5" ht="24.6" customHeight="1" thickBot="1" x14ac:dyDescent="0.35">
      <c r="A28" s="26">
        <v>27</v>
      </c>
      <c r="B28" s="22" t="s">
        <v>550</v>
      </c>
      <c r="C28" s="23" t="s">
        <v>534</v>
      </c>
      <c r="D28" s="24" t="s">
        <v>551</v>
      </c>
      <c r="E28" s="23"/>
    </row>
    <row r="29" spans="1:5" ht="24.6" customHeight="1" thickBot="1" x14ac:dyDescent="0.35">
      <c r="A29" s="26">
        <v>28</v>
      </c>
      <c r="B29" s="22" t="s">
        <v>552</v>
      </c>
      <c r="C29" s="23" t="s">
        <v>553</v>
      </c>
      <c r="D29" s="24" t="s">
        <v>554</v>
      </c>
      <c r="E29" s="23"/>
    </row>
    <row r="30" spans="1:5" ht="24.6" customHeight="1" thickBot="1" x14ac:dyDescent="0.35">
      <c r="A30" s="26">
        <v>29</v>
      </c>
      <c r="B30" s="22" t="s">
        <v>555</v>
      </c>
      <c r="C30" s="23" t="s">
        <v>553</v>
      </c>
      <c r="D30" s="24" t="s">
        <v>556</v>
      </c>
      <c r="E30" s="23"/>
    </row>
    <row r="31" spans="1:5" ht="24.6" customHeight="1" thickBot="1" x14ac:dyDescent="0.35">
      <c r="A31" s="26">
        <v>30</v>
      </c>
      <c r="B31" s="22" t="s">
        <v>557</v>
      </c>
      <c r="C31" s="23" t="s">
        <v>553</v>
      </c>
      <c r="D31" s="24" t="s">
        <v>558</v>
      </c>
      <c r="E31" s="23"/>
    </row>
    <row r="32" spans="1:5" ht="24.6" customHeight="1" thickBot="1" x14ac:dyDescent="0.35">
      <c r="A32" s="26">
        <v>31</v>
      </c>
      <c r="B32" s="22" t="s">
        <v>559</v>
      </c>
      <c r="C32" s="23" t="s">
        <v>553</v>
      </c>
      <c r="D32" s="24" t="s">
        <v>560</v>
      </c>
      <c r="E32" s="23"/>
    </row>
    <row r="33" spans="1:5" ht="24.6" customHeight="1" thickBot="1" x14ac:dyDescent="0.35">
      <c r="A33" s="26">
        <v>32</v>
      </c>
      <c r="B33" s="22" t="s">
        <v>561</v>
      </c>
      <c r="C33" s="23" t="s">
        <v>553</v>
      </c>
      <c r="D33" s="24" t="s">
        <v>562</v>
      </c>
      <c r="E33" s="23"/>
    </row>
    <row r="34" spans="1:5" ht="24.6" customHeight="1" thickBot="1" x14ac:dyDescent="0.35">
      <c r="A34" s="26">
        <v>33</v>
      </c>
      <c r="B34" s="22" t="s">
        <v>563</v>
      </c>
      <c r="C34" s="23" t="s">
        <v>553</v>
      </c>
      <c r="D34" s="24" t="s">
        <v>564</v>
      </c>
      <c r="E34" s="23"/>
    </row>
    <row r="35" spans="1:5" ht="24.6" customHeight="1" thickBot="1" x14ac:dyDescent="0.35">
      <c r="A35" s="26">
        <v>34</v>
      </c>
      <c r="B35" s="22" t="s">
        <v>565</v>
      </c>
      <c r="C35" s="23" t="s">
        <v>553</v>
      </c>
      <c r="D35" s="24" t="s">
        <v>566</v>
      </c>
      <c r="E35" s="23"/>
    </row>
    <row r="36" spans="1:5" ht="24.6" customHeight="1" thickBot="1" x14ac:dyDescent="0.35">
      <c r="A36" s="26">
        <v>35</v>
      </c>
      <c r="B36" s="22" t="s">
        <v>567</v>
      </c>
      <c r="C36" s="23" t="s">
        <v>553</v>
      </c>
      <c r="D36" s="24" t="s">
        <v>568</v>
      </c>
      <c r="E36" s="23"/>
    </row>
    <row r="37" spans="1:5" ht="24.6" customHeight="1" thickBot="1" x14ac:dyDescent="0.35">
      <c r="A37" s="26">
        <v>36</v>
      </c>
      <c r="B37" s="22" t="s">
        <v>569</v>
      </c>
      <c r="C37" s="23" t="s">
        <v>553</v>
      </c>
      <c r="D37" s="24" t="s">
        <v>570</v>
      </c>
      <c r="E3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Sheet1</vt:lpstr>
      <vt:lpstr>Sheet2</vt:lpstr>
      <vt:lpstr>Sheet6</vt:lpstr>
      <vt:lpstr>Sheet3</vt:lpstr>
      <vt:lpstr>Sheet5</vt:lpstr>
      <vt:lpstr>Sheet4</vt:lpstr>
      <vt:lpstr>Sheet2!_Hlk160524306</vt:lpstr>
      <vt:lpstr>Sheet2!_Hlk160524338</vt:lpstr>
      <vt:lpstr>Sheet2!_Hlk160524405</vt:lpstr>
      <vt:lpstr>Sheet2!_Hlk160524413</vt:lpstr>
      <vt:lpstr>Sheet2!_Hlk160524506</vt:lpstr>
      <vt:lpstr>Sheet2!_Hlk160524516</vt:lpstr>
      <vt:lpstr>Sheet2!_Hlk160524524</vt:lpstr>
      <vt:lpstr>Sheet2!_Hlk160785687</vt:lpstr>
      <vt:lpstr>Sheet2!_Hlk160785698</vt:lpstr>
      <vt:lpstr>Sheet2!_Hlk160785707</vt:lpstr>
      <vt:lpstr>Sheet2!_Hlk160785722</vt:lpstr>
      <vt:lpstr>F</vt:lpstr>
      <vt:lpstr>Sheet6!Print_Area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2023-05-29T01:18:06Z</cp:lastPrinted>
  <dcterms:created xsi:type="dcterms:W3CDTF">2023-02-06T10:09:54Z</dcterms:created>
  <dcterms:modified xsi:type="dcterms:W3CDTF">2024-04-09T10:23:21Z</dcterms:modified>
</cp:coreProperties>
</file>