
<file path=[Content_Types].xml><?xml version="1.0" encoding="utf-8"?>
<Types xmlns="http://schemas.openxmlformats.org/package/2006/content-types">
  <Default Extension="708549152178824" ContentType="image/png"/>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8.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9.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10.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11.xml" ContentType="application/vnd.openxmlformats-officedocument.themeOverrid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2.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Ex1.xml" ContentType="application/vnd.ms-office.chartex+xml"/>
  <Override PartName="/xl/charts/style20.xml" ContentType="application/vnd.ms-office.chartstyle+xml"/>
  <Override PartName="/xl/charts/colors20.xml" ContentType="application/vnd.ms-office.chartcolorstyle+xml"/>
  <Override PartName="/xl/charts/chartEx2.xml" ContentType="application/vnd.ms-office.chartex+xml"/>
  <Override PartName="/xl/charts/style21.xml" ContentType="application/vnd.ms-office.chartstyle+xml"/>
  <Override PartName="/xl/charts/colors21.xml" ContentType="application/vnd.ms-office.chartcolorstyle+xml"/>
  <Override PartName="/xl/charts/chartEx3.xml" ContentType="application/vnd.ms-office.chartex+xml"/>
  <Override PartName="/xl/charts/style22.xml" ContentType="application/vnd.ms-office.chartstyle+xml"/>
  <Override PartName="/xl/charts/colors22.xml" ContentType="application/vnd.ms-office.chartcolorstyle+xml"/>
  <Override PartName="/xl/charts/chartEx4.xml" ContentType="application/vnd.ms-office.chartex+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charts/chart23.xml" ContentType="application/vnd.openxmlformats-officedocument.drawingml.chart+xml"/>
  <Override PartName="/xl/charts/style27.xml" ContentType="application/vnd.ms-office.chartstyle+xml"/>
  <Override PartName="/xl/charts/colors27.xml" ContentType="application/vnd.ms-office.chartcolorsty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autoCompressPictures="0"/>
  <mc:AlternateContent xmlns:mc="http://schemas.openxmlformats.org/markup-compatibility/2006">
    <mc:Choice Requires="x15">
      <x15ac:absPath xmlns:x15ac="http://schemas.microsoft.com/office/spreadsheetml/2010/11/ac" url="D:\twan-projects\cts-reports\app\report\"/>
    </mc:Choice>
  </mc:AlternateContent>
  <xr:revisionPtr revIDLastSave="0" documentId="13_ncr:1_{B6A8A33C-E15A-417C-854E-A97DE4AA5094}" xr6:coauthVersionLast="47" xr6:coauthVersionMax="47" xr10:uidLastSave="{00000000-0000-0000-0000-000000000000}"/>
  <bookViews>
    <workbookView xWindow="-110" yWindow="-110" windowWidth="38620" windowHeight="21100" tabRatio="746" activeTab="9" xr2:uid="{00000000-000D-0000-FFFF-FFFF00000000}"/>
  </bookViews>
  <sheets>
    <sheet name="report cover" sheetId="7" r:id="rId1"/>
    <sheet name="weekly_news_comments" sheetId="26" state="hidden" r:id="rId2"/>
    <sheet name="report part 1" sheetId="20" r:id="rId3"/>
    <sheet name="weekly_mm_data" sheetId="33" state="hidden" r:id="rId4"/>
    <sheet name="weekly_omo_data" sheetId="32" state="hidden" r:id="rId5"/>
    <sheet name="weekly_nhtm_data" sheetId="31" state="hidden" r:id="rId6"/>
    <sheet name="weekly_other_data" sheetId="30" state="hidden" r:id="rId7"/>
    <sheet name="report part 2" sheetId="21" r:id="rId8"/>
    <sheet name="report part 3" sheetId="22" r:id="rId9"/>
    <sheet name="report disclaimer" sheetId="23" r:id="rId10"/>
    <sheet name="data news" sheetId="25" state="hidden" r:id="rId11"/>
    <sheet name="data part 1" sheetId="14" state="hidden" r:id="rId12"/>
    <sheet name="data part 2" sheetId="16" state="hidden" r:id="rId13"/>
    <sheet name="emoji" sheetId="24" state="hidden" r:id="rId14"/>
    <sheet name="weekly_stock_portfolio" sheetId="19" state="hidden" r:id="rId15"/>
    <sheet name="weekly_market_cap" sheetId="17" state="hidden" r:id="rId16"/>
    <sheet name="weekly_history_data" sheetId="8" state="hidden" r:id="rId17"/>
    <sheet name="weekly_ms_index" sheetId="13" state="hidden" r:id="rId18"/>
    <sheet name="weekly_nntd_history" sheetId="11" state="hidden" r:id="rId19"/>
    <sheet name="weekly_nntd_stock" sheetId="12" state="hidden" r:id="rId20"/>
    <sheet name="weekly_news_list" sheetId="10" state="hidden" r:id="rId21"/>
    <sheet name="weekly_data_comments" sheetId="9" state="hidden" r:id="rId22"/>
  </sheets>
  <definedNames>
    <definedName name="_xlchart.v1.0" hidden="1">'data part 2'!$G$32:$G$41</definedName>
    <definedName name="_xlchart.v1.1" hidden="1">'data part 2'!$H$32:$H$41</definedName>
    <definedName name="_xlchart.v1.2" hidden="1">'data part 2'!$E$32:$E$41</definedName>
    <definedName name="_xlchart.v1.3" hidden="1">'data part 2'!$F$32:$F$41</definedName>
    <definedName name="_xlchart.v1.4" hidden="1">'data part 2'!$G$20:$G$29</definedName>
    <definedName name="_xlchart.v1.5" hidden="1">'data part 2'!$H$19</definedName>
    <definedName name="_xlchart.v1.6" hidden="1">'data part 2'!$H$20:$H$29</definedName>
    <definedName name="_xlchart.v1.7" hidden="1">'data part 2'!$E$20:$E$29</definedName>
    <definedName name="_xlchart.v1.8" hidden="1">'data part 2'!$F$19</definedName>
    <definedName name="_xlchart.v1.9" hidden="1">'data part 2'!$F$20:$F$29</definedName>
    <definedName name="ExternalData_1" localSheetId="16" hidden="1">weekly_history_data!$A$1:$I$61</definedName>
    <definedName name="ExternalData_1" localSheetId="1" hidden="1">weekly_news_comments!$A$1:$B$3</definedName>
    <definedName name="ExternalData_1" localSheetId="5" hidden="1">weekly_nhtm_data!$A$1:$H$14</definedName>
    <definedName name="ExternalData_1" localSheetId="6" hidden="1">weekly_other_data!$A$1:$H$18</definedName>
    <definedName name="ExternalData_1" localSheetId="14" hidden="1">weekly_stock_portfolio!$A$1:$K$48</definedName>
    <definedName name="ExternalData_2" localSheetId="21" hidden="1">weekly_data_comments!$A$1:$C$7</definedName>
    <definedName name="ExternalData_2" localSheetId="15" hidden="1">weekly_market_cap!$A$1:$J$34</definedName>
    <definedName name="ExternalData_2" localSheetId="4" hidden="1">weekly_omo_data!$A$1:$K$10</definedName>
    <definedName name="ExternalData_3" localSheetId="3" hidden="1">weekly_mm_data!$A$1:$O$24</definedName>
    <definedName name="ExternalData_3" localSheetId="20" hidden="1">weekly_news_list!$A$1:$K$41</definedName>
    <definedName name="ExternalData_4" localSheetId="18" hidden="1">weekly_nntd_history!$A$1:$H$11</definedName>
    <definedName name="ExternalData_5" localSheetId="19" hidden="1">weekly_nntd_stock!$A$1:$D$41</definedName>
    <definedName name="ExternalData_6" localSheetId="17" hidden="1">weekly_ms_index!$A$1:$F$61</definedName>
    <definedName name="_xlnm.Print_Area" localSheetId="10">'data news'!$A$1:$I$44</definedName>
    <definedName name="_xlnm.Print_Area" localSheetId="11">'data part 1'!$A$1:$T$28</definedName>
    <definedName name="_xlnm.Print_Area" localSheetId="0">'report cover'!$A$1:$D$18</definedName>
    <definedName name="_xlnm.Print_Area" localSheetId="9">'report disclaimer'!$A$1:$E$8</definedName>
    <definedName name="_xlnm.Print_Area" localSheetId="2">'report part 1'!$A$1:$P$29,'report part 1'!$Q$30:$U$41,'report part 1'!$A$42:$P$70,'report part 1'!$Q$71:$U$82,'report part 1'!$V$83:$AH$110,'report part 1'!$AI$111:$AQ$124,'report part 1'!$AR$125:$BA$149</definedName>
    <definedName name="_xlnm.Print_Area" localSheetId="7">'report part 2'!$A$1:$D$13,'report part 2'!$E$14:$H$26,'report part 2'!$I$27:$N$101</definedName>
    <definedName name="_xlnm.Print_Area" localSheetId="8">'report part 3'!$A$1:$O$78,'report part 3'!$P$79:$AD$105</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 i="23" l="1"/>
  <c r="B6" i="21"/>
  <c r="A12" i="32" a="1"/>
  <c r="A12" i="32" s="1"/>
  <c r="X105" i="22"/>
  <c r="I78" i="22"/>
  <c r="I52" i="22"/>
  <c r="I26" i="22"/>
  <c r="M101" i="21"/>
  <c r="M84" i="21"/>
  <c r="M55" i="21"/>
  <c r="G26" i="21"/>
  <c r="C13" i="21"/>
  <c r="AW149" i="20"/>
  <c r="AP124" i="20"/>
  <c r="AD110" i="20"/>
  <c r="T82" i="20"/>
  <c r="L70" i="20"/>
  <c r="T41" i="20"/>
  <c r="L29" i="20"/>
  <c r="B20" i="7"/>
  <c r="AS148" i="20" s="1"/>
  <c r="A2" i="7"/>
  <c r="B19" i="7" s="1"/>
  <c r="J55" i="21" s="1"/>
  <c r="I77" i="22"/>
  <c r="I51" i="22"/>
  <c r="I25" i="22"/>
  <c r="B19" i="21"/>
  <c r="G7" i="21"/>
  <c r="W100" i="20" a="1"/>
  <c r="W100" i="20" s="1"/>
  <c r="R82" i="20" l="1"/>
  <c r="B70" i="20"/>
  <c r="B52" i="22"/>
  <c r="R41" i="20"/>
  <c r="B29" i="20"/>
  <c r="AS149" i="20"/>
  <c r="W110" i="20"/>
  <c r="F26" i="21"/>
  <c r="J101" i="21"/>
  <c r="AJ124" i="20"/>
  <c r="B26" i="22"/>
  <c r="Q105" i="22"/>
  <c r="B13" i="21"/>
  <c r="J84" i="21"/>
  <c r="B8" i="23"/>
  <c r="B78" i="22"/>
  <c r="Z98" i="20"/>
  <c r="AB98" i="20"/>
  <c r="AD98" i="20"/>
  <c r="X98" i="20"/>
  <c r="AF98" i="20"/>
  <c r="B69" i="20"/>
  <c r="W109" i="20"/>
  <c r="B28" i="20"/>
  <c r="B12" i="21"/>
  <c r="G25" i="21"/>
  <c r="M54" i="21"/>
  <c r="M83" i="21"/>
  <c r="M100" i="21"/>
  <c r="AJ123" i="20"/>
  <c r="B39" i="20"/>
  <c r="R39" i="20" s="1"/>
  <c r="AS131" i="20" l="1" a="1"/>
  <c r="AS131" i="20" s="1"/>
  <c r="G31" i="16" l="1" a="1"/>
  <c r="G31" i="16" s="1"/>
  <c r="E31" i="16" a="1"/>
  <c r="E31" i="16" s="1"/>
  <c r="J30" i="16" a="1"/>
  <c r="J30" i="16" s="1"/>
  <c r="G19" i="16" a="1"/>
  <c r="G19" i="16" s="1"/>
  <c r="E19" i="16" a="1"/>
  <c r="E19" i="16" s="1"/>
  <c r="A10" i="16" a="1"/>
  <c r="B27" i="16" s="1"/>
  <c r="K65" i="21" s="1"/>
  <c r="J6" i="16" a="1"/>
  <c r="J6" i="16" s="1"/>
  <c r="J3" i="16" a="1"/>
  <c r="K92" i="21" s="1"/>
  <c r="A3" i="16" a="1"/>
  <c r="H8" i="16" s="1"/>
  <c r="O23" i="14" a="1"/>
  <c r="O57" i="20" s="1"/>
  <c r="H23" i="14" a="1"/>
  <c r="I57" i="20" s="1"/>
  <c r="A23" i="14" a="1"/>
  <c r="E57" i="20" s="1"/>
  <c r="O16" i="14" a="1"/>
  <c r="O48" i="20" s="1"/>
  <c r="H16" i="14" a="1"/>
  <c r="G48" i="20" s="1"/>
  <c r="A16" i="14" a="1"/>
  <c r="A16" i="14" s="1"/>
  <c r="O9" i="14" a="1"/>
  <c r="O9" i="14" s="1"/>
  <c r="H9" i="14" a="1"/>
  <c r="G16" i="20" s="1"/>
  <c r="A9" i="14" a="1"/>
  <c r="A9" i="14" s="1"/>
  <c r="O2" i="14" a="1"/>
  <c r="O7" i="20" s="1"/>
  <c r="H2" i="14" a="1"/>
  <c r="I7" i="20" s="1"/>
  <c r="A2" i="14" a="1"/>
  <c r="D7" i="20" s="1"/>
  <c r="C24" i="25" a="1"/>
  <c r="B43" i="25" s="1"/>
  <c r="C2" i="25" a="1"/>
  <c r="B11" i="25" s="1"/>
  <c r="B60" i="22" a="1"/>
  <c r="B60" i="22" s="1"/>
  <c r="B34" i="22" a="1"/>
  <c r="B34" i="22" s="1"/>
  <c r="B8" i="22" a="1"/>
  <c r="B8" i="22" s="1"/>
  <c r="B22" i="21" a="1"/>
  <c r="F7" i="21" a="1"/>
  <c r="B80" i="20"/>
  <c r="R80" i="20" s="1"/>
  <c r="R65" i="20"/>
  <c r="B65" i="20" s="1"/>
  <c r="R24" i="20"/>
  <c r="B24" i="20" s="1"/>
  <c r="F24" i="21" l="1"/>
  <c r="B22" i="21"/>
  <c r="F22" i="21" s="1"/>
  <c r="C9" i="21"/>
  <c r="F7" i="21"/>
  <c r="C7" i="21" s="1"/>
  <c r="C11" i="21"/>
  <c r="B44" i="25"/>
  <c r="B19" i="25"/>
  <c r="B14" i="25"/>
  <c r="B18" i="25"/>
  <c r="B22" i="25"/>
  <c r="B12" i="25"/>
  <c r="B13" i="25"/>
  <c r="B16" i="25"/>
  <c r="B17" i="25"/>
  <c r="B20" i="25"/>
  <c r="B21" i="25"/>
  <c r="B26" i="25"/>
  <c r="C24" i="25"/>
  <c r="B25" i="25"/>
  <c r="B15" i="25"/>
  <c r="B27" i="25"/>
  <c r="B28" i="25"/>
  <c r="B29" i="25"/>
  <c r="B30" i="25"/>
  <c r="B31" i="25"/>
  <c r="B42" i="25"/>
  <c r="B32" i="25"/>
  <c r="B33" i="25"/>
  <c r="C2" i="25"/>
  <c r="B34" i="25"/>
  <c r="B3" i="25"/>
  <c r="B35" i="25"/>
  <c r="B4" i="25"/>
  <c r="B36" i="25"/>
  <c r="B5" i="25"/>
  <c r="B37" i="25"/>
  <c r="B6" i="25"/>
  <c r="B38" i="25"/>
  <c r="B7" i="25"/>
  <c r="B39" i="25"/>
  <c r="B8" i="25"/>
  <c r="B40" i="25"/>
  <c r="B9" i="25"/>
  <c r="B41" i="25"/>
  <c r="B10" i="25"/>
  <c r="A10" i="16"/>
  <c r="H11" i="16"/>
  <c r="H13" i="16"/>
  <c r="B21" i="16"/>
  <c r="K35" i="21" s="1"/>
  <c r="H15" i="16"/>
  <c r="B22" i="16"/>
  <c r="K36" i="21" s="1"/>
  <c r="B25" i="16"/>
  <c r="K63" i="21" s="1"/>
  <c r="H4" i="16"/>
  <c r="H5" i="16"/>
  <c r="C21" i="16"/>
  <c r="K40" i="21" s="1"/>
  <c r="C22" i="16"/>
  <c r="K41" i="21" s="1"/>
  <c r="C25" i="16"/>
  <c r="K68" i="21" s="1"/>
  <c r="C26" i="16"/>
  <c r="K69" i="21" s="1"/>
  <c r="C27" i="16"/>
  <c r="K70" i="21" s="1"/>
  <c r="A3" i="16"/>
  <c r="H6" i="16"/>
  <c r="H12" i="16"/>
  <c r="H14" i="16"/>
  <c r="C20" i="16"/>
  <c r="K39" i="21" s="1"/>
  <c r="B26" i="16"/>
  <c r="K64" i="21" s="1"/>
  <c r="H7" i="16"/>
  <c r="B20" i="16"/>
  <c r="K34" i="21" s="1"/>
  <c r="B16" i="20"/>
  <c r="H2" i="14"/>
  <c r="M7" i="20"/>
  <c r="A2" i="14"/>
  <c r="O2" i="14"/>
  <c r="N7" i="20"/>
  <c r="C16" i="20"/>
  <c r="D16" i="20"/>
  <c r="E16" i="20"/>
  <c r="M16" i="20"/>
  <c r="N16" i="20"/>
  <c r="H57" i="20"/>
  <c r="J57" i="20"/>
  <c r="G57" i="20"/>
  <c r="O16" i="20"/>
  <c r="L48" i="20"/>
  <c r="L7" i="20"/>
  <c r="J48" i="20"/>
  <c r="H16" i="14"/>
  <c r="I48" i="20"/>
  <c r="L16" i="20"/>
  <c r="B48" i="20"/>
  <c r="O16" i="14"/>
  <c r="C48" i="20"/>
  <c r="A23" i="14"/>
  <c r="H48" i="20"/>
  <c r="D48" i="20"/>
  <c r="E48" i="20"/>
  <c r="M48" i="20"/>
  <c r="H23" i="14"/>
  <c r="J16" i="20"/>
  <c r="I16" i="20"/>
  <c r="H9" i="14"/>
  <c r="O23" i="14"/>
  <c r="H16" i="20"/>
  <c r="E7" i="20"/>
  <c r="L57" i="20"/>
  <c r="C57" i="20"/>
  <c r="J7" i="20"/>
  <c r="H7" i="20"/>
  <c r="G7" i="20"/>
  <c r="N48" i="20"/>
  <c r="B57" i="20"/>
  <c r="D57" i="20"/>
  <c r="B7" i="20"/>
  <c r="N57" i="20"/>
  <c r="M57" i="20"/>
  <c r="C7" i="20"/>
  <c r="K93" i="21"/>
  <c r="K94" i="21"/>
  <c r="K95" i="21"/>
  <c r="J3" i="16"/>
  <c r="R75" i="20" l="1" a="1"/>
  <c r="R75" i="20" s="1"/>
  <c r="R34" i="20" a="1"/>
  <c r="R34" i="2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8D14272-C39F-4187-961E-F60AC1CCF47E}" keepAlive="1" name="Query - weekly_data_comments" description="Connection to the 'weekly_data_comments' query in the workbook." type="5" refreshedVersion="8" background="1" saveData="1">
    <dbPr connection="Provider=Microsoft.Mashup.OleDb.1;Data Source=$Workbook$;Location=weekly_data_comments;Extended Properties=&quot;&quot;" command="SELECT * FROM [weekly_data_comments]"/>
  </connection>
  <connection id="2" xr16:uid="{0E64305D-0815-4D7E-8E62-CB890351F570}" keepAlive="1" name="Query - weekly_history_data" description="Connection to the 'weekly_history_data' query in the workbook." type="5" refreshedVersion="8" background="1" saveData="1">
    <dbPr connection="Provider=Microsoft.Mashup.OleDb.1;Data Source=$Workbook$;Location=weekly_history_data;Extended Properties=&quot;&quot;" command="SELECT * FROM [weekly_history_data]"/>
  </connection>
  <connection id="3" xr16:uid="{0AD465EF-4CA3-411C-8146-7EEB06F190D7}" keepAlive="1" name="Query - weekly_market_cap" description="Connection to the 'weekly_market_cap' query in the workbook." type="5" refreshedVersion="8" background="1" saveData="1">
    <dbPr connection="Provider=Microsoft.Mashup.OleDb.1;Data Source=$Workbook$;Location=weekly_market_cap;Extended Properties=&quot;&quot;" command="SELECT * FROM [weekly_market_cap]"/>
  </connection>
  <connection id="4" xr16:uid="{F361CB7D-950F-49C9-AF2D-DAC1ADA01149}" keepAlive="1" name="Query - weekly_mm_data" description="Connection to the 'weekly_mm_data' query in the workbook." type="5" refreshedVersion="8" background="1" saveData="1">
    <dbPr connection="Provider=Microsoft.Mashup.OleDb.1;Data Source=$Workbook$;Location=weekly_mm_data;Extended Properties=&quot;&quot;" command="SELECT * FROM [weekly_mm_data]"/>
  </connection>
  <connection id="5" xr16:uid="{D36F79FD-6722-4DF3-A041-CCF3E154FDF5}" keepAlive="1" name="Query - weekly_ms_index" description="Connection to the 'weekly_ms_index' query in the workbook." type="5" refreshedVersion="8" background="1" saveData="1">
    <dbPr connection="Provider=Microsoft.Mashup.OleDb.1;Data Source=$Workbook$;Location=weekly_ms_index;Extended Properties=&quot;&quot;" command="SELECT * FROM [weekly_ms_index]"/>
  </connection>
  <connection id="6" xr16:uid="{EA194B85-6353-406B-B889-54AF65780665}" keepAlive="1" name="Query - weekly_news_comments" description="Connection to the 'weekly_news_comments' query in the workbook." type="5" refreshedVersion="8" background="1" saveData="1">
    <dbPr connection="Provider=Microsoft.Mashup.OleDb.1;Data Source=$Workbook$;Location=weekly_news_comments;Extended Properties=&quot;&quot;" command="SELECT * FROM [weekly_news_comments]"/>
  </connection>
  <connection id="7" xr16:uid="{511BE699-642B-48A5-B8FC-2C81B0200B6F}" keepAlive="1" name="Query - weekly_news_list" description="Connection to the 'weekly_news_list' query in the workbook." type="5" refreshedVersion="8" background="1" saveData="1">
    <dbPr connection="Provider=Microsoft.Mashup.OleDb.1;Data Source=$Workbook$;Location=weekly_news_list;Extended Properties=&quot;&quot;" command="SELECT * FROM [weekly_news_list]"/>
  </connection>
  <connection id="8" xr16:uid="{F1469765-8EFB-4E26-B683-48358BF8E245}" keepAlive="1" name="Query - weekly_nhtm_data" description="Connection to the 'weekly_nhtm_data' query in the workbook." type="5" refreshedVersion="8" background="1" saveData="1">
    <dbPr connection="Provider=Microsoft.Mashup.OleDb.1;Data Source=$Workbook$;Location=weekly_nhtm_data;Extended Properties=&quot;&quot;" command="SELECT * FROM [weekly_nhtm_data]"/>
  </connection>
  <connection id="9" xr16:uid="{AD30C090-3196-4251-B32D-225E62676B24}" keepAlive="1" name="Query - weekly_nntd_history" description="Connection to the 'weekly_nntd_history' query in the workbook." type="5" refreshedVersion="8" background="1" saveData="1">
    <dbPr connection="Provider=Microsoft.Mashup.OleDb.1;Data Source=$Workbook$;Location=weekly_nntd_history;Extended Properties=&quot;&quot;" command="SELECT * FROM [weekly_nntd_history]"/>
  </connection>
  <connection id="10" xr16:uid="{57070264-5FDB-4B6B-8F03-0AA2C445B4F4}" keepAlive="1" name="Query - weekly_nntd_stock" description="Connection to the 'weekly_nntd_stock' query in the workbook." type="5" refreshedVersion="8" background="1" saveData="1">
    <dbPr connection="Provider=Microsoft.Mashup.OleDb.1;Data Source=$Workbook$;Location=weekly_nntd_stock;Extended Properties=&quot;&quot;" command="SELECT * FROM [weekly_nntd_stock]"/>
  </connection>
  <connection id="11" xr16:uid="{2E63F064-9AF2-413B-B3E0-F74945F0D32F}" keepAlive="1" name="Query - weekly_omo_data" description="Connection to the 'weekly_omo_data' query in the workbook." type="5" refreshedVersion="8" background="1" saveData="1">
    <dbPr connection="Provider=Microsoft.Mashup.OleDb.1;Data Source=$Workbook$;Location=weekly_omo_data;Extended Properties=&quot;&quot;" command="SELECT * FROM [weekly_omo_data]"/>
  </connection>
  <connection id="12" xr16:uid="{5AC76620-8069-4B72-86F8-66F308A43CD2}" keepAlive="1" name="Query - weekly_other_data" description="Connection to the 'weekly_other_data' query in the workbook." type="5" refreshedVersion="8" background="1" saveData="1">
    <dbPr connection="Provider=Microsoft.Mashup.OleDb.1;Data Source=$Workbook$;Location=weekly_other_data;Extended Properties=&quot;&quot;" command="SELECT * FROM [weekly_other_data]"/>
  </connection>
  <connection id="13" xr16:uid="{83A899CD-30EF-4891-91F9-1AB7BAF4CCA4}" keepAlive="1" name="Query - weekly_stock_portfolio" description="Connection to the 'weekly_stock_portfolio' query in the workbook." type="5" refreshedVersion="8" background="1" saveData="1">
    <dbPr connection="Provider=Microsoft.Mashup.OleDb.1;Data Source=$Workbook$;Location=weekly_stock_portfolio;Extended Properties=&quot;&quot;" command="SELECT * FROM [weekly_stock_portfolio]"/>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futureMetadata>
  <futureMetadata name="XLDAPR" count="1">
    <bk>
      <extLst>
        <ext uri="{bdbb8cdc-fa1e-496e-a857-3c3f30c029c3}">
          <xda:dynamicArrayProperties fDynamic="1" fCollapsed="0"/>
        </ext>
      </extLst>
    </bk>
  </futureMetadata>
  <cellMetadata count="1">
    <bk>
      <rc t="2" v="0"/>
    </bk>
  </cellMetadata>
  <valueMetadata count="7">
    <bk>
      <rc t="1" v="0"/>
    </bk>
    <bk>
      <rc t="1" v="1"/>
    </bk>
    <bk>
      <rc t="1" v="2"/>
    </bk>
    <bk>
      <rc t="1" v="3"/>
    </bk>
    <bk>
      <rc t="1" v="4"/>
    </bk>
    <bk>
      <rc t="1" v="5"/>
    </bk>
    <bk>
      <rc t="1" v="6"/>
    </bk>
  </valueMetadata>
</metadata>
</file>

<file path=xl/sharedStrings.xml><?xml version="1.0" encoding="utf-8"?>
<sst xmlns="http://schemas.openxmlformats.org/spreadsheetml/2006/main" count="1286" uniqueCount="584">
  <si>
    <t>news_type</t>
  </si>
  <si>
    <t>source</t>
  </si>
  <si>
    <t>title</t>
  </si>
  <si>
    <t>content</t>
  </si>
  <si>
    <t>image_url</t>
  </si>
  <si>
    <t>article_url</t>
  </si>
  <si>
    <t>published_time</t>
  </si>
  <si>
    <t>word_count</t>
  </si>
  <si>
    <t>impact</t>
  </si>
  <si>
    <t>trong_nuoc</t>
  </si>
  <si>
    <t>x</t>
  </si>
  <si>
    <t>quoc_te</t>
  </si>
  <si>
    <t>ticker</t>
  </si>
  <si>
    <t>SSEC</t>
  </si>
  <si>
    <t>DJI</t>
  </si>
  <si>
    <t>N225</t>
  </si>
  <si>
    <t>FTSE</t>
  </si>
  <si>
    <t>VNINDEX</t>
  </si>
  <si>
    <t>VN30</t>
  </si>
  <si>
    <t>date</t>
  </si>
  <si>
    <t>close</t>
  </si>
  <si>
    <t>1d_change</t>
  </si>
  <si>
    <t>market</t>
  </si>
  <si>
    <t>type</t>
  </si>
  <si>
    <t>hose</t>
  </si>
  <si>
    <t>vn</t>
  </si>
  <si>
    <t>HNXINDEX</t>
  </si>
  <si>
    <t>hnx</t>
  </si>
  <si>
    <t>UPINDEX</t>
  </si>
  <si>
    <t>VN30F1M</t>
  </si>
  <si>
    <t>derivatives</t>
  </si>
  <si>
    <t>VN30F2M</t>
  </si>
  <si>
    <t>us</t>
  </si>
  <si>
    <t>international</t>
  </si>
  <si>
    <t>SPX</t>
  </si>
  <si>
    <t>eu</t>
  </si>
  <si>
    <t>STOXX50E</t>
  </si>
  <si>
    <t>asia</t>
  </si>
  <si>
    <t>group</t>
  </si>
  <si>
    <t>comment</t>
  </si>
  <si>
    <t>news</t>
  </si>
  <si>
    <t>ta_vnindex</t>
  </si>
  <si>
    <t>chart</t>
  </si>
  <si>
    <t>ms_chart</t>
  </si>
  <si>
    <t>sectors</t>
  </si>
  <si>
    <t>Công nghiệp</t>
  </si>
  <si>
    <t>Bất động sản</t>
  </si>
  <si>
    <t>Chứng khoán</t>
  </si>
  <si>
    <t>Công nghệ</t>
  </si>
  <si>
    <t>buy_value</t>
  </si>
  <si>
    <t>sell_value</t>
  </si>
  <si>
    <t>net_value</t>
  </si>
  <si>
    <t>TD</t>
  </si>
  <si>
    <t>NN</t>
  </si>
  <si>
    <t>weekly_value</t>
  </si>
  <si>
    <t>SSI</t>
  </si>
  <si>
    <t>HPG</t>
  </si>
  <si>
    <t>FPT</t>
  </si>
  <si>
    <t>VPB</t>
  </si>
  <si>
    <t>VIX</t>
  </si>
  <si>
    <t>DPM</t>
  </si>
  <si>
    <t>HDG</t>
  </si>
  <si>
    <t>VCG</t>
  </si>
  <si>
    <t>ACV</t>
  </si>
  <si>
    <t>GMD</t>
  </si>
  <si>
    <t>MWG</t>
  </si>
  <si>
    <t>TCB</t>
  </si>
  <si>
    <t>MBB</t>
  </si>
  <si>
    <t>EIB</t>
  </si>
  <si>
    <t>SZC</t>
  </si>
  <si>
    <t>VRE</t>
  </si>
  <si>
    <t>BCM</t>
  </si>
  <si>
    <t>VIB</t>
  </si>
  <si>
    <t>DGC</t>
  </si>
  <si>
    <t>volume</t>
  </si>
  <si>
    <t>trend_5p</t>
  </si>
  <si>
    <t>trend_20p</t>
  </si>
  <si>
    <t>trend_60p</t>
  </si>
  <si>
    <t>trend_240p</t>
  </si>
  <si>
    <t>selected</t>
  </si>
  <si>
    <t>Ngân hàng</t>
  </si>
  <si>
    <t>Thép</t>
  </si>
  <si>
    <t>Dầu khí</t>
  </si>
  <si>
    <t>Khoáng sản</t>
  </si>
  <si>
    <t>Hàng tiêu dùng</t>
  </si>
  <si>
    <t>HISTORY</t>
  </si>
  <si>
    <t>SUM</t>
  </si>
  <si>
    <t>STOCK</t>
  </si>
  <si>
    <t>top_check</t>
  </si>
  <si>
    <t>Tổng giá trị mua vào</t>
  </si>
  <si>
    <t>Tổng giá trị bán ra</t>
  </si>
  <si>
    <t>Tổng giá trị mua/bán ròng</t>
  </si>
  <si>
    <t>Tổng khối lượng mua vào</t>
  </si>
  <si>
    <t>Tổng khối lượng bán ra</t>
  </si>
  <si>
    <t>Tổng khối lượng mua/bán ròng</t>
  </si>
  <si>
    <t>sell_volume</t>
  </si>
  <si>
    <t>buy_volume</t>
  </si>
  <si>
    <t>net_volume</t>
  </si>
  <si>
    <t>buy</t>
  </si>
  <si>
    <t>sell</t>
  </si>
  <si>
    <t>value</t>
  </si>
  <si>
    <t>net</t>
  </si>
  <si>
    <t>* Đon vị: Tỷ đồng</t>
  </si>
  <si>
    <t>*Dữ liệu giao dịch trong tuần</t>
  </si>
  <si>
    <t>open_cap</t>
  </si>
  <si>
    <t>close_cap</t>
  </si>
  <si>
    <t>cap_gain</t>
  </si>
  <si>
    <t>cap_loss</t>
  </si>
  <si>
    <t>net_cap</t>
  </si>
  <si>
    <t>change_cap</t>
  </si>
  <si>
    <t>impact_group</t>
  </si>
  <si>
    <t>impact_ratio</t>
  </si>
  <si>
    <t>Thị trường</t>
  </si>
  <si>
    <t>neutral</t>
  </si>
  <si>
    <t>industry</t>
  </si>
  <si>
    <t>positive</t>
  </si>
  <si>
    <t>Thực phẩm</t>
  </si>
  <si>
    <t>DV hạ tầng</t>
  </si>
  <si>
    <t>Vận tải</t>
  </si>
  <si>
    <t>BĐS KCN</t>
  </si>
  <si>
    <t>Hoá chất</t>
  </si>
  <si>
    <t>Bán lẻ</t>
  </si>
  <si>
    <t>Xây dựng</t>
  </si>
  <si>
    <t>Công ty tài chính</t>
  </si>
  <si>
    <t>Dệt may</t>
  </si>
  <si>
    <t>Y tế</t>
  </si>
  <si>
    <t>nagative</t>
  </si>
  <si>
    <t>Bảo hiểm</t>
  </si>
  <si>
    <t>Thuỷ sản</t>
  </si>
  <si>
    <t>Du lịch và DV</t>
  </si>
  <si>
    <t>stock</t>
  </si>
  <si>
    <t>VHM</t>
  </si>
  <si>
    <t>HVN</t>
  </si>
  <si>
    <t>MARKET CAP</t>
  </si>
  <si>
    <t>Tổng giá trị vốn hoá tăng thêm</t>
  </si>
  <si>
    <t>Tổng giá trị vốn hoá giảm xuống</t>
  </si>
  <si>
    <t>Tổng giá trị thay đổi vốn hoá</t>
  </si>
  <si>
    <t>Tỉ lệ thay đổi vốn hoá (%)</t>
  </si>
  <si>
    <t>t5_pct_change</t>
  </si>
  <si>
    <t>VGC</t>
  </si>
  <si>
    <t>KBC</t>
  </si>
  <si>
    <t>SIP</t>
  </si>
  <si>
    <t>TAL</t>
  </si>
  <si>
    <t>HDC</t>
  </si>
  <si>
    <t>HHS</t>
  </si>
  <si>
    <t>CEO</t>
  </si>
  <si>
    <t>TCH</t>
  </si>
  <si>
    <t>HCM</t>
  </si>
  <si>
    <t>VCI</t>
  </si>
  <si>
    <t>CTS</t>
  </si>
  <si>
    <t>FTS</t>
  </si>
  <si>
    <t>BSI</t>
  </si>
  <si>
    <t>BVS</t>
  </si>
  <si>
    <t>VTP</t>
  </si>
  <si>
    <t>TV1</t>
  </si>
  <si>
    <t>VJC</t>
  </si>
  <si>
    <t>PLX</t>
  </si>
  <si>
    <t>GVR</t>
  </si>
  <si>
    <t>DDV</t>
  </si>
  <si>
    <t>DCM</t>
  </si>
  <si>
    <t>BFC</t>
  </si>
  <si>
    <t>CSV</t>
  </si>
  <si>
    <t>ACB</t>
  </si>
  <si>
    <t>CTG</t>
  </si>
  <si>
    <t>HUT</t>
  </si>
  <si>
    <t>HHV</t>
  </si>
  <si>
    <t>CTD</t>
  </si>
  <si>
    <t>TV2</t>
  </si>
  <si>
    <t>current_price</t>
  </si>
  <si>
    <t>mean_vol</t>
  </si>
  <si>
    <t>distance_mopen</t>
  </si>
  <si>
    <t>distance_mhigh_prev</t>
  </si>
  <si>
    <t>distance_mlow_prev</t>
  </si>
  <si>
    <t>distance_yopen</t>
  </si>
  <si>
    <t>distance_yhigh_prev</t>
  </si>
  <si>
    <t>distance_ylow_prev</t>
  </si>
  <si>
    <t>Mã</t>
  </si>
  <si>
    <t>Nhóm Ngành</t>
  </si>
  <si>
    <t>Mở cửa Tháng</t>
  </si>
  <si>
    <t>Đỉnh cũ Tháng</t>
  </si>
  <si>
    <t>Đáy cũ Tháng</t>
  </si>
  <si>
    <t>Mở cửa Năm</t>
  </si>
  <si>
    <t>Đỉnh cũ Năm</t>
  </si>
  <si>
    <t>Đáy cũ Năm</t>
  </si>
  <si>
    <t>Thông tin cổ phiếu</t>
  </si>
  <si>
    <t>Biến động trong tuần</t>
  </si>
  <si>
    <t>Thay đổi (%)</t>
  </si>
  <si>
    <t>Thanh khoản (%)</t>
  </si>
  <si>
    <t>Giá Hiện Tại</t>
  </si>
  <si>
    <t>Khoảng cách tới Đỉnh/Đáy cũ</t>
  </si>
  <si>
    <t>TIN TỨC TRONG NƯỚC</t>
  </si>
  <si>
    <t>TÁC ĐỘNG</t>
  </si>
  <si>
    <t>LĨNH VỰC</t>
  </si>
  <si>
    <t>I.  BỐI CẢNH VĨ MÔ</t>
  </si>
  <si>
    <t>cum_change</t>
  </si>
  <si>
    <t>1 Phiên</t>
  </si>
  <si>
    <t>5 Phiên</t>
  </si>
  <si>
    <t>20 Phiên</t>
  </si>
  <si>
    <t>TIN TỨC QUỐC TẾ</t>
  </si>
  <si>
    <t>II.  PHÂN TÍCH THỊ TRƯỜNG</t>
  </si>
  <si>
    <t>`</t>
  </si>
  <si>
    <t>1. PHÂN TÍCH KĨ THUẬT CHỈ SỐ VNINDEX</t>
  </si>
  <si>
    <t>3. THỐNG KÊ GIAO DỊCH NƯỚC NGOÀI - TỰ DOANH</t>
  </si>
  <si>
    <t>*Dữ liệu Nước Ngoài giao dịch trong tuần</t>
  </si>
  <si>
    <t>*Top cổ phiếu Nước Ngoài mua/bán ròng</t>
  </si>
  <si>
    <t>*Dữ liệu Tự Doanh giao dịch trong tuần</t>
  </si>
  <si>
    <t>*Top cổ phiếu Tự Doanh mua/bán ròng</t>
  </si>
  <si>
    <t>4. THỐNG KÊ BIẾN ĐỘNG VỐN HOÁ THỊ TRƯỜNG</t>
  </si>
  <si>
    <t>1. DANH SÁCH CỔ PHIẾU THEO DÕI</t>
  </si>
  <si>
    <t>III.  DANH MỤC CỔ PHIẾU</t>
  </si>
  <si>
    <t>2. CHIẾN LƯỢC GIAO DỊCH TUẦN</t>
  </si>
  <si>
    <t>THÔNG BÁO MIỄN TRỪ TRÁCH NHIỆM</t>
  </si>
  <si>
    <t>✔️</t>
  </si>
  <si>
    <t>❌</t>
  </si>
  <si>
    <t>📌</t>
  </si>
  <si>
    <t>➤</t>
  </si>
  <si>
    <t>➕</t>
  </si>
  <si>
    <t>➖</t>
  </si>
  <si>
    <t>➜</t>
  </si>
  <si>
    <t>1️⃣</t>
  </si>
  <si>
    <t>2️⃣</t>
  </si>
  <si>
    <t>3️⃣</t>
  </si>
  <si>
    <t>4️⃣</t>
  </si>
  <si>
    <t>5️⃣</t>
  </si>
  <si>
    <t>6️⃣</t>
  </si>
  <si>
    <t>7️⃣</t>
  </si>
  <si>
    <t>8️⃣</t>
  </si>
  <si>
    <t>9️⃣</t>
  </si>
  <si>
    <t>🔟</t>
  </si>
  <si>
    <t>⬆️</t>
  </si>
  <si>
    <t>⬇️</t>
  </si>
  <si>
    <t>⚠️</t>
  </si>
  <si>
    <t>🚫</t>
  </si>
  <si>
    <t>❗</t>
  </si>
  <si>
    <t>💡</t>
  </si>
  <si>
    <t>⚲</t>
  </si>
  <si>
    <t>📄</t>
  </si>
  <si>
    <t>📚</t>
  </si>
  <si>
    <t>📝</t>
  </si>
  <si>
    <t>5d_change</t>
  </si>
  <si>
    <t>20d_change</t>
  </si>
  <si>
    <t>VNM</t>
  </si>
  <si>
    <t>cum_net</t>
  </si>
  <si>
    <t>* Đơn vị: Tỷ đồng</t>
  </si>
  <si>
    <t>* Đơn vị: Triệu CP</t>
  </si>
  <si>
    <t/>
  </si>
  <si>
    <t>2. PHÂN TÍCH CẤU TRÚC XU HƯỚNG THỊ TRƯỜNG</t>
  </si>
  <si>
    <t>*Top cổ phiếu ảnh hưởng tới vốn hoá thị trường</t>
  </si>
  <si>
    <t>*Top ngành ảnh hưởng tới vốn hoá thị trường</t>
  </si>
  <si>
    <t>update_time</t>
  </si>
  <si>
    <t>time</t>
  </si>
  <si>
    <t>*Dữ liệu Tự Doanh được cập nhật vào cuối mỗi phiên</t>
  </si>
  <si>
    <t>➤ Tổng quan diễn biến VNINDEX</t>
  </si>
  <si>
    <t>➤ Phân tích đa khung thời gian</t>
  </si>
  <si>
    <t>➤ Kết luận và khuyến nghị</t>
  </si>
  <si>
    <t>➤ Phân tích xu hướng đa khung thời gian</t>
  </si>
  <si>
    <t>GEX</t>
  </si>
  <si>
    <t>SHB</t>
  </si>
  <si>
    <t>VGI</t>
  </si>
  <si>
    <t>date_range</t>
  </si>
  <si>
    <t>no.</t>
  </si>
  <si>
    <t>ai_selected</t>
  </si>
  <si>
    <t>CafeF</t>
  </si>
  <si>
    <t>VietStock</t>
  </si>
  <si>
    <t>lslnh_on</t>
  </si>
  <si>
    <t>dhtg_trung_tam</t>
  </si>
  <si>
    <t>dhtg_tran</t>
  </si>
  <si>
    <t>dhtg_nhtm_ban_ra</t>
  </si>
  <si>
    <t>dhtg_san</t>
  </si>
  <si>
    <t>dhtg_tu_do_ban_ra</t>
  </si>
  <si>
    <t>VIC</t>
  </si>
  <si>
    <t>unit</t>
  </si>
  <si>
    <t>name</t>
  </si>
  <si>
    <t>VNĐ/kg</t>
  </si>
  <si>
    <t>Thị heo hơi</t>
  </si>
  <si>
    <t>USD/tấn</t>
  </si>
  <si>
    <t>Đường</t>
  </si>
  <si>
    <t>CNY/tấn</t>
  </si>
  <si>
    <t>Sợi cotton</t>
  </si>
  <si>
    <t>VNĐ/tấn</t>
  </si>
  <si>
    <t>Gạo xuất khẩu</t>
  </si>
  <si>
    <t>Quặng sắt</t>
  </si>
  <si>
    <t>Triệu VNĐ/lượng</t>
  </si>
  <si>
    <t>Kim loại quý</t>
  </si>
  <si>
    <t>Thép HRC</t>
  </si>
  <si>
    <t>Hóa chất</t>
  </si>
  <si>
    <t>Hạt nhựa PVC</t>
  </si>
  <si>
    <t>Phốt pho vàng</t>
  </si>
  <si>
    <t>Urê</t>
  </si>
  <si>
    <t>Cao su</t>
  </si>
  <si>
    <t>USD/ounce</t>
  </si>
  <si>
    <t>Vàng thế giới</t>
  </si>
  <si>
    <t>Point</t>
  </si>
  <si>
    <t>USD</t>
  </si>
  <si>
    <t>Bitcoin</t>
  </si>
  <si>
    <t>USD/thùng</t>
  </si>
  <si>
    <t>Dầu WTI</t>
  </si>
  <si>
    <t>USD/MMBtu</t>
  </si>
  <si>
    <t>Khí tự nhiên</t>
  </si>
  <si>
    <t>Đơn vị</t>
  </si>
  <si>
    <t>Cập nhật</t>
  </si>
  <si>
    <t>Chỉ số</t>
  </si>
  <si>
    <t>Giá trị</t>
  </si>
  <si>
    <t>% 1 Phiên</t>
  </si>
  <si>
    <t>% 5 Phiên</t>
  </si>
  <si>
    <t>% 20 Phiên</t>
  </si>
  <si>
    <t>Chỉ số DXY</t>
  </si>
  <si>
    <t>Nhóm</t>
  </si>
  <si>
    <t>Tiền mã hoá</t>
  </si>
  <si>
    <t>Năng lượng</t>
  </si>
  <si>
    <t>4. DỮ LIỆU CÁC CHỈ SỐ TÀI CHÍNH KHÁC</t>
  </si>
  <si>
    <t>Kinh loại quý</t>
  </si>
  <si>
    <t>Vàng trong nước</t>
  </si>
  <si>
    <t>Tỷ giá</t>
  </si>
  <si>
    <t>Vật liệu xây dựng</t>
  </si>
  <si>
    <t>Etherum</t>
  </si>
  <si>
    <t>lshd_san</t>
  </si>
  <si>
    <t>lshd_tran</t>
  </si>
  <si>
    <t>lshd_tb</t>
  </si>
  <si>
    <t>lscv_san</t>
  </si>
  <si>
    <t>lscv_tran</t>
  </si>
  <si>
    <t>lscv_tb</t>
  </si>
  <si>
    <t>dtnh</t>
  </si>
  <si>
    <t>Tín phiếu 7 ngày</t>
  </si>
  <si>
    <t>Tín phiếu 14 ngày</t>
  </si>
  <si>
    <t>Tín phiếu 28 ngày</t>
  </si>
  <si>
    <t>Reversed Repo 7 ngày</t>
  </si>
  <si>
    <t>Reversed Repo 14 ngày</t>
  </si>
  <si>
    <t>Reversed Repo 21 ngày</t>
  </si>
  <si>
    <t>Reversed Repo 28 ngày</t>
  </si>
  <si>
    <t>Reversed Repo 35 ngày</t>
  </si>
  <si>
    <t>Reversed Repo 91 ngày</t>
  </si>
  <si>
    <t>lslnh_1m</t>
  </si>
  <si>
    <t>lslnh_3m</t>
  </si>
  <si>
    <t>omo_bom_tien</t>
  </si>
  <si>
    <t>omo_hut_tien</t>
  </si>
  <si>
    <t>omo_bom_hut_rong</t>
  </si>
  <si>
    <t>tin_phieu_luu_hanh</t>
  </si>
  <si>
    <t>reverse_repo_luu_hanh</t>
  </si>
  <si>
    <t>outstanding_omo_value</t>
  </si>
  <si>
    <t xml:space="preserve"> PHÁT HÀNH OMO</t>
  </si>
  <si>
    <t>LS (%)</t>
  </si>
  <si>
    <t>GT (Tỷ)</t>
  </si>
  <si>
    <t>TỶ GIÁ VND/USD</t>
  </si>
  <si>
    <t>LÃI SUÁT HUY ĐỘNG/CHO VAY TẠI NHTM</t>
  </si>
  <si>
    <t>LÃI SUẤT LIÊN NGÂN HÀNG</t>
  </si>
  <si>
    <t>1. THỊ TRƯỜNG CHỨNG KHOÁN VIỆT NAM</t>
  </si>
  <si>
    <t>2. THỊ TRƯỜNG CHỨNG KHOÁN QUỐC TẾ</t>
  </si>
  <si>
    <t>PHÒNG MÔI GIỚI VÀ TƯ VẤN ĐẦU TƯ</t>
  </si>
  <si>
    <t>DỰ TRỰ NGOẠI HỐI CỦA NHNN</t>
  </si>
  <si>
    <t>I. BỐI CẢNH VĨ MÔ</t>
  </si>
  <si>
    <t>3. DỮ LIỆU THỊ TRƯỜNG TIỀN TỆ</t>
  </si>
  <si>
    <t>II. PHÂN TÍCH THỊ TRƯỜNG</t>
  </si>
  <si>
    <t>3. THỐNG KÊ GIAO DỊCH KHỐI NGOẠI - TỰ DOANH</t>
  </si>
  <si>
    <t>III. DANH MỤC CỔ PHIẾU</t>
  </si>
  <si>
    <t>MỤC LỤC</t>
  </si>
  <si>
    <t>rate-2025-08-01</t>
  </si>
  <si>
    <t>value-2025-08-01</t>
  </si>
  <si>
    <t>rate-2025-08-04</t>
  </si>
  <si>
    <t>value-2025-08-04</t>
  </si>
  <si>
    <t>rate-2025-08-05</t>
  </si>
  <si>
    <t>value-2025-08-05</t>
  </si>
  <si>
    <t>rate-2025-08-06</t>
  </si>
  <si>
    <t>value-2025-08-06</t>
  </si>
  <si>
    <t>rate-2025-08-07</t>
  </si>
  <si>
    <t>value-2025-08-07</t>
  </si>
  <si>
    <t>SHS</t>
  </si>
  <si>
    <t>STB</t>
  </si>
  <si>
    <t>TPB</t>
  </si>
  <si>
    <t>KDH</t>
  </si>
  <si>
    <t>MSN</t>
  </si>
  <si>
    <t>HSG</t>
  </si>
  <si>
    <t>Ngân hàng, Toàn thị trường</t>
  </si>
  <si>
    <t>Mở tài khoản EKYC</t>
  </si>
  <si>
    <t>Tài liệu này do Công ty Cổ phần Chứng khoán Ngân hàng Công Thương Việt Nam “VietinBank Securities” biên soạn, nhằm mục đích cung cấp thông tin tham khảo dành riêng cho nhà đầu tư là khách hàng của VietinBank Securities.
Thông tin được tổng hợp từ các nguồn được cho là đáng tin cậy tại thời điểm công bố. VietinBank Securities không cam kết hoặc bảo đảm tính chính xác, đầy đủ hay kịp thời. Nội dung có thể thay đổi mà không cần thông báo. Chúng tôi không có nghĩa vụ cập nhật khi điều kiện thị trường hoặc quy định thay đổi. Một số dữ liệu biểu đồ hoặc nhận định có thể do bên thứ ba cung cấp.
Mọi nhận định đánh giá và dự báo nếu có chỉ phản ánh quan điểm tại thời điểm phát hành. Tài liệu không phải khuyến nghị đầu tư và không phải lời mời chào mua bán hay nắm giữ bất kỳ chứng khoán nào. Khách hàng cần tự cân nhắc mục tiêu đầu tư và mức chịu đựng rủi ro của mình và có thể tham khảo ý kiến tư vấn độc lập khi cần. VietinBank Securities cùng công ty liên kết và nhân sự liên quan không chịu trách nhiệm đối với bất kỳ tổn thất hay thiệt hại nào phát sinh trực tiếp hoặc gián tiếp từ việc sử dụng tài liệu.</t>
  </si>
  <si>
    <t>Tài liệu thuộc quyền sở hữu của VietinBank Securities và mọi quyền được bảo lưu. Cấm sao chép trích dẫn tái tạo phát hành công bố chuyển giao hoặc phân phối một phần hay toàn bộ dưới bất kỳ hình thức nào kể cả điện tử và bản in khi chưa có chấp thuận bằng văn bản của VietinBank Securities. Người nhận có trách nhiệm bảo mật và chỉ sử dụng đúng mục đích được phép và tuân thủ pháp luật cùng các quy định liên quan. Việc phân phối có thể bị hạn chế tại một số khu vực pháp lý và người nhận có trách nhiệm bảo đảm tuân thủ các hạn chế đó.</t>
  </si>
  <si>
    <t>TÍCH CỰC</t>
  </si>
  <si>
    <t>TRUNG LẬP</t>
  </si>
  <si>
    <t>TIÊU CỰC</t>
  </si>
  <si>
    <t>Bất ngờ vượt TPHCM, Bắc Ninh vươn lên đứng đầu cả nước về xuất khẩu</t>
  </si>
  <si>
    <t>https://image.vietstock.vn/2025/08/11/vietstock_s_bat-ngo-vuot-tphcm-bac-ninh-vuon-len-dung-dau-ca-nuoc-ve-xuat-khau_20250811144419.png</t>
  </si>
  <si>
    <t>http://vietstock.vn/2025/08/bat-ngo-vuot-tphcm-bac-ninh-vuon-len-dung-dau-ca-nuoc-ve-xuat-khau-768-1340014.htm</t>
  </si>
  <si>
    <t>Thủ tướng Chính phủ yêu cầu hoàn thành cao nhất các mục tiêu phát triển kinh tế-xã hội năm 2025</t>
  </si>
  <si>
    <t>https://image.vietstock.vn/2025/08/11/chinh-phu-ban-hanh-nghi-quyet-phien-hop-thuong-ky-thang-7.jpg</t>
  </si>
  <si>
    <t>http://vietstock.vn/2025/08/thu-tuong-chinh-phu-yeu-cau-hoan-thanh-cao-nhat-cac-muc-tieu-phat-trien-kinh-te-xa-hoi-nam-2025-761-1339980.htm</t>
  </si>
  <si>
    <t>Lãi suất tiền gửi đầu tháng 8 ổn định</t>
  </si>
  <si>
    <t>https://image.vietstock.vn/2025/08/08/lai-suat-1.png</t>
  </si>
  <si>
    <t>http://vietstock.vn/2025/08/lai-suat-tien-gui-dau-thang-8-on-dinh-757-1339354.htm</t>
  </si>
  <si>
    <t>Tổng thống Mỹ ký gia hạn hoãn áp thuế với Trung Quốc thêm 90 ngày</t>
  </si>
  <si>
    <t>https://image.vietstock.vn/2025/08/12/my-gia-han-ap-thue-voi-hang-hoa-trung-quoc.jpg</t>
  </si>
  <si>
    <t>http://vietstock.vn/2025/08/tong-thong-my-ky-gia-han-hoan-ap-thue-voi-trung-quoc-them-90-ngay-775-1340297.htm</t>
  </si>
  <si>
    <t>Chứng khoán Mỹ giảm điểm chờ báo cáo lạm phát Mỹ</t>
  </si>
  <si>
    <t>https://image.vietstock.vn/2025/08/12/081225-ck-1.png</t>
  </si>
  <si>
    <t>http://vietstock.vn/2025/08/chung-khoan-my-giam-diem-cho-bao-cao-lam-phat-my-773-1340286.htm</t>
  </si>
  <si>
    <t>Ông Trump mở đường cho các quỹ hưu trí Mỹ đầu tư vào tiền điện tử và vốn cổ phần tư nhân</t>
  </si>
  <si>
    <t>https://image.vietstock.vn/2025/08/11/trump-quy-huu-tri_1639661.jpg</t>
  </si>
  <si>
    <t>http://vietstock.vn/2025/08/ong-trump-mo-duong-cho-cac-quy-huu-trimy-dau-tu-vao-tien-dien-tu-va-von-co-phan-tu-nhan-772-1340131.htm</t>
  </si>
  <si>
    <t>Dòng vốn "khủng" đổ vào trái phiếu doanh nghiệp Mỹ</t>
  </si>
  <si>
    <t>https://image.vietstock.vn/2025/08/09/pho-wwall.png</t>
  </si>
  <si>
    <t>http://vietstock.vn/2025/08/dong-von-khung-do-vao-trai-phieu-doanh-nghiep-my-773-1339741.htm</t>
  </si>
  <si>
    <t>NHNN bơm ròng hơn 11 ngàn tỷ đồng trên thị trường mở</t>
  </si>
  <si>
    <t>https://image.vietstock.vn/2025/08/12/omo-ngay-12-08.png</t>
  </si>
  <si>
    <t>http://vietstock.vn/2025/08/nhnn-bom-rong-hon-11-ngan-ty-dong-tren-thi-truong-mo-757-1340396.htm</t>
  </si>
  <si>
    <t>Chứng khoán, Toàn thị trường</t>
  </si>
  <si>
    <t>Mỹ siết chặt phòng chống trốn thuế quan và gian lận thương mại</t>
  </si>
  <si>
    <t>https://image.vietstock.vn/2025/08/12/siet-kiem-tra.png</t>
  </si>
  <si>
    <t>http://vietstock.vn/2025/08/my-siet-chat-phong-chong-tron-thue-quan-va-gian-lan-thuong-mai-775-1340447.htm</t>
  </si>
  <si>
    <t>Ông Trump “quay xe”, ca ngợi CEO Intel sau khi yêu cầu từ chức</t>
  </si>
  <si>
    <t>https://image.vietstock.vn/2025/08/12/ong-trump-12-08.png</t>
  </si>
  <si>
    <t>http://vietstock.vn/2025/08/ong-trump-quay-xe-ca-ngoi-ceo-intel-sau-khi-yeu-cau-tu-chuc-773-1340387.htm</t>
  </si>
  <si>
    <t>Thương mại quốc tế, Nông nghiệp</t>
  </si>
  <si>
    <t>Toàn thị trường, Chứng khoán</t>
  </si>
  <si>
    <t>Bộ trưởng Tài chính Mỹ gợi ý điều kiện để được giảm thuế đối ứng</t>
  </si>
  <si>
    <t>https://image.vietstock.vn/2025/08/11/scott.png</t>
  </si>
  <si>
    <t>http://vietstock.vn/2025/08/bo-truong-tai-chinh-my-goi-y-dieu-kien-de-duoc-giam-thue-doi-ung-775-1340000.htm</t>
  </si>
  <si>
    <t>Cơn sốt AI sản sinh hàng chục tỷ phú mới, vượt xa thời bong bóng dot-com</t>
  </si>
  <si>
    <t>https://image.vietstock.vn/2025/08/11/ty-phu-ai.png</t>
  </si>
  <si>
    <t>http://vietstock.vn/2025/08/con-sot-ai-san-sinh-hang-chuc-ty-phu-moi-vuot-xa-thoi-bong-bong-dot-com-775-1339923.htm</t>
  </si>
  <si>
    <t>BID</t>
  </si>
  <si>
    <t>CII</t>
  </si>
  <si>
    <t>VCB</t>
  </si>
  <si>
    <t>HDB</t>
  </si>
  <si>
    <t>REE</t>
  </si>
  <si>
    <t>Hiệp hội Ngân hàng Việt Nam đề xuất nâng hạn mức cho vay tiêu dùng</t>
  </si>
  <si>
    <t>https://image.vietstock.vn/2025/08/12/de-xuat-nang-han-muc-cho-vay-tieu-dung.jpg</t>
  </si>
  <si>
    <t>http://vietstock.vn/2025/08/hiep-hoi-ngan-hang-viet-nam-de-xuat-nang-han-muc-cho-vay-tieu-dung-757-1340300.htm</t>
  </si>
  <si>
    <t>NGÀY 11/08/2025 - 13/08/2025</t>
  </si>
  <si>
    <t>Chính phủ đang đẩy mạnh các giải pháp thúc đẩy tăng trưởng kinh tế bền vững. Chính sách vĩ mô thúc đẩy giải ngân vốn, nới lỏng tín dụng, lạm phát ổn định. Tuy nhiên, tự động hóa AI tạo áp lực lớn, gây biến động thị trường công nghệ. Các thị trường chứng khoán toàn cầu ghi nhận phản ứng trái chiều từ thông tin. Nền kinh tế đang cân bằng giữa động lực tăng trưởng và các rủi ro.</t>
  </si>
  <si>
    <t>Chính sách thương mại toàn cầu đang định hình lại xu hướng kinh tế vĩ mô hiện tại đáng kể. Quyết định hoãn thuế và thúc đẩy đa dạng hóa đầu tư mang lại nhiều cơ hội mới. Tuy nhiên, căng thẳng thương mại vẫn kìm hãm tăng trưởng, khiến dòng vốn bị trì trệ. Các thị trường châu Âu suy yếu, hoạt động huy động vốn cũng giảm sút đáng kể. Tổng thể, bức tranh kinh tế vĩ mô toàn cầu vẫn phức tạp, đòi hỏi thích nghi linh hoạt.</t>
  </si>
  <si>
    <t>Thủ tướng yêu cầu đẩy mạnh các giải pháp nhằm thực hiện mục tiêu tăng trưởng kinh tế năm 2025</t>
  </si>
  <si>
    <t>Thủ tướng yêu cầu đẩy mạnh tăng trưởng 8.3-8.5% năm 2025, với mục tiêu xuất khẩu 65 tỷ USD nông sản. Bộ Công Thương đẩy mạnh cơ cấu lại công nghiệp, phấn đấu tăng trưởng 9.6-9.8%. Các bộ tập trung giải ngân vốn đầu tư công và đẩy nhanh dự án giao thông trọng điểm.</t>
  </si>
  <si>
    <t>https://image.vietstock.vn/2025/08/13/muc-tieu-tang-truong-2025.jpg</t>
  </si>
  <si>
    <t>http://vietstock.vn/2025/08/thu-tuong-yeu-cau-day-manh-cac-giai-phap-nham-thuc-hien-muc-tieu-tang-truong-kinh-te-nam-2025-761-1340836.htm</t>
  </si>
  <si>
    <t>Toàn thị trường, Nông nghiệp, Công nghiệp, Hạ tầng, Xây dựng</t>
  </si>
  <si>
    <t>Chỉ 2 ngày nữa, những người làm công việc này sẽ được thêm 5 triệu đồng mỗi tháng ngoài lương</t>
  </si>
  <si>
    <t>Từ 15/8/2025, công chức, viên chức làm chuyển đổi số, an toàn thông tin nhận 5 triệu đồng/tháng. Mức hỗ trợ này được trả cùng lương, không tính đóng bảo hiểm. Ngân sách nhà nước hoặc nguồn thu đơn vị sẽ chi trả khoản hỗ trợ này.</t>
  </si>
  <si>
    <t>https://cafefcdn.com/zoom/600_315/203337114487263232/2025/8/13/avatar1755051480200-1755051481373111652174.jpg</t>
  </si>
  <si>
    <t>https://cafef.vn/chi-2-ngay-nua-nhung-nguoi-lam-cong-viec-nay-se-duoc-them-5-trieu-dong-moi-thang-ngoai-luong-18825081309154055.chn</t>
  </si>
  <si>
    <t>Công nghệ thông tin, An toàn thông tin</t>
  </si>
  <si>
    <t>Nới room tín dụng, tiền gửi tiết kiệm có bị ảnh hưởng không?</t>
  </si>
  <si>
    <t>Room tín dụng sẽ được thí điểm gỡ bỏ từ năm 2026, nhưng cần quản lý chặt chẽ để đảm bảo an toàn. Lãi suất cho vay dự kiến không tăng mạnh dù tín dụng tăng trưởng 9,8% năm nay. Tiền gửi tiết kiệm được bảo vệ bởi các biện pháp kiểm soát của Ngân hàng Nhà nước.</t>
  </si>
  <si>
    <t>https://image.vietstock.vn/2025/08/13/noi-roo-tin-dung.jpg</t>
  </si>
  <si>
    <t>http://vietstock.vn/2025/08/noi-room-tin-dung-tien-gui-tiet-kiem-co-bi-anh-huong-khong-757-1340807.htm</t>
  </si>
  <si>
    <t>Nhà đầu tư tháo chạy khỏi các công ty bị AI đe dọa</t>
  </si>
  <si>
    <t>Nhà đầu tư bán tháo cổ phiếu công ty bị AI đe dọa, Wix và Shutterstock giảm 33%. ManpowerGroup, Robert Half mất giá do tự động hóa tuyển dụng. Gartner giảm 30% do AI thay thế phân tích thị trường.</t>
  </si>
  <si>
    <t>https://image.vietstock.vn/2025/08/13/vietstock_s_nha-dau-tu-thao-chay-khoi-cac-cong-ty-bi-ai-de-doa_20250813081916.png</t>
  </si>
  <si>
    <t>http://vietstock.vn/2025/08/nha-dau-tu-thao-chay-khoi-cac-cong-ty-bi-ai-de-doa-773-1340801.htm</t>
  </si>
  <si>
    <t>Công nghệ, Phần mềm, Dịch vụ tuyển dụng, Tư vấn</t>
  </si>
  <si>
    <t>Dow Jones tăng gần 500 điểm, S&amp;P 500 lập kỷ lục mới sau báo cáo lạm phát Mỹ</t>
  </si>
  <si>
    <t>S&amp;P 500 và Nasdaq lập kỷ lục mới, Dow Jones tăng 483 điểm nhờ lạm phát Mỹ thấp hơn dự kiến. CPI tháng 7 tăng 2,7%, thấp hơn 0,1% so với dự báo 2,8%. Nhà đầu tư kỳ vọng Fed hạ lãi suất 94% vào tháng tới, cổ phiếu vốn hóa nhỏ dẫn đầu đà tăng.</t>
  </si>
  <si>
    <t>https://image.vietstock.vn/2025/08/13/081325-ck-1.png</t>
  </si>
  <si>
    <t>http://vietstock.vn/2025/08/dow-jones-tang-gan-500-diem-sp-500-lap-ky-luc-moi-sau-bao-cao-lam-phat-my-773-1340796.htm</t>
  </si>
  <si>
    <t>Gia Lai sắp có bến cảng hơn 6.000 tỷ đồng</t>
  </si>
  <si>
    <t>Bến cảng Phù Mỹ (205ha) khởi công tháng 9/2026, bàn giao tháng 10/2028, dự kiến 4,4 triệu tấn/năm.
Dự án KCN Phù Mỹ (436ha, 4.500 tỷ đồng) khởi công cùng thời điểm với bến cảng.
Gia Lai khởi công dự án đường cất hạ cánh sân bay Phù Cát hơn 3.200 tỷ đồng.</t>
  </si>
  <si>
    <t>https://cafefcdn.com/zoom/600_315/203337114487263232/2025/8/13/avatar1755043339599-17550433399431182679192.webp</t>
  </si>
  <si>
    <t>https://cafef.vn/gia-lai-sap-co-ben-cang-hon-6000-ty-dong-188250813070330888.chn</t>
  </si>
  <si>
    <t>Cảng biển, Logistics, Bất động sản khu công nghiệp, Hạ tầng, Xây dựng</t>
  </si>
  <si>
    <t>34 công chức Bộ NN-MT về địa phương gỡ vướng thủ tục đất đai khi thực hiện chính quyền 2 cấp</t>
  </si>
  <si>
    <t>34 công chức Bộ NN-MT về địa phương hỗ trợ gỡ vướng thủ tục đất đai.  Họ làm nhiệm vụ này trong 3 tháng kể từ 15-8-2025. Bộ NN-MT cũng cử 10 đoàn công tác do thứ trưởng dẫn đầu.</t>
  </si>
  <si>
    <t>https://image.vietstock.vn/2025/08/13/vietstock_s_34-cong-chuc-bo-nn-mt-ve-dia-phuong-go-vuong-thu-tuc-dat-dai-khi-thuc-hien-chinh-quyen-2-cap_20250813062142.png</t>
  </si>
  <si>
    <t>http://vietstock.vn/2025/08/34-cong-chuc-bo-nn-mt-ve-dia-phuong-go-vuong-thu-tuc-dat-dai-khi-thuc-hien-chinh-quyen-2-cap-768-1340798.htm</t>
  </si>
  <si>
    <t>13/08: Đọc gì trước giờ giao dịch chứng khoán?</t>
  </si>
  <si>
    <t>CPI Mỹ tháng 7 tăng 2,7%, yếu hơn dự báo trong bối cảnh thuế quan. LBM tăng 91% lợi nhuận, gấp đôi cổ tức, cổ phiếu lập đỉnh mới. Gelex Electric tạm ứng gần 1.100 tỷ đồng cổ tức bằng tiền mặt.</t>
  </si>
  <si>
    <t>https://image.vietstock.vn/2025/08/12/doc-gi-truoc-gio-giao-dich-chung-khoan_2042544.jpg</t>
  </si>
  <si>
    <t>http://vietstock.vn/2025/08/1308-doc-gi-truoc-gio-giao-dich-chung-khoan-830-1340795.htm</t>
  </si>
  <si>
    <t>Toàn thị trường, Chứng khoán, Điện</t>
  </si>
  <si>
    <t>Thể chế - trụ cột quan trọng nhất để phát triển kinh tế tư nhân</t>
  </si>
  <si>
    <t>Cải cách thể chế là trụ cột kinh tế tư nhân, 59% doanh nghiệp gặp trở ngại pháp lý. Hàn Quốc xuất khẩu tăng 55 triệu USD lên 10 tỷ USD. Cải cách cần quyết tâm, minh bạch, thực thi, đồng thuận xã hội.</t>
  </si>
  <si>
    <t>https://image.vietstock.vn/2025/08/12/vietstock_s_the-che-tru-cot-quan-trong-nhat-de-phat-trien-kinh-te-tu-nhan_20250812193112.png</t>
  </si>
  <si>
    <t>http://vietstock.vn/2025/08/the-che-tru-cot-quan-trong-nhat-de-phat-trien-kinh-te-tu-nhan-761-1340788.htm</t>
  </si>
  <si>
    <t>Toàn thị trường</t>
  </si>
  <si>
    <t>Vietstock Daily 13/08/2025: Công phá mốc 1,600 điểm</t>
  </si>
  <si>
    <t>VN-Index vượt 1,600 điểm nhờ BID, LPB tăng mạnh dù khối ngoại bán ròng 677 tỷ. Chỉ báo Stochastic quá mua báo hiệu rung lắc kỹ thuật sắp tới. HNX-Index giảm khối lượng giao dịch, nhà đầu tư cần cẩn trọng.</t>
  </si>
  <si>
    <t>https://image.vietstock.vn/2025/08/12/2025-08-12-daily-hinh1.png</t>
  </si>
  <si>
    <t>http://vietstock.vn/2025/08/vietstock-daily-13082025-cong-pha-moc-1600-diem-1636-1340624.htm</t>
  </si>
  <si>
    <t>Chứng khoán, Ngân hàng</t>
  </si>
  <si>
    <t>NHNN bơm ròng hơn 11 ngàn tỷ đồng, chủ yếu qua mua kỳ hạn, vốn lưu hành tăng. Lãi suất liên ngân hàng qua đêm tăng lên 6,25%/năm. Tỷ giá USD/VND tăng nhẹ, DXY giảm do lo ngại kinh tế Mỹ.</t>
  </si>
  <si>
    <t xml:space="preserve">Tổng thống Trump gặp CEO Intel Lip-Bu Tan sau khi yêu cầu từ chức, cổ phiếu tăng 2% ngày 11/08. Trước đó, ông Trump từng chỉ trích ông Tan có xung đột lợi ích và yêu cầu từ chức ngày 07/08. Nvidia đồng ý nộp 15% doanh thu bán chip tại Trung Quốc cho Mỹ sau gặp gỡ Trump.
</t>
  </si>
  <si>
    <t>Bán dẫn, Công nghệ, Chứng khoán</t>
  </si>
  <si>
    <t>Hiệp hội Ngân hàng đề xuất nâng hạn mức vay tiêu dùng từ 100 triệu lên 300-400 triệu đồng. Tăng giới hạn giải ngân trực tiếp từ 20 lên 40 triệu đồng. Giảm tỷ lệ dư nợ tín dụng tiêu dùng tối thiểu từ 70% xuống 50%.</t>
  </si>
  <si>
    <t>Ngân hàng, Tài chính tiêu dùng</t>
  </si>
  <si>
    <t>Logistics vùng: chìa khóa nâng hạng chuỗi giá trị nông sản Việt</t>
  </si>
  <si>
    <t xml:space="preserve">Logistics vùng then chốt, nâng cao giá trị nông sản, giảm 20-30% chi phí. 62,4 tỷ USD xuất khẩu năm 2024 cần chuyển đổi số mạnh mẽ, hiệu quả tức thì. Ba dòng vận hành, số hóa tích hợp, nông sản Việt vươn tầm thế giới.
</t>
  </si>
  <si>
    <t>https://image.vietstock.vn/2025/08/12/vietstock_s_logistics-vung-chia-khoa-nang-hang-chuoi-gia-tri-nong-san-viet_20250812083933.png</t>
  </si>
  <si>
    <t>http://vietstock.vn/2025/08/logistics-vung-chia-khoa-nang-hang-chuoi-gia-tri-nong-san-viet-768-1340295.htm</t>
  </si>
  <si>
    <t>Logistics, Nông nghiệp, Xuất khẩu, Công nghệ thông tin</t>
  </si>
  <si>
    <t xml:space="preserve">Chứng khoán Mỹ ngày 11/08 giảm điểm, Dow Jones giảm 200.52 điểm, do lo ngại lạm phát sắp tới. CPI tháng 7/2025 dự kiến tăng 0.2% so với tháng trước và 2.8% so với cùng kỳ năm ngoái. Thị trường chờ đợi dữ liệu lạm phát quan trọng, trước thềm cuộc họp Fed vào tháng 9/2025.
</t>
  </si>
  <si>
    <t xml:space="preserve">Bắc Ninh xuất khẩu 8,68 tỷ USD trong tháng 7/2025, vượt TPHCM lên vị trí dẫn đầu cả nước. Lũy kế 7 tháng, TPHCM dẫn đầu với 53,08 tỷ USD, Bắc Ninh đứng thứ hai với 48,62 tỷ USD. Bộ Công Thương thúc đẩy đàm phán thương mại với Mỹ và khai thác FTA để tăng trưởng xuất khẩu.
</t>
  </si>
  <si>
    <t>Xuất khẩu, Thương mại, Công nghiệp</t>
  </si>
  <si>
    <t xml:space="preserve">Thủ tướng yêu cầu hoàn thành mục tiêu GDP 8.3-8.5%, CPI dưới 4.5% năm 2025. Giải ngân vốn đầu tư công quý 3 đạt trên 60% và thu ngân sách tăng tối thiểu 25%. Các bộ tập trung trung tâm tài chính, chuẩn bị kế hoạch 2026-2030 với 3,000 dự án.
</t>
  </si>
  <si>
    <t>Toàn thị trường, Tài chính, Xây dựng, Hạ tầng</t>
  </si>
  <si>
    <t>Phép thử đặc khu Côn Đảo</t>
  </si>
  <si>
    <t xml:space="preserve">Côn Đảo là đặc khu, kết hợp hài hòa hiện đại và di sản văn hóa. Mục tiêu là "Đảo trung hòa Carbon" vào năm 2040, sớm hơn 10 năm. TP.HCM muốn phát triển kinh tế biển, cảng biển với cơ chế đặc khu.
</t>
  </si>
  <si>
    <t>https://image.vietstock.vn/2025/08/11/dac-khu-con-dao-3-195808_169-080520_118120.jpg</t>
  </si>
  <si>
    <t>http://vietstock.vn/2025/08/phep-thu-dac-khu-con-dao-761-1339931.htm</t>
  </si>
  <si>
    <t>Quy hoạch kinh tế, Du lịch, Cảng biển, Năng lượng</t>
  </si>
  <si>
    <t xml:space="preserve">Lãi suất tiền gửi tháng 8 ổn định, dao động từ 1.6% đến 5.6% tùy kỳ hạn 1-12 tháng.  Một số ngân hàng điều chỉnh lãi suất, Eximbank tăng kỳ hạn trên 12 tháng lên 5.5%/năm.  NHNN yêu cầu ổn định lãi suất, có thể giảm 0.5% nếu Fed hạ lãi suất trong tháng 9.
</t>
  </si>
  <si>
    <t>Nhà đầu tư đổ 11.6 tỷ USD vào trái phiếu doanh nghiệp Mỹ, mức cao nhất từ cuối 2020. Tâm lý lạc quan bất chấp dấu hiệu kinh tế Mỹ hạ nhiệt và thuế quan tăng. Chi phí đi vay doanh nghiệp giảm, phản ánh sự ổn định tín dụng.</t>
  </si>
  <si>
    <t>Tài chính, Toàn thị trường</t>
  </si>
  <si>
    <t>Công ty mẹ Shopee báo cáo lợi nhuận gấp hơn 5 lần</t>
  </si>
  <si>
    <t>Tập đoàn Sea báo lãi ròng 414,2 triệu USD quý 2, gấp hơn 5 lần cùng kỳ năm trước. Shopee ghi nhận doanh thu 3,8 tỷ USD, tăng 33,7% với tổng giá trị hàng hóa 29,8 tỷ USD. Monee tăng trưởng mạnh 70% đạt 882,8 triệu USD, chứng tỏ khả năng tạo lợi nhuận bền vững.</t>
  </si>
  <si>
    <t>https://image.vietstock.vn/2025/08/13/sea-sing.jpg</t>
  </si>
  <si>
    <t>http://vietstock.vn/2025/08/cong-ty-me-shopee-bao-cao-loi-nhuan-gap-hon-5-lan-772-1340845.htm</t>
  </si>
  <si>
    <t>Công nghệ, Thương mại điện tử, Tài chính công nghệ</t>
  </si>
  <si>
    <t>Dầu giảm gần 1% khi Mỹ và Trung Quốc gia hạn hoãn tăng thuế quan</t>
  </si>
  <si>
    <t>Dầu Brent giảm 0.77% xuống 66.12 USD, WTI mất 1.24% còn 63.17 USD. Mỹ hoãn thuế quan Trung Quốc đến 10/11, giảm lo ngại tăng trưởng toàn cầu. OPEC nâng dự báo nhu cầu dầu 2026 lên 1.38 triệu thùng/ngày.</t>
  </si>
  <si>
    <t>https://image.vietstock.vn/2025/08/13/081325-dau.jpg</t>
  </si>
  <si>
    <t>http://vietstock.vn/2025/08/dau-giam-gan-1-khi-my-va-trung-quoc-gia-han-hoan-tang-thue-quan-34-1340800.htm</t>
  </si>
  <si>
    <t>Dầu khí, Toàn thị trường, Thương mại quốc tế</t>
  </si>
  <si>
    <t>Vàng thế giới nhích nhẹ sau dữ liệu lạm phát Mỹ</t>
  </si>
  <si>
    <t>Giá vàng nhích nhẹ 0,1% lên 3.347,34 USD/oz sau dữ liệu lạm phát Mỹ tháng 7.  Lạm phát Mỹ tháng 7 tăng 0,2% so với tháng trước, củng cố kỳ vọng Fed hạ lãi suất. Nhà đầu tư chờ đợi thêm dữ liệu kinh tế quan trọng khác trong tuần này.</t>
  </si>
  <si>
    <t>https://image.vietstock.vn/2025/08/13/081325-vang.jpeg</t>
  </si>
  <si>
    <t>http://vietstock.vn/2025/08/vang-the-gioi-nhich-nhe-sau-du-lieu-lam-phat-my-759-1340797.htm</t>
  </si>
  <si>
    <t>Kim loại quý, Toàn thị trường</t>
  </si>
  <si>
    <t>CPI Mỹ tăng 2.7% trong tháng 7, yếu hơn dự báo</t>
  </si>
  <si>
    <t>CPI Mỹ tháng 7 tăng 2,7% so với cùng kỳ, thấp hơn dự báo. CPI lõi tăng 3,1%, cao hơn dự báo, cho thấy xu hướng lạm phát dài hạn. Thị trường kỳ vọng Fed giảm lãi suất tháng 9, tùy thuộc dữ liệu sắp tới.</t>
  </si>
  <si>
    <t>https://image.vietstock.vn/2025/08/12/cpi-dien-bien.png</t>
  </si>
  <si>
    <t>http://vietstock.vn/2025/08/cpi-my-tang-27-trong-thang-7-yeu-hon-du-bao-775-1340789.htm</t>
  </si>
  <si>
    <t>IPO ở Đông Nam Á trì trệ khi nỗi lo về thuế quan lan rộng</t>
  </si>
  <si>
    <t>Hoạt động IPO Đông Nam Á giảm 31% với 49 thương vụ, vốn huy động 1,37 tỷ USD do lo ngại thuế quan Mỹ. Các công ty nội địa như Eco-Shop Marketing huy động 226 triệu USD, ít chịu tác động. Malaysia dẫn đầu với 28 IPO, các quốc gia khác như Việt Nam không có giao dịch nào.</t>
  </si>
  <si>
    <t>https://image.vietstock.vn/2025/08/12/vietstock_s_ipo-o-dong-nam-a-tri-tre-khi-noi-lo-ve-thue-quan-lan-rong_20250812194401.png</t>
  </si>
  <si>
    <t>http://vietstock.vn/2025/08/ipo-o-dong-nam-a-tri-tre-khi-noi-lo-ve-thue-quan-lan-rong-773-1340793.htm</t>
  </si>
  <si>
    <t>Chứng khoán, Tài chính, Thương mại quốc tế</t>
  </si>
  <si>
    <t>Dệt may Sri Lanka lo mất thị phần tại Mỹ khi ông Trump áp thuế 20%</t>
  </si>
  <si>
    <t>Ngành dệt may Sri Lanka đối mặt nguy cơ mất thị phần tại Mỹ do thuế quan 20% mới áp dụng. Xuất khẩu tháng 3 đạt 467 triệu USD, ngành đóng góp gần một nửa tổng thu nhập xuất khẩu quốc gia. Sri Lanka cần đẩy nhanh FTA và cải cách nội địa để duy trì vị thế cạnh tranh.</t>
  </si>
  <si>
    <t>https://image.vietstock.vn/2025/08/12/srilanka.png</t>
  </si>
  <si>
    <t>http://vietstock.vn/2025/08/det-may-sri-lanka-lo-mat-thi-phan-tai-my-khi-ong-trump-ap-thue-20-775-1340538.htm</t>
  </si>
  <si>
    <t>Dệt may, Xuất khẩu, Thương mại quốc tế</t>
  </si>
  <si>
    <t>Mỹ siết chặt chống trốn thuế quan, tăng 108 tỷ USD từ 2017. Bộ Tư pháp dành nhiều nguồn lực trấn áp tội phạm thương mại. Tăng cường kiểm tra, cập nhật chương trình tố giác hành vi sai trái.</t>
  </si>
  <si>
    <t>Thương mại quốc tế</t>
  </si>
  <si>
    <t>Chịu áp lực bởi thuế Mỹ, kinh tế Eurozone tăng trưởng “yếu ớt”</t>
  </si>
  <si>
    <t>Tăng trưởng GDP Eurozone quý 2/2025 yếu ớt 0,1%, Mỹ áp thuế 15% hàng hóa châu Âu. Đức và Italy giảm 0,1%, Pháp tăng 0,3%, Tây Ban Nha tăng 0,7%. Thuế Mỹ dự kiến giảm 0,2% GDP Eurozone, Đức chịu tác động nặng.</t>
  </si>
  <si>
    <t>https://image.vietstock.vn/2025/08/12/kinh-te-chau-au-tang-truong-yeu-vi-thue-quan.jpg</t>
  </si>
  <si>
    <t>http://vietstock.vn/2025/08/chiu-ap-luc-boi-thue-my-kinh-te-eurozone-tang-truong-yeu-ot-775-1340327.htm</t>
  </si>
  <si>
    <t>Toàn thị trường, Thương mại quốc tế</t>
  </si>
  <si>
    <t>Tổng thống Trump gia hạn hoãn thuế với Trung Quốc thêm 90 ngày đến giữa tháng 11/2025. Quyết định này được đưa ra sau vòng đàm phán thương mại Mỹ-Trung tại Stockholm, tránh tăng thuế lên 145%. Ông cũng thúc Trung Quốc tăng gấp bốn lần mua đậu nành Mỹ để giảm thâm hụt thương mại.</t>
  </si>
  <si>
    <t>Vàng thế giới sụt gần 2.5% sau khi ông Trump nói vàng không bị áp thuế</t>
  </si>
  <si>
    <t>Vàng thế giới sụt gần 2.5% sau khi Tổng thống Trump tuyên bố vàng không bị áp thuế. Phán quyết này bác bỏ việc áp thuế 39% lên vàng thỏi nhập khẩu từ Thụy Sĩ. Các thỏi vàng này là tài sản đảm bảo cho các hợp đồng tương lai trên COMEX.</t>
  </si>
  <si>
    <t>https://image.vietstock.vn/2025/08/12/081225-vang.jpg</t>
  </si>
  <si>
    <t>http://vietstock.vn/2025/08/vang-the-gioi-sut-gan-25-sau-khi-ong-trump-noi-vang-khong-bi-ap-thue-759-1340287.htm</t>
  </si>
  <si>
    <t>Kim loại quý, Thương mại quốc tế</t>
  </si>
  <si>
    <t>Ông Trump mở đường cho thị trường hưu trí 9 nghìn tỷ USD Mỹ tiếp cận tiền điện tử. Động thái này mang lại cơ hội đa dạng hóa nhưng tiềm ẩn rủi ro cao. Sắc lệnh nhằm bãi bỏ quy định rộng rãi và thúc đẩy tài sản thay thế.</t>
  </si>
  <si>
    <t>Tài chính, Tiền điện tử</t>
  </si>
  <si>
    <t>“Thiên tài đầu cơ” Bill Ackman đề xuất hợp nhất Fannie Mae và Freddie Mac</t>
  </si>
  <si>
    <t>Bill Ackman đề xuất hợp nhất Fannie Mae và Freddie Mac để giảm lãi suất mua nhà. Kế hoạch này diễn ra khi chính quyền Trump cân nhắc IPO hai công ty này với định giá gần 500 tỷ USD. Hợp nhất sẽ tăng hiệu quả, giảm chi phí và rủi ro giám sát của Chính phủ.</t>
  </si>
  <si>
    <t>https://image.vietstock.vn/2025/08/11/bill-ackman-11-08_16234.png</t>
  </si>
  <si>
    <t>http://vietstock.vn/2025/08/thien-tai-dau-co-bill-ackman-de-xuat-hop-nhat-fannie-mae-va-freddie-mac-773-1340121.htm</t>
  </si>
  <si>
    <t>Bất động sản, Tài chính, Chứng khoán</t>
  </si>
  <si>
    <t xml:space="preserve">Thuế quan Mỹ sẽ giảm khi cán cân thương mại cải thiện và sản xuất quay về Mỹ.  Thâm hụt thương mại 1.18 ngàn tỷ USD năm 2024 là mục tiêu chính sách, theo Bộ trưởng Bessent. Mỹ đàm phán với Nhật Bản và dự kiến giảm thuế ô tô từ 27.5% xuống 15% vào tháng 9.
</t>
  </si>
  <si>
    <t>Thương mại quốc tế, Sản xuất, Ô tô</t>
  </si>
  <si>
    <t xml:space="preserve">AI tạo ra hàng chục tỷ phú mới, giá trị thị trường 498 công ty đạt 2.7 ngàn tỷ USD. Anthropic và OpenAI, cùng với những startup khác, đang thu hút vốn đầu tư lớn. Các nhà quản lý tài sản sẽ có cơ hội lớn trong tương lai không xa.
</t>
  </si>
  <si>
    <t>Công nghệ, Tài chính</t>
  </si>
  <si>
    <t>Lời cảnh báo rợn người của Stephen Hawking trở lại: Khi "vị khách không mời" bất ngờ tiến sát Trái Đất</t>
  </si>
  <si>
    <t xml:space="preserve">Thiên thể 3I/ATLAS dự kiến ghé thăm Trái Đất vào tháng 12/2025 ở khoảng cách 270 triệu km. Stephen Hawking từng cảnh báo về việc liên lạc với người ngoài hành tinh do "bẫy trí tuệ". Nếu là tàu do thám, mối nguy hiểm có thể đến từ công nghệ vượt trội hơn hẳn chúng ta.
</t>
  </si>
  <si>
    <t>https://cafefcdn.com/zoom/600_315/203337114487263232/2025/8/11/avatar1754875769425-1754875769950598535199.png</t>
  </si>
  <si>
    <t>https://cafef.vn/loi-canh-bao-ron-nguoi-cua-stephen-hawking-tro-lai-khi-vi-khach-khong-moi-bat-ngo-tien-sat-trai-dat-188250811083058831.chn</t>
  </si>
  <si>
    <t xml:space="preserve">Các quỹ đầu tư trái phiếu doanh nghiệp Mỹ thu hút 11.6 tỷ USD vốn vào tuần từ 30/7 đến 6/8. Dòng vốn này chảy mạnh dù kinh tế Mỹ có dấu hiệu chậm lại gần đây. Một số chuyên gia lo ngại định giá thị trường hiện quá lạc quan bất chấp rủi ro.
</t>
  </si>
  <si>
    <t>Tài chính, Chứng khoán, Toàn thị trường</t>
  </si>
  <si>
    <t>Ông Trump thúc đẩy kế hoạch đưa Fannie Mae và Freddie Mac lên sàn chứng khoán</t>
  </si>
  <si>
    <t xml:space="preserve">Trump muốn đưa Fannie Mae và Freddie Mac lên sàn chứng khoán, định giá 500 tỷ USD. Chính phủ cân nhắc IPO huy động 30 tỷ USD, nhưng kế hoạch vẫn có thể thay đổi. Hai công ty đã được giải cứu năm 2008 với 189 tỷ USD, vẫn nằm dưới sự giám sát.
</t>
  </si>
  <si>
    <t>https://image.vietstock.vn/2025/08/09/freddie-mac.png</t>
  </si>
  <si>
    <t>http://vietstock.vn/2025/08/ong-trump-thuc-day-ke-hoach-dua-fannie-mae-va-freddie-mac-len-san-chung-khoan-773-1339735.htm</t>
  </si>
  <si>
    <t>"Đại gia" ngân hàng Nhật Bản muốn đầu tư mạnh vào Việt Nam và Philippines</t>
  </si>
  <si>
    <t xml:space="preserve">MUFG Nhật Bản đặt mục tiêu ROE 12% bằng đầu tư, với lợi nhuận cần tăng thêm 1.2 ngàn tỷ Yên. Tập đoàn muốn M&amp;A tại Mỹ và châu Á, đặc biệt Việt Nam và Philippines với tiềm năng lớn. Thủ tướng Việt Nam đề nghị MUFG tham gia Trung tâm tài chính quốc tế.
</t>
  </si>
  <si>
    <t>https://image.vietstock.vn/2025/08/09/Hironori-Kamezawa.png</t>
  </si>
  <si>
    <t>http://vietstock.vn/2025/08/dai-gia-ngan-hang-nhat-ban-muon-dau-tu-manh-vao-viet-nam-va-philippines-768-1339732.htm</t>
  </si>
  <si>
    <t>Ngân hàng, Tài chính, Toàn thị trường</t>
  </si>
  <si>
    <t>Tăng gần 4% trong tuần qua, Nasdaq Composite lập kỷ lục mới</t>
  </si>
  <si>
    <t xml:space="preserve">Nasdaq Composite tăng 3.9% trong tuần, đạt mức cao kỷ lục 21,450.02 điểm nhờ cổ phiếu Apple tăng 13%. Cổ phiếu công nghệ khởi sắc khi Trump dự kiến áp thuế 100% cho chất bán dẫn nhập khẩu. Nhà đầu tư bỏ qua thuế quan đối ứng, trong khi Dow Jones tăng 1.4%, S&amp;P 500 tăng 2.4% trong tuần.
</t>
  </si>
  <si>
    <t>https://image.vietstock.vn/2025/08/09/080925-ck-1.png</t>
  </si>
  <si>
    <t>http://vietstock.vn/2025/08/tang-gan-4-trong-tuan-qua-nasdaq-composite-lap-ky-luc-moi-773-1339708.htm</t>
  </si>
  <si>
    <t>Chứng khoán, Công nghệ, Bán dẫn, Thương mại quốc tế</t>
  </si>
  <si>
    <t>Từ hoảng loạn đến thờ ơ, chứng khoán toàn cầu dần "quen" với thuế quan Trump</t>
  </si>
  <si>
    <t>Thị trường chứng khoán toàn cầu thờ ơ với thuế quan mới 10-15% từ Mỹ. Chỉ số MSCI World tăng nhẹ 1.8%, CSI300 tăng hơn 1%. Nhà đầu tư tin các biện pháp thuế quan có thể thay đổi, như từng hoãn 90 ngày tháng 4.</t>
  </si>
  <si>
    <t>https://image.vietstock.vn/2025/08/08/thue-quan-doi-ung.png</t>
  </si>
  <si>
    <t>http://vietstock.vn/2025/08/tu-hoang-loan-den-tho-o-chung-khoan-toan-cau-dan-quen-voi-thue-quan-trump-773-1339495.htm</t>
  </si>
  <si>
    <t>Chứng khoán, Toàn thị trường, Thương mại quốc tế</t>
  </si>
  <si>
    <t>LPB</t>
  </si>
  <si>
    <t>CMG</t>
  </si>
  <si>
    <t>Chỉ số VN-Index đã duy trì đà tăng trưởng tích cực, ghi nhận mức tăng 1.66% trong tuần vừa qua. Nhóm VN30 tăng 1.15% tuần qua, biến động tương đối hẹp và tăng khiêm tốn hơn chỉ số VN-Index. Các chỉ số HNXINDEX và UPINDEX tiếp tục xu hướng tăng mạnh, lần lượt đạt mức tăng 2.91% và 1.70% trong 5 ngày. Thị trường phái sinh ghi nhận hợp đồng VN30F1M đóng cửa ở 1734.30 điểm, thấp hơn VN30 cơ sở 8.91 điểm. Tổng quan, thị trường duy trì xu hướng tích cực với đà tăng lan tỏa, đặc biệt mạnh mẽ ở sàn HNX trong giai đoạn này.</t>
  </si>
  <si>
    <t>Thị trường chứng khoán toàn cầu ghi nhận xu hướng tăng trưởng chung trong tuần qua. Thị trường Mỹ phản ánh diễn biến tích cực, khi DJI đạt mức tăng 0.79% và SPX mở rộng đà tăng 2.33%. Tại châu Âu, FTSE ghi nhận mức tăng nhẹ 0.06% trong khi STOXX50E tiếp tục đà tăng 1.65%. Các chỉ số Châu Á cho thấy tăng trưởng nổi bật; N225 bứt phá 7.03% và SSEC duy trì mức tăng 1.44%. Nhìn chung, các thị trường lớn trên thế giới đều kết thúc tuần với kết quả tích cực.</t>
  </si>
  <si>
    <t>VNINDEX duy trì xu hướng tăng tích cực trong tuần qua, dù giảm nhẹ 0.52% vào ngày 13/08. Hiện tại, chỉ số đang giao dịch trên cả SMA 20 (1536.16) và SMA 60 (1422.52), củng cố xu hướng tăng. Tuy nhiên, RSI 14 ở mức 73.34 cho thấy chỉ số vào vùng quá mua, tiềm ẩn áp lực điều chỉnh.
Trên khung tuần, đỉnh giá 1616.99 đóng vai trò kháng cự; hỗ trợ quan trọng gần 1590.98 điểm. Khung tháng, đỉnh giá 1564.92 hỗ trợ quan trọng, cách 35 điểm; Fibonacci 38.2% (1517.30) rất vững chắc. Ở khung quý, ngưỡng Fibonacci 38.2% (1404.18) là hỗ trợ dài hạn, cách 195 điểm hiện tại.
Điểm cốt lõi cần theo dõi là SMA 20 tại 1536.16, đây là ngưỡng hỗ trợ động rất mạnh. Nhà đầu tư nên xem xét chốt lời một phần, đồng thời canh mua tại các vùng hỗ trợ mạnh đã đề cập.</t>
  </si>
  <si>
    <t>Ngày 13/08, đường xu hướng tuần giảm mạnh từ 77.8% xuống 57.0%; trong tuần qua, nó biến động và kết thúc ở mức thấp hơn. Xu hướng tháng dao động từ 66.0% lên 77.8% sau đó giảm về 72.3%, cho thấy ít biến động hơn so với đường xu hướng tuần. Đường xu hướng quý duy trì vững chắc trên 82%, cho thấy thị trường có nền tảng tăng giá mạnh mẽ, hỗ trợ cho các khung thời gian ngắn hơn.
Sự giảm của xu hướng tuần trong khi khung tháng và quý vẫn cao thể hiện nguyên tắc chi phối; khung lớn hỗ trợ, cản trở nhịp giảm của khung nhỏ. Thị trường hiện tại cho thấy một nhịp điều chỉnh ngắn hạn trong bối cảnh xu hướng tổng thể vẫn tích cực nhờ sự hỗ trợ từ khung quý. Hãy tập trung tận dụng các nhịp điều chỉnh ngắn hạn để mua vào từng phần, với mức rủi ro được kiểm soát chặt chẽ.</t>
  </si>
  <si>
    <t>11:14 ngày 13/08/2025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</si>
</sst>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dd\-mm"/>
    <numFmt numFmtId="165" formatCode="0.0%"/>
    <numFmt numFmtId="166" formatCode="h:mm:ss\ dd/mm/yyyy"/>
  </numFmts>
  <fonts count="35" x14ac:knownFonts="1">
    <font>
      <sz val="11"/>
      <color theme="1"/>
      <name val="Calibri"/>
      <family val="2"/>
      <scheme val="minor"/>
    </font>
    <font>
      <sz val="11"/>
      <color theme="1"/>
      <name val="Calibri"/>
      <family val="2"/>
      <scheme val="minor"/>
    </font>
    <font>
      <b/>
      <sz val="15"/>
      <color theme="3"/>
      <name val="Calibri"/>
      <family val="2"/>
      <scheme val="minor"/>
    </font>
    <font>
      <sz val="11"/>
      <color theme="0"/>
      <name val="Calibri"/>
      <family val="2"/>
      <scheme val="minor"/>
    </font>
    <font>
      <sz val="9"/>
      <color theme="1"/>
      <name val="Calibri"/>
      <family val="2"/>
      <scheme val="minor"/>
    </font>
    <font>
      <b/>
      <sz val="18"/>
      <color theme="0"/>
      <name val="Calibri"/>
      <family val="2"/>
      <scheme val="minor"/>
    </font>
    <font>
      <sz val="18"/>
      <color theme="0"/>
      <name val="Calibri"/>
      <family val="2"/>
      <scheme val="minor"/>
    </font>
    <font>
      <b/>
      <u/>
      <sz val="10"/>
      <color rgb="FFC00000"/>
      <name val="Calibri"/>
      <family val="2"/>
      <scheme val="minor"/>
    </font>
    <font>
      <sz val="8"/>
      <name val="Calibri"/>
      <family val="2"/>
      <scheme val="minor"/>
    </font>
    <font>
      <sz val="8"/>
      <color theme="1"/>
      <name val="Calibri"/>
      <family val="2"/>
      <scheme val="minor"/>
    </font>
    <font>
      <b/>
      <sz val="11"/>
      <color theme="3"/>
      <name val="Calibri"/>
      <family val="2"/>
      <scheme val="minor"/>
    </font>
    <font>
      <b/>
      <sz val="11"/>
      <color theme="1"/>
      <name val="Calibri"/>
      <family val="2"/>
      <scheme val="minor"/>
    </font>
    <font>
      <sz val="9"/>
      <color rgb="FF11588C"/>
      <name val="Calibri"/>
      <family val="2"/>
      <scheme val="minor"/>
    </font>
    <font>
      <sz val="9"/>
      <name val="Calibri"/>
      <family val="2"/>
      <scheme val="minor"/>
    </font>
    <font>
      <b/>
      <sz val="10"/>
      <color rgb="FF11588C"/>
      <name val="Calibri"/>
      <family val="2"/>
      <scheme val="minor"/>
    </font>
    <font>
      <b/>
      <sz val="18"/>
      <color rgb="FF11588C"/>
      <name val="Calibri"/>
      <family val="2"/>
      <scheme val="minor"/>
    </font>
    <font>
      <b/>
      <sz val="9"/>
      <color theme="1"/>
      <name val="Calibri"/>
      <family val="2"/>
      <scheme val="minor"/>
    </font>
    <font>
      <b/>
      <sz val="10"/>
      <color rgb="FF033F64"/>
      <name val="Calibri"/>
      <family val="2"/>
      <scheme val="minor"/>
    </font>
    <font>
      <sz val="11"/>
      <color rgb="FFFF0000"/>
      <name val="Calibri"/>
      <family val="2"/>
      <scheme val="minor"/>
    </font>
    <font>
      <b/>
      <u/>
      <sz val="10"/>
      <color rgb="FFB41C49"/>
      <name val="Calibri"/>
      <family val="2"/>
      <scheme val="minor"/>
    </font>
    <font>
      <b/>
      <sz val="10"/>
      <color theme="0"/>
      <name val="Calibri"/>
      <family val="2"/>
      <scheme val="minor"/>
    </font>
    <font>
      <sz val="11"/>
      <color rgb="FF00B050"/>
      <name val="Calibri"/>
      <family val="2"/>
      <scheme val="minor"/>
    </font>
    <font>
      <b/>
      <sz val="8"/>
      <color theme="1"/>
      <name val="Calibri"/>
      <family val="2"/>
      <scheme val="minor"/>
    </font>
    <font>
      <b/>
      <sz val="11"/>
      <color rgb="FF033F64"/>
      <name val="Calibri"/>
      <family val="2"/>
      <scheme val="minor"/>
    </font>
    <font>
      <b/>
      <sz val="9"/>
      <color rgb="FF033F64"/>
      <name val="Calibri"/>
      <family val="2"/>
      <scheme val="minor"/>
    </font>
    <font>
      <sz val="8"/>
      <color rgb="FF033F64"/>
      <name val="Calibri"/>
      <family val="2"/>
      <scheme val="minor"/>
    </font>
    <font>
      <b/>
      <sz val="11"/>
      <color rgb="FF3F3F3F"/>
      <name val="Calibri"/>
      <family val="2"/>
      <scheme val="minor"/>
    </font>
    <font>
      <b/>
      <sz val="9"/>
      <color theme="0"/>
      <name val="Calibri"/>
      <family val="2"/>
      <scheme val="minor"/>
    </font>
    <font>
      <sz val="9"/>
      <color theme="0"/>
      <name val="Calibri"/>
      <family val="2"/>
      <scheme val="minor"/>
    </font>
    <font>
      <sz val="9"/>
      <color rgb="FF054372"/>
      <name val="Calibri"/>
      <family val="2"/>
      <scheme val="minor"/>
    </font>
    <font>
      <b/>
      <sz val="11"/>
      <color theme="0"/>
      <name val="Calibri"/>
      <family val="2"/>
      <scheme val="minor"/>
    </font>
    <font>
      <b/>
      <sz val="14"/>
      <color rgb="FF11588C"/>
      <name val="Calibri"/>
      <family val="2"/>
      <scheme val="minor"/>
    </font>
    <font>
      <b/>
      <sz val="24"/>
      <color theme="0"/>
      <name val="Calibri"/>
      <family val="2"/>
      <scheme val="minor"/>
    </font>
    <font>
      <b/>
      <sz val="12"/>
      <color rgb="FF123B6E"/>
      <name val="Calibri"/>
      <family val="2"/>
      <scheme val="minor"/>
    </font>
    <font>
      <b/>
      <u/>
      <sz val="12"/>
      <color rgb="FF11588C"/>
      <name val="Calibri"/>
      <family val="2"/>
      <scheme val="minor"/>
    </font>
  </fonts>
  <fills count="8">
    <fill>
      <patternFill patternType="none"/>
    </fill>
    <fill>
      <patternFill patternType="gray125"/>
    </fill>
    <fill>
      <patternFill patternType="solid">
        <fgColor theme="8"/>
      </patternFill>
    </fill>
    <fill>
      <patternFill patternType="solid">
        <fgColor theme="4"/>
      </patternFill>
    </fill>
    <fill>
      <patternFill patternType="solid">
        <fgColor rgb="FFDEEBF6"/>
        <bgColor indexed="64"/>
      </patternFill>
    </fill>
    <fill>
      <patternFill patternType="solid">
        <fgColor rgb="FF11588C"/>
        <bgColor indexed="64"/>
      </patternFill>
    </fill>
    <fill>
      <patternFill patternType="solid">
        <fgColor rgb="FFF2F2F2"/>
      </patternFill>
    </fill>
    <fill>
      <patternFill patternType="solid">
        <fgColor rgb="FF123B6E"/>
        <bgColor indexed="64"/>
      </patternFill>
    </fill>
  </fills>
  <borders count="36">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top/>
      <bottom style="medium">
        <color theme="4" tint="0.39997558519241921"/>
      </bottom>
      <diagonal/>
    </border>
    <border>
      <left/>
      <right/>
      <top style="thin">
        <color theme="4"/>
      </top>
      <bottom style="double">
        <color theme="4"/>
      </bottom>
      <diagonal/>
    </border>
    <border>
      <left/>
      <right/>
      <top style="medium">
        <color rgb="FF11588C"/>
      </top>
      <bottom/>
      <diagonal/>
    </border>
    <border>
      <left/>
      <right/>
      <top style="medium">
        <color auto="1"/>
      </top>
      <bottom/>
      <diagonal/>
    </border>
    <border>
      <left/>
      <right/>
      <top style="thin">
        <color rgb="FF054372"/>
      </top>
      <bottom/>
      <diagonal/>
    </border>
    <border>
      <left/>
      <right/>
      <top/>
      <bottom style="thin">
        <color rgb="FF054372"/>
      </bottom>
      <diagonal/>
    </border>
    <border>
      <left/>
      <right/>
      <top style="thin">
        <color rgb="FF11588C"/>
      </top>
      <bottom style="thin">
        <color rgb="FF11588C"/>
      </bottom>
      <diagonal/>
    </border>
    <border>
      <left style="thin">
        <color indexed="64"/>
      </left>
      <right style="thin">
        <color indexed="64"/>
      </right>
      <top style="thin">
        <color indexed="64"/>
      </top>
      <bottom/>
      <diagonal/>
    </border>
    <border>
      <left/>
      <right/>
      <top style="medium">
        <color rgb="FF033F64"/>
      </top>
      <bottom/>
      <diagonal/>
    </border>
    <border>
      <left/>
      <right/>
      <top style="thin">
        <color theme="4"/>
      </top>
      <bottom/>
      <diagonal/>
    </border>
    <border>
      <left/>
      <right/>
      <top/>
      <bottom style="thin">
        <color auto="1"/>
      </bottom>
      <diagonal/>
    </border>
    <border>
      <left/>
      <right/>
      <top style="thin">
        <color auto="1"/>
      </top>
      <bottom/>
      <diagonal/>
    </border>
    <border>
      <left/>
      <right/>
      <top style="thin">
        <color rgb="FF033F64"/>
      </top>
      <bottom/>
      <diagonal/>
    </border>
    <border>
      <left/>
      <right/>
      <top style="thin">
        <color rgb="FF033F64"/>
      </top>
      <bottom style="thin">
        <color rgb="FF11588C"/>
      </bottom>
      <diagonal/>
    </border>
    <border>
      <left/>
      <right/>
      <top style="thin">
        <color rgb="FF11588C"/>
      </top>
      <bottom/>
      <diagonal/>
    </border>
    <border>
      <left/>
      <right/>
      <top style="thin">
        <color rgb="FF11588C"/>
      </top>
      <bottom style="medium">
        <color rgb="FF033F64"/>
      </bottom>
      <diagonal/>
    </border>
    <border>
      <left/>
      <right/>
      <top/>
      <bottom style="medium">
        <color rgb="FF033F64"/>
      </bottom>
      <diagonal/>
    </border>
    <border>
      <left/>
      <right/>
      <top/>
      <bottom style="medium">
        <color auto="1"/>
      </bottom>
      <diagonal/>
    </border>
    <border>
      <left style="thin">
        <color rgb="FF3F3F3F"/>
      </left>
      <right style="thin">
        <color rgb="FF3F3F3F"/>
      </right>
      <top style="thin">
        <color rgb="FF3F3F3F"/>
      </top>
      <bottom style="thin">
        <color rgb="FF3F3F3F"/>
      </bottom>
      <diagonal/>
    </border>
    <border>
      <left style="thin">
        <color rgb="FF3F3F3F"/>
      </left>
      <right style="thin">
        <color rgb="FF3F3F3F"/>
      </right>
      <top style="thin">
        <color rgb="FF3F3F3F"/>
      </top>
      <bottom/>
      <diagonal/>
    </border>
    <border>
      <left/>
      <right/>
      <top/>
      <bottom style="thin">
        <color rgb="FF3F3F3F"/>
      </bottom>
      <diagonal/>
    </border>
    <border>
      <left/>
      <right/>
      <top/>
      <bottom style="medium">
        <color rgb="FF11588C"/>
      </bottom>
      <diagonal/>
    </border>
    <border>
      <left style="thin">
        <color theme="0"/>
      </left>
      <right style="thin">
        <color theme="0"/>
      </right>
      <top style="thin">
        <color theme="0"/>
      </top>
      <bottom style="thin">
        <color theme="0"/>
      </bottom>
      <diagonal/>
    </border>
    <border>
      <left/>
      <right/>
      <top style="thin">
        <color theme="0"/>
      </top>
      <bottom style="thin">
        <color rgb="FF005993"/>
      </bottom>
      <diagonal/>
    </border>
    <border>
      <left/>
      <right/>
      <top style="thin">
        <color rgb="FF005993"/>
      </top>
      <bottom style="thin">
        <color rgb="FF005993"/>
      </bottom>
      <diagonal/>
    </border>
    <border>
      <left/>
      <right/>
      <top style="thin">
        <color rgb="FF005993"/>
      </top>
      <bottom/>
      <diagonal/>
    </border>
    <border>
      <left style="thin">
        <color theme="0"/>
      </left>
      <right style="thin">
        <color theme="0"/>
      </right>
      <top/>
      <bottom/>
      <diagonal/>
    </border>
    <border>
      <left style="thin">
        <color theme="0"/>
      </left>
      <right/>
      <top/>
      <bottom/>
      <diagonal/>
    </border>
    <border>
      <left/>
      <right style="thin">
        <color theme="0"/>
      </right>
      <top/>
      <bottom style="thin">
        <color rgb="FF11588C"/>
      </bottom>
      <diagonal/>
    </border>
    <border>
      <left style="thin">
        <color theme="0"/>
      </left>
      <right style="thin">
        <color theme="0"/>
      </right>
      <top/>
      <bottom style="thin">
        <color rgb="FF11588C"/>
      </bottom>
      <diagonal/>
    </border>
    <border>
      <left/>
      <right/>
      <top style="thick">
        <color rgb="FF11588C"/>
      </top>
      <bottom/>
      <diagonal/>
    </border>
    <border>
      <left/>
      <right/>
      <top style="thin">
        <color theme="0"/>
      </top>
      <bottom/>
      <diagonal/>
    </border>
    <border>
      <left/>
      <right/>
      <top/>
      <bottom style="thick">
        <color rgb="FF11588C"/>
      </bottom>
      <diagonal/>
    </border>
  </borders>
  <cellStyleXfs count="9">
    <xf numFmtId="0" fontId="0" fillId="0" borderId="0"/>
    <xf numFmtId="9" fontId="1" fillId="0" borderId="0" applyFont="0" applyFill="0" applyBorder="0" applyAlignment="0" applyProtection="0"/>
    <xf numFmtId="0" fontId="2" fillId="0" borderId="1" applyNumberFormat="0" applyFill="0" applyAlignment="0" applyProtection="0"/>
    <xf numFmtId="0" fontId="3" fillId="2" borderId="0" applyNumberFormat="0" applyBorder="0" applyAlignment="0" applyProtection="0"/>
    <xf numFmtId="0" fontId="3" fillId="3" borderId="0" applyNumberFormat="0" applyBorder="0" applyAlignment="0" applyProtection="0"/>
    <xf numFmtId="43" fontId="1" fillId="0" borderId="0" applyFont="0" applyFill="0" applyBorder="0" applyAlignment="0" applyProtection="0"/>
    <xf numFmtId="0" fontId="10" fillId="0" borderId="3" applyNumberFormat="0" applyFill="0" applyAlignment="0" applyProtection="0"/>
    <xf numFmtId="0" fontId="11" fillId="0" borderId="4" applyNumberFormat="0" applyFill="0" applyAlignment="0" applyProtection="0"/>
    <xf numFmtId="0" fontId="26" fillId="6" borderId="21" applyNumberFormat="0" applyAlignment="0" applyProtection="0"/>
  </cellStyleXfs>
  <cellXfs count="192">
    <xf numFmtId="0" fontId="0" fillId="0" borderId="0" xfId="0"/>
    <xf numFmtId="22" fontId="0" fillId="0" borderId="0" xfId="0" applyNumberFormat="1"/>
    <xf numFmtId="14" fontId="0" fillId="0" borderId="0" xfId="0" applyNumberFormat="1"/>
    <xf numFmtId="14" fontId="0" fillId="0" borderId="2" xfId="0" applyNumberFormat="1" applyBorder="1"/>
    <xf numFmtId="0" fontId="0" fillId="0" borderId="2" xfId="0" applyBorder="1"/>
    <xf numFmtId="0" fontId="0" fillId="0" borderId="2" xfId="0" applyBorder="1" applyAlignment="1">
      <alignment horizontal="left"/>
    </xf>
    <xf numFmtId="22" fontId="0" fillId="0" borderId="0" xfId="0" applyNumberFormat="1" applyAlignment="1">
      <alignment horizontal="left"/>
    </xf>
    <xf numFmtId="0" fontId="0" fillId="0" borderId="0" xfId="0" applyAlignment="1">
      <alignment horizontal="left" vertical="top" wrapText="1"/>
    </xf>
    <xf numFmtId="0" fontId="0" fillId="0" borderId="2" xfId="0" applyBorder="1" applyAlignment="1">
      <alignment horizontal="left" vertical="center"/>
    </xf>
    <xf numFmtId="0" fontId="4" fillId="0" borderId="0" xfId="0" applyFont="1" applyAlignment="1">
      <alignment horizontal="left" vertical="center" wrapText="1" indent="1"/>
    </xf>
    <xf numFmtId="0" fontId="0" fillId="0" borderId="0" xfId="0" applyAlignment="1">
      <alignment horizontal="left"/>
    </xf>
    <xf numFmtId="0" fontId="4" fillId="0" borderId="0" xfId="0" applyFont="1" applyAlignment="1">
      <alignment horizontal="left" vertical="center" wrapText="1"/>
    </xf>
    <xf numFmtId="164" fontId="0" fillId="0" borderId="0" xfId="0" applyNumberFormat="1"/>
    <xf numFmtId="10" fontId="0" fillId="0" borderId="0" xfId="1" applyNumberFormat="1" applyFont="1"/>
    <xf numFmtId="0" fontId="7" fillId="0" borderId="0" xfId="0" applyFont="1"/>
    <xf numFmtId="0" fontId="4" fillId="0" borderId="0" xfId="0" applyFont="1"/>
    <xf numFmtId="0" fontId="9" fillId="0" borderId="0" xfId="0" applyFont="1" applyAlignment="1">
      <alignment vertical="center"/>
    </xf>
    <xf numFmtId="0" fontId="9" fillId="0" borderId="0" xfId="0" applyFont="1"/>
    <xf numFmtId="2" fontId="4" fillId="0" borderId="0" xfId="0" applyNumberFormat="1" applyFont="1" applyAlignment="1">
      <alignment horizontal="right" indent="1"/>
    </xf>
    <xf numFmtId="10" fontId="4" fillId="0" borderId="0" xfId="1" applyNumberFormat="1" applyFont="1" applyAlignment="1">
      <alignment horizontal="right" indent="1"/>
    </xf>
    <xf numFmtId="0" fontId="0" fillId="0" borderId="0" xfId="0" applyAlignment="1">
      <alignment horizontal="center" vertical="center"/>
    </xf>
    <xf numFmtId="0" fontId="2" fillId="0" borderId="1" xfId="2" applyAlignment="1">
      <alignment horizontal="center"/>
    </xf>
    <xf numFmtId="0" fontId="0" fillId="0" borderId="5" xfId="0" applyBorder="1"/>
    <xf numFmtId="0" fontId="12" fillId="0" borderId="5" xfId="0" applyFont="1" applyBorder="1" applyAlignment="1">
      <alignment vertical="center"/>
    </xf>
    <xf numFmtId="0" fontId="0" fillId="0" borderId="0" xfId="0" applyAlignment="1">
      <alignment horizontal="left" vertical="center"/>
    </xf>
    <xf numFmtId="0" fontId="4" fillId="0" borderId="7" xfId="0" applyFont="1" applyBorder="1" applyAlignment="1">
      <alignment horizontal="left" vertical="center" wrapText="1" indent="1"/>
    </xf>
    <xf numFmtId="0" fontId="4" fillId="0" borderId="8" xfId="0" applyFont="1" applyBorder="1" applyAlignment="1">
      <alignment horizontal="left" vertical="center" wrapText="1" indent="1"/>
    </xf>
    <xf numFmtId="0" fontId="4" fillId="0" borderId="9" xfId="0" applyFont="1" applyBorder="1" applyAlignment="1">
      <alignment horizontal="left" vertical="center" wrapText="1" indent="1"/>
    </xf>
    <xf numFmtId="0" fontId="14" fillId="4" borderId="0" xfId="3" applyFont="1" applyFill="1" applyAlignment="1">
      <alignment horizontal="center" vertical="center"/>
    </xf>
    <xf numFmtId="0" fontId="12" fillId="0" borderId="6" xfId="0" applyFont="1" applyBorder="1" applyAlignment="1">
      <alignment horizontal="left"/>
    </xf>
    <xf numFmtId="0" fontId="0" fillId="0" borderId="6" xfId="0" applyBorder="1"/>
    <xf numFmtId="0" fontId="12" fillId="0" borderId="6" xfId="0" applyFont="1" applyBorder="1" applyAlignment="1">
      <alignment horizontal="right"/>
    </xf>
    <xf numFmtId="0" fontId="15" fillId="0" borderId="0" xfId="0" applyFont="1"/>
    <xf numFmtId="14" fontId="0" fillId="0" borderId="10" xfId="0" applyNumberFormat="1" applyBorder="1"/>
    <xf numFmtId="0" fontId="0" fillId="0" borderId="10" xfId="0" applyBorder="1"/>
    <xf numFmtId="14" fontId="0" fillId="0" borderId="0" xfId="0" applyNumberFormat="1" applyAlignment="1">
      <alignment horizontal="left" vertical="center"/>
    </xf>
    <xf numFmtId="14" fontId="0" fillId="0" borderId="0" xfId="0" applyNumberFormat="1" applyAlignment="1">
      <alignment horizontal="left"/>
    </xf>
    <xf numFmtId="0" fontId="9" fillId="0" borderId="0" xfId="0" applyFont="1" applyAlignment="1">
      <alignment horizontal="right" indent="1"/>
    </xf>
    <xf numFmtId="0" fontId="7" fillId="0" borderId="0" xfId="0" applyFont="1" applyAlignment="1">
      <alignment horizontal="left"/>
    </xf>
    <xf numFmtId="14" fontId="2" fillId="0" borderId="1" xfId="2" applyNumberFormat="1" applyAlignment="1">
      <alignment horizontal="center"/>
    </xf>
    <xf numFmtId="14" fontId="5" fillId="3" borderId="0" xfId="4" applyNumberFormat="1" applyFont="1" applyAlignment="1">
      <alignment horizontal="center" vertical="center"/>
    </xf>
    <xf numFmtId="0" fontId="14" fillId="4" borderId="0" xfId="0" applyFont="1" applyFill="1" applyAlignment="1">
      <alignment vertical="center"/>
    </xf>
    <xf numFmtId="0" fontId="12" fillId="0" borderId="6" xfId="0" applyFont="1" applyBorder="1" applyAlignment="1">
      <alignment horizontal="center"/>
    </xf>
    <xf numFmtId="0" fontId="12" fillId="0" borderId="6" xfId="0" applyFont="1" applyBorder="1"/>
    <xf numFmtId="0" fontId="19" fillId="0" borderId="0" xfId="0" applyFont="1"/>
    <xf numFmtId="0" fontId="12" fillId="0" borderId="11" xfId="0" applyFont="1" applyBorder="1" applyAlignment="1">
      <alignment horizontal="right"/>
    </xf>
    <xf numFmtId="2" fontId="4" fillId="0" borderId="0" xfId="5" applyNumberFormat="1" applyFont="1" applyBorder="1" applyAlignment="1">
      <alignment horizontal="center" vertical="center"/>
    </xf>
    <xf numFmtId="10" fontId="4" fillId="0" borderId="0" xfId="1" applyNumberFormat="1" applyFont="1" applyBorder="1" applyAlignment="1">
      <alignment horizontal="center" vertical="center"/>
    </xf>
    <xf numFmtId="0" fontId="12" fillId="0" borderId="11" xfId="0" applyFont="1" applyBorder="1"/>
    <xf numFmtId="0" fontId="4" fillId="0" borderId="0" xfId="6" applyFont="1" applyBorder="1" applyAlignment="1">
      <alignment vertical="center"/>
    </xf>
    <xf numFmtId="0" fontId="0" fillId="0" borderId="0" xfId="0" applyAlignment="1">
      <alignment vertical="center"/>
    </xf>
    <xf numFmtId="0" fontId="4" fillId="0" borderId="0" xfId="6" applyFont="1" applyBorder="1" applyAlignment="1">
      <alignment horizontal="center" vertical="center"/>
    </xf>
    <xf numFmtId="0" fontId="18" fillId="0" borderId="0" xfId="0" applyFont="1"/>
    <xf numFmtId="0" fontId="21" fillId="0" borderId="0" xfId="0" applyFont="1"/>
    <xf numFmtId="0" fontId="0" fillId="0" borderId="0" xfId="0" applyAlignment="1">
      <alignment horizontal="left" vertical="top"/>
    </xf>
    <xf numFmtId="0" fontId="11" fillId="0" borderId="0" xfId="0" applyFont="1"/>
    <xf numFmtId="10" fontId="16" fillId="0" borderId="0" xfId="1" applyNumberFormat="1" applyFont="1" applyBorder="1" applyAlignment="1">
      <alignment horizontal="center" vertical="center"/>
    </xf>
    <xf numFmtId="0" fontId="0" fillId="0" borderId="13" xfId="0" applyBorder="1"/>
    <xf numFmtId="4" fontId="17" fillId="0" borderId="0" xfId="0" applyNumberFormat="1" applyFont="1" applyAlignment="1">
      <alignment horizontal="left" vertical="center"/>
    </xf>
    <xf numFmtId="4" fontId="17" fillId="0" borderId="0" xfId="5" applyNumberFormat="1" applyFont="1" applyAlignment="1">
      <alignment horizontal="left" vertical="center"/>
    </xf>
    <xf numFmtId="0" fontId="23" fillId="0" borderId="15" xfId="0" applyFont="1" applyBorder="1" applyAlignment="1">
      <alignment horizontal="left" vertical="center"/>
    </xf>
    <xf numFmtId="0" fontId="16" fillId="0" borderId="0" xfId="0" applyFont="1" applyAlignment="1">
      <alignment horizontal="center" vertical="center" wrapText="1"/>
    </xf>
    <xf numFmtId="0" fontId="16" fillId="0" borderId="15" xfId="0" applyFont="1" applyBorder="1" applyAlignment="1">
      <alignment horizontal="center" vertical="center" wrapText="1"/>
    </xf>
    <xf numFmtId="0" fontId="4" fillId="0" borderId="15" xfId="0" applyFont="1" applyBorder="1" applyAlignment="1">
      <alignment horizontal="left" vertical="center" wrapText="1" indent="1"/>
    </xf>
    <xf numFmtId="0" fontId="4" fillId="0" borderId="16" xfId="0" applyFont="1" applyBorder="1" applyAlignment="1">
      <alignment horizontal="left" vertical="center" wrapText="1" indent="1"/>
    </xf>
    <xf numFmtId="4" fontId="16" fillId="0" borderId="0" xfId="1" applyNumberFormat="1" applyFont="1" applyBorder="1" applyAlignment="1">
      <alignment horizontal="right" vertical="center" indent="1"/>
    </xf>
    <xf numFmtId="0" fontId="24" fillId="0" borderId="0" xfId="0" applyFont="1"/>
    <xf numFmtId="0" fontId="16" fillId="0" borderId="12" xfId="7" applyFont="1" applyBorder="1" applyAlignment="1">
      <alignment horizontal="center" vertical="center" wrapText="1"/>
    </xf>
    <xf numFmtId="0" fontId="4" fillId="0" borderId="9" xfId="6" applyFont="1" applyBorder="1" applyAlignment="1">
      <alignment horizontal="center" vertical="center"/>
    </xf>
    <xf numFmtId="2" fontId="4" fillId="0" borderId="9" xfId="5" applyNumberFormat="1" applyFont="1" applyBorder="1" applyAlignment="1">
      <alignment horizontal="center" vertical="center"/>
    </xf>
    <xf numFmtId="10" fontId="4" fillId="0" borderId="9" xfId="1" applyNumberFormat="1" applyFont="1" applyBorder="1" applyAlignment="1">
      <alignment horizontal="center" vertical="center"/>
    </xf>
    <xf numFmtId="0" fontId="4" fillId="0" borderId="17" xfId="6" applyFont="1" applyBorder="1" applyAlignment="1">
      <alignment horizontal="center" vertical="center"/>
    </xf>
    <xf numFmtId="2" fontId="4" fillId="0" borderId="17" xfId="5" applyNumberFormat="1" applyFont="1" applyBorder="1" applyAlignment="1">
      <alignment horizontal="center" vertical="center"/>
    </xf>
    <xf numFmtId="10" fontId="4" fillId="0" borderId="17" xfId="1" applyNumberFormat="1" applyFont="1" applyBorder="1" applyAlignment="1">
      <alignment horizontal="center" vertical="center"/>
    </xf>
    <xf numFmtId="0" fontId="22" fillId="0" borderId="15" xfId="0" applyFont="1" applyBorder="1" applyAlignment="1">
      <alignment horizontal="center"/>
    </xf>
    <xf numFmtId="0" fontId="22" fillId="0" borderId="15" xfId="0" applyFont="1" applyBorder="1" applyAlignment="1">
      <alignment horizontal="center" vertical="center"/>
    </xf>
    <xf numFmtId="165" fontId="16" fillId="0" borderId="0" xfId="1" applyNumberFormat="1" applyFont="1" applyBorder="1" applyAlignment="1">
      <alignment horizontal="right" vertical="center" indent="1"/>
    </xf>
    <xf numFmtId="0" fontId="13" fillId="4" borderId="0" xfId="0" applyFont="1" applyFill="1" applyAlignment="1">
      <alignment vertical="center" wrapText="1"/>
    </xf>
    <xf numFmtId="0" fontId="4" fillId="4" borderId="0" xfId="0" applyFont="1" applyFill="1" applyAlignment="1">
      <alignment vertical="center" wrapText="1"/>
    </xf>
    <xf numFmtId="0" fontId="25" fillId="0" borderId="0" xfId="0" applyFont="1" applyAlignment="1">
      <alignment horizontal="right" vertical="top"/>
    </xf>
    <xf numFmtId="0" fontId="25" fillId="0" borderId="0" xfId="0" applyFont="1" applyAlignment="1">
      <alignment horizontal="right" vertical="top" indent="1"/>
    </xf>
    <xf numFmtId="0" fontId="4" fillId="0" borderId="0" xfId="0" applyFont="1" applyAlignment="1">
      <alignment vertical="center" wrapText="1"/>
    </xf>
    <xf numFmtId="0" fontId="17" fillId="0" borderId="0" xfId="0" applyFont="1" applyAlignment="1">
      <alignment horizontal="left"/>
    </xf>
    <xf numFmtId="0" fontId="0" fillId="0" borderId="0" xfId="0" applyAlignment="1">
      <alignment vertical="top" wrapText="1"/>
    </xf>
    <xf numFmtId="166" fontId="0" fillId="0" borderId="2" xfId="0" applyNumberFormat="1" applyBorder="1" applyAlignment="1">
      <alignment horizontal="right" vertical="center"/>
    </xf>
    <xf numFmtId="166" fontId="0" fillId="0" borderId="0" xfId="0" applyNumberFormat="1" applyAlignment="1">
      <alignment horizontal="right"/>
    </xf>
    <xf numFmtId="0" fontId="26" fillId="6" borderId="21" xfId="8" applyAlignment="1">
      <alignment horizontal="left"/>
    </xf>
    <xf numFmtId="166" fontId="26" fillId="6" borderId="21" xfId="8" applyNumberFormat="1" applyAlignment="1">
      <alignment horizontal="right"/>
    </xf>
    <xf numFmtId="0" fontId="26" fillId="6" borderId="21" xfId="8"/>
    <xf numFmtId="0" fontId="26" fillId="6" borderId="21" xfId="8" applyAlignment="1">
      <alignment horizontal="left" vertical="top"/>
    </xf>
    <xf numFmtId="22" fontId="26" fillId="6" borderId="21" xfId="8" applyNumberFormat="1" applyAlignment="1">
      <alignment horizontal="right"/>
    </xf>
    <xf numFmtId="22" fontId="0" fillId="0" borderId="2" xfId="0" applyNumberFormat="1" applyBorder="1" applyAlignment="1">
      <alignment horizontal="right" vertical="center"/>
    </xf>
    <xf numFmtId="0" fontId="0" fillId="0" borderId="0" xfId="0" applyAlignment="1">
      <alignment horizontal="right"/>
    </xf>
    <xf numFmtId="0" fontId="26" fillId="6" borderId="22" xfId="8" applyBorder="1" applyAlignment="1">
      <alignment horizontal="left"/>
    </xf>
    <xf numFmtId="0" fontId="26" fillId="6" borderId="22" xfId="8" applyBorder="1"/>
    <xf numFmtId="10" fontId="0" fillId="0" borderId="5" xfId="1" applyNumberFormat="1" applyFont="1" applyBorder="1"/>
    <xf numFmtId="0" fontId="0" fillId="0" borderId="0" xfId="0" applyAlignment="1">
      <alignment horizontal="left" indent="1"/>
    </xf>
    <xf numFmtId="4" fontId="4" fillId="0" borderId="9" xfId="0" applyNumberFormat="1" applyFont="1" applyBorder="1" applyAlignment="1">
      <alignment horizontal="center" vertical="center"/>
    </xf>
    <xf numFmtId="14" fontId="4" fillId="0" borderId="0" xfId="0" applyNumberFormat="1" applyFont="1" applyAlignment="1">
      <alignment horizontal="center" vertical="center"/>
    </xf>
    <xf numFmtId="0" fontId="4" fillId="0" borderId="0" xfId="0" applyFont="1" applyAlignment="1">
      <alignment vertical="center"/>
    </xf>
    <xf numFmtId="4" fontId="4" fillId="0" borderId="9" xfId="0" applyNumberFormat="1" applyFont="1" applyBorder="1" applyAlignment="1">
      <alignment horizontal="left" vertical="center"/>
    </xf>
    <xf numFmtId="0" fontId="4" fillId="0" borderId="0" xfId="0" applyFont="1" applyAlignment="1">
      <alignment horizontal="left" vertical="center" indent="1"/>
    </xf>
    <xf numFmtId="4" fontId="4" fillId="0" borderId="9" xfId="0" applyNumberFormat="1" applyFont="1" applyBorder="1" applyAlignment="1">
      <alignment horizontal="left" vertical="center" indent="1"/>
    </xf>
    <xf numFmtId="14" fontId="4" fillId="0" borderId="9" xfId="0" applyNumberFormat="1" applyFont="1" applyBorder="1" applyAlignment="1">
      <alignment horizontal="center" vertical="center"/>
    </xf>
    <xf numFmtId="0" fontId="15" fillId="0" borderId="0" xfId="0" applyFont="1" applyAlignment="1">
      <alignment horizontal="left" vertical="center"/>
    </xf>
    <xf numFmtId="0" fontId="12" fillId="0" borderId="5" xfId="0" applyFont="1" applyBorder="1" applyAlignment="1">
      <alignment horizontal="right"/>
    </xf>
    <xf numFmtId="0" fontId="20" fillId="5" borderId="0" xfId="3" applyFont="1" applyFill="1" applyAlignment="1">
      <alignment horizontal="center" vertical="center"/>
    </xf>
    <xf numFmtId="0" fontId="25" fillId="0" borderId="0" xfId="0" applyFont="1" applyAlignment="1">
      <alignment vertical="top"/>
    </xf>
    <xf numFmtId="0" fontId="12" fillId="0" borderId="5" xfId="0" applyFont="1" applyBorder="1" applyAlignment="1">
      <alignment horizontal="center"/>
    </xf>
    <xf numFmtId="0" fontId="0" fillId="0" borderId="0" xfId="0" applyAlignment="1">
      <alignment horizontal="center"/>
    </xf>
    <xf numFmtId="3" fontId="4" fillId="0" borderId="9" xfId="0" applyNumberFormat="1" applyFont="1" applyBorder="1" applyAlignment="1">
      <alignment horizontal="center" vertical="center"/>
    </xf>
    <xf numFmtId="3" fontId="4" fillId="0" borderId="0" xfId="0" applyNumberFormat="1" applyFont="1" applyAlignment="1">
      <alignment horizontal="center" vertical="center"/>
    </xf>
    <xf numFmtId="0" fontId="28" fillId="5" borderId="25" xfId="0" applyFont="1" applyFill="1" applyBorder="1" applyAlignment="1">
      <alignment horizontal="center" vertical="center"/>
    </xf>
    <xf numFmtId="0" fontId="29" fillId="0" borderId="0" xfId="0" applyFont="1" applyAlignment="1">
      <alignment horizontal="left" vertical="center"/>
    </xf>
    <xf numFmtId="3" fontId="16" fillId="0" borderId="0" xfId="1" applyNumberFormat="1" applyFont="1" applyAlignment="1">
      <alignment horizontal="right" vertical="center"/>
    </xf>
    <xf numFmtId="3" fontId="16" fillId="0" borderId="26" xfId="1" applyNumberFormat="1" applyFont="1" applyBorder="1" applyAlignment="1">
      <alignment horizontal="right" vertical="center"/>
    </xf>
    <xf numFmtId="0" fontId="29" fillId="0" borderId="27" xfId="0" applyFont="1" applyBorder="1" applyAlignment="1">
      <alignment horizontal="left" vertical="center"/>
    </xf>
    <xf numFmtId="3" fontId="16" fillId="0" borderId="27" xfId="1" applyNumberFormat="1" applyFont="1" applyBorder="1" applyAlignment="1">
      <alignment horizontal="right" vertical="center"/>
    </xf>
    <xf numFmtId="0" fontId="29" fillId="0" borderId="28" xfId="0" applyFont="1" applyBorder="1" applyAlignment="1">
      <alignment horizontal="left" vertical="center"/>
    </xf>
    <xf numFmtId="3" fontId="16" fillId="0" borderId="28" xfId="1" applyNumberFormat="1" applyFont="1" applyBorder="1" applyAlignment="1">
      <alignment horizontal="right" vertical="center"/>
    </xf>
    <xf numFmtId="0" fontId="12" fillId="0" borderId="5" xfId="0" applyFont="1" applyBorder="1"/>
    <xf numFmtId="0" fontId="12" fillId="0" borderId="11" xfId="0" applyFont="1" applyBorder="1" applyAlignment="1">
      <alignment horizontal="left"/>
    </xf>
    <xf numFmtId="0" fontId="27" fillId="5" borderId="29" xfId="3" applyFont="1" applyFill="1" applyBorder="1" applyAlignment="1">
      <alignment horizontal="center" vertical="center"/>
    </xf>
    <xf numFmtId="0" fontId="27" fillId="5" borderId="30" xfId="3" applyFont="1" applyFill="1" applyBorder="1" applyAlignment="1">
      <alignment horizontal="left" vertical="center" indent="1"/>
    </xf>
    <xf numFmtId="0" fontId="27" fillId="5" borderId="0" xfId="3" applyFont="1" applyFill="1" applyBorder="1" applyAlignment="1">
      <alignment horizontal="center" vertical="center"/>
    </xf>
    <xf numFmtId="0" fontId="27" fillId="5" borderId="31" xfId="3" applyFont="1" applyFill="1" applyBorder="1" applyAlignment="1">
      <alignment horizontal="center" vertical="center"/>
    </xf>
    <xf numFmtId="0" fontId="27" fillId="5" borderId="32" xfId="3" applyFont="1" applyFill="1" applyBorder="1" applyAlignment="1">
      <alignment horizontal="center" vertical="center"/>
    </xf>
    <xf numFmtId="14" fontId="27" fillId="5" borderId="29" xfId="3" applyNumberFormat="1" applyFont="1" applyFill="1" applyBorder="1" applyAlignment="1">
      <alignment horizontal="center" vertical="center"/>
    </xf>
    <xf numFmtId="0" fontId="27" fillId="5" borderId="29" xfId="3" applyFont="1" applyFill="1" applyBorder="1" applyAlignment="1">
      <alignment horizontal="left" vertical="center"/>
    </xf>
    <xf numFmtId="3" fontId="0" fillId="0" borderId="0" xfId="0" applyNumberFormat="1"/>
    <xf numFmtId="0" fontId="0" fillId="7" borderId="0" xfId="0" applyFill="1"/>
    <xf numFmtId="0" fontId="0" fillId="0" borderId="33" xfId="0" applyBorder="1"/>
    <xf numFmtId="0" fontId="31" fillId="4" borderId="0" xfId="0" applyFont="1" applyFill="1" applyAlignment="1">
      <alignment horizontal="left" vertical="center"/>
    </xf>
    <xf numFmtId="0" fontId="32" fillId="7" borderId="0" xfId="0" applyFont="1" applyFill="1" applyAlignment="1">
      <alignment horizontal="left" vertical="center"/>
    </xf>
    <xf numFmtId="0" fontId="31" fillId="4" borderId="0" xfId="0" applyFont="1" applyFill="1" applyAlignment="1">
      <alignment vertical="center"/>
    </xf>
    <xf numFmtId="0" fontId="30" fillId="7" borderId="0" xfId="0" applyFont="1" applyFill="1" applyAlignment="1">
      <alignment horizontal="left" vertical="center" indent="1"/>
    </xf>
    <xf numFmtId="0" fontId="4" fillId="0" borderId="0" xfId="0" applyFont="1" applyAlignment="1">
      <alignment horizontal="justify" vertical="top" wrapText="1"/>
    </xf>
    <xf numFmtId="0" fontId="4" fillId="0" borderId="0" xfId="0" applyFont="1" applyAlignment="1">
      <alignment horizontal="justify" vertical="center" wrapText="1"/>
    </xf>
    <xf numFmtId="0" fontId="4" fillId="0" borderId="15" xfId="0" applyFont="1" applyBorder="1" applyAlignment="1">
      <alignment horizontal="justify" vertical="center" wrapText="1"/>
    </xf>
    <xf numFmtId="0" fontId="4" fillId="0" borderId="16" xfId="0" applyFont="1" applyBorder="1" applyAlignment="1">
      <alignment horizontal="justify" vertical="center" wrapText="1"/>
    </xf>
    <xf numFmtId="0" fontId="4" fillId="0" borderId="8" xfId="0" applyFont="1" applyBorder="1" applyAlignment="1">
      <alignment horizontal="justify" vertical="center" wrapText="1"/>
    </xf>
    <xf numFmtId="0" fontId="4" fillId="0" borderId="7" xfId="0" applyFont="1" applyBorder="1" applyAlignment="1">
      <alignment horizontal="justify" vertical="center" wrapText="1"/>
    </xf>
    <xf numFmtId="0" fontId="4" fillId="0" borderId="9" xfId="0" applyFont="1" applyBorder="1" applyAlignment="1">
      <alignment horizontal="justify" vertical="center" wrapText="1"/>
    </xf>
    <xf numFmtId="0" fontId="4" fillId="0" borderId="0" xfId="0" applyFont="1" applyAlignment="1">
      <alignment horizontal="center"/>
    </xf>
    <xf numFmtId="0" fontId="0" fillId="4" borderId="0" xfId="0" applyFill="1"/>
    <xf numFmtId="0" fontId="0" fillId="0" borderId="33" xfId="0" applyBorder="1" applyAlignment="1">
      <alignment horizontal="center"/>
    </xf>
    <xf numFmtId="0" fontId="33" fillId="0" borderId="0" xfId="0" applyFont="1" applyAlignment="1">
      <alignment horizontal="center" vertical="center" wrapText="1"/>
    </xf>
    <xf numFmtId="0" fontId="34" fillId="0" borderId="0" xfId="0" applyFont="1" applyAlignment="1">
      <alignment vertical="center"/>
    </xf>
    <xf numFmtId="0" fontId="34" fillId="0" borderId="0" xfId="0" applyFont="1" applyAlignment="1">
      <alignment horizontal="center"/>
    </xf>
    <xf numFmtId="0" fontId="0" fillId="7" borderId="0" xfId="0" applyFill="1" applyAlignment="1">
      <alignment horizontal="right" vertical="top"/>
    </xf>
    <xf numFmtId="0" fontId="0" fillId="7" borderId="0" xfId="0" applyFill="1" applyAlignment="1">
      <alignment horizontal="center" vertical="top"/>
    </xf>
    <xf numFmtId="0" fontId="0" fillId="7" borderId="0" xfId="0" applyFill="1" applyAlignment="1">
      <alignment horizontal="right"/>
    </xf>
    <xf numFmtId="0" fontId="30" fillId="7" borderId="34" xfId="0" applyFont="1" applyFill="1" applyBorder="1" applyAlignment="1">
      <alignment horizontal="right" vertical="center" indent="1"/>
    </xf>
    <xf numFmtId="0" fontId="30" fillId="7" borderId="34" xfId="0" applyFont="1" applyFill="1" applyBorder="1" applyAlignment="1">
      <alignment horizontal="left" vertical="center" indent="1"/>
    </xf>
    <xf numFmtId="0" fontId="4" fillId="0" borderId="0" xfId="0" applyFont="1" applyAlignment="1">
      <alignment horizontal="left" vertical="top" wrapText="1"/>
    </xf>
    <xf numFmtId="0" fontId="4" fillId="0" borderId="0" xfId="0" applyFont="1" applyAlignment="1">
      <alignment horizontal="left" vertical="center" wrapText="1"/>
    </xf>
    <xf numFmtId="0" fontId="27" fillId="5" borderId="25" xfId="3" applyFont="1" applyFill="1" applyBorder="1" applyAlignment="1">
      <alignment horizontal="center" vertical="center"/>
    </xf>
    <xf numFmtId="14" fontId="27" fillId="5" borderId="25" xfId="0" applyNumberFormat="1" applyFont="1" applyFill="1" applyBorder="1" applyAlignment="1">
      <alignment horizontal="center" vertical="center"/>
    </xf>
    <xf numFmtId="0" fontId="15" fillId="0" borderId="0" xfId="0" applyFont="1" applyAlignment="1">
      <alignment horizontal="left"/>
    </xf>
    <xf numFmtId="0" fontId="14" fillId="4" borderId="0" xfId="0" applyFont="1" applyFill="1" applyAlignment="1">
      <alignment horizontal="left" vertical="center"/>
    </xf>
    <xf numFmtId="0" fontId="12" fillId="0" borderId="5" xfId="0" applyFont="1" applyBorder="1" applyAlignment="1">
      <alignment horizontal="left"/>
    </xf>
    <xf numFmtId="0" fontId="12" fillId="0" borderId="5" xfId="0" applyFont="1" applyBorder="1" applyAlignment="1">
      <alignment horizontal="right"/>
    </xf>
    <xf numFmtId="0" fontId="4" fillId="4" borderId="0" xfId="0" applyFont="1" applyFill="1" applyAlignment="1">
      <alignment horizontal="left" vertical="center" wrapText="1" indent="1"/>
    </xf>
    <xf numFmtId="0" fontId="25" fillId="0" borderId="0" xfId="0" applyFont="1" applyAlignment="1">
      <alignment horizontal="right" vertical="top"/>
    </xf>
    <xf numFmtId="0" fontId="0" fillId="0" borderId="0" xfId="0" applyAlignment="1">
      <alignment horizontal="right"/>
    </xf>
    <xf numFmtId="0" fontId="4" fillId="4" borderId="0" xfId="0" applyFont="1" applyFill="1" applyAlignment="1">
      <alignment horizontal="left" vertical="center" wrapText="1"/>
    </xf>
    <xf numFmtId="0" fontId="20" fillId="5" borderId="0" xfId="3" applyFont="1" applyFill="1" applyAlignment="1">
      <alignment horizontal="center" vertical="center"/>
    </xf>
    <xf numFmtId="0" fontId="25" fillId="0" borderId="0" xfId="0" applyFont="1" applyAlignment="1">
      <alignment horizontal="right" vertical="top" indent="1"/>
    </xf>
    <xf numFmtId="0" fontId="25" fillId="0" borderId="24" xfId="0" applyFont="1" applyBorder="1" applyAlignment="1">
      <alignment horizontal="right" vertical="top"/>
    </xf>
    <xf numFmtId="0" fontId="13" fillId="4" borderId="0" xfId="0" applyFont="1" applyFill="1" applyAlignment="1">
      <alignment horizontal="left" vertical="center" wrapText="1" indent="1"/>
    </xf>
    <xf numFmtId="0" fontId="13" fillId="4" borderId="0" xfId="0" applyFont="1" applyFill="1" applyAlignment="1">
      <alignment horizontal="left" vertical="center" wrapText="1"/>
    </xf>
    <xf numFmtId="0" fontId="0" fillId="0" borderId="0" xfId="0" applyAlignment="1">
      <alignment horizontal="center" vertical="top"/>
    </xf>
    <xf numFmtId="0" fontId="12" fillId="0" borderId="11" xfId="0" applyFont="1" applyBorder="1" applyAlignment="1">
      <alignment horizontal="left"/>
    </xf>
    <xf numFmtId="0" fontId="19" fillId="0" borderId="0" xfId="0" applyFont="1" applyAlignment="1">
      <alignment horizontal="left"/>
    </xf>
    <xf numFmtId="0" fontId="7" fillId="0" borderId="0" xfId="0" applyFont="1" applyAlignment="1">
      <alignment horizontal="left"/>
    </xf>
    <xf numFmtId="0" fontId="25" fillId="0" borderId="0" xfId="0" applyFont="1" applyAlignment="1">
      <alignment horizontal="right" indent="1"/>
    </xf>
    <xf numFmtId="0" fontId="25" fillId="0" borderId="20" xfId="0" applyFont="1" applyBorder="1" applyAlignment="1">
      <alignment horizontal="right" vertical="top"/>
    </xf>
    <xf numFmtId="0" fontId="4" fillId="0" borderId="0" xfId="0" applyFont="1" applyAlignment="1">
      <alignment horizontal="justify" vertical="top" wrapText="1"/>
    </xf>
    <xf numFmtId="0" fontId="12" fillId="0" borderId="11" xfId="0" applyFont="1" applyBorder="1" applyAlignment="1">
      <alignment horizontal="right"/>
    </xf>
    <xf numFmtId="0" fontId="15" fillId="0" borderId="0" xfId="0" applyFont="1" applyAlignment="1">
      <alignment horizontal="left" vertical="center"/>
    </xf>
    <xf numFmtId="0" fontId="25" fillId="0" borderId="19" xfId="0" applyFont="1" applyBorder="1" applyAlignment="1">
      <alignment horizontal="right" vertical="top"/>
    </xf>
    <xf numFmtId="0" fontId="25" fillId="0" borderId="18" xfId="0" applyFont="1" applyBorder="1" applyAlignment="1">
      <alignment horizontal="right" vertical="top"/>
    </xf>
    <xf numFmtId="0" fontId="0" fillId="0" borderId="0" xfId="0" applyAlignment="1">
      <alignment horizontal="justify" vertical="top" wrapText="1"/>
    </xf>
    <xf numFmtId="0" fontId="0" fillId="0" borderId="0" xfId="0" applyAlignment="1">
      <alignment horizontal="justify" wrapText="1"/>
    </xf>
    <xf numFmtId="0" fontId="15" fillId="0" borderId="35" xfId="0" applyFont="1" applyBorder="1" applyAlignment="1">
      <alignment horizontal="left"/>
    </xf>
    <xf numFmtId="0" fontId="2" fillId="0" borderId="23" xfId="2" applyBorder="1" applyAlignment="1">
      <alignment horizontal="center"/>
    </xf>
    <xf numFmtId="0" fontId="2" fillId="0" borderId="14" xfId="2" applyBorder="1" applyAlignment="1">
      <alignment horizontal="center"/>
    </xf>
    <xf numFmtId="0" fontId="2" fillId="0" borderId="1" xfId="2" applyAlignment="1">
      <alignment horizontal="center"/>
    </xf>
    <xf numFmtId="0" fontId="5" fillId="3" borderId="0" xfId="4" applyFont="1" applyAlignment="1">
      <alignment horizontal="center" vertical="center"/>
    </xf>
    <xf numFmtId="14" fontId="2" fillId="0" borderId="1" xfId="2" applyNumberFormat="1" applyAlignment="1">
      <alignment horizontal="center"/>
    </xf>
    <xf numFmtId="14" fontId="5" fillId="3" borderId="0" xfId="4" applyNumberFormat="1" applyFont="1" applyAlignment="1">
      <alignment horizontal="center" vertical="center"/>
    </xf>
    <xf numFmtId="0" fontId="6" fillId="3" borderId="0" xfId="4" applyFont="1" applyAlignment="1">
      <alignment horizontal="center" vertical="center"/>
    </xf>
  </cellXfs>
  <cellStyles count="9">
    <cellStyle name="Accent1" xfId="4" builtinId="29"/>
    <cellStyle name="Accent5" xfId="3" builtinId="45"/>
    <cellStyle name="Comma" xfId="5" builtinId="3"/>
    <cellStyle name="Heading 1" xfId="2" builtinId="16"/>
    <cellStyle name="Heading 3" xfId="6" builtinId="18"/>
    <cellStyle name="Normal" xfId="0" builtinId="0"/>
    <cellStyle name="Output" xfId="8" builtinId="21"/>
    <cellStyle name="Percent" xfId="1" builtinId="5"/>
    <cellStyle name="Total" xfId="7" builtinId="25"/>
  </cellStyles>
  <dxfs count="124">
    <dxf>
      <numFmt numFmtId="0" formatCode="General"/>
      <alignment horizontal="general" vertical="top" textRotation="0" wrapText="1" indent="0" justifyLastLine="0" shrinkToFit="0" readingOrder="0"/>
    </dxf>
    <dxf>
      <numFmt numFmtId="27" formatCode="dd/mm/yyyy\ hh:mm"/>
    </dxf>
    <dxf>
      <numFmt numFmtId="27" formatCode="dd/mm/yyyy\ hh:mm"/>
    </dxf>
    <dxf>
      <numFmt numFmtId="14" formatCode="0.00%"/>
    </dxf>
    <dxf>
      <numFmt numFmtId="14" formatCode="0.00%"/>
    </dxf>
    <dxf>
      <numFmt numFmtId="14" formatCode="0.00%"/>
    </dxf>
    <dxf>
      <numFmt numFmtId="14" formatCode="0.00%"/>
    </dxf>
    <dxf>
      <numFmt numFmtId="164" formatCode="dd\-mm"/>
    </dxf>
    <dxf>
      <numFmt numFmtId="27" formatCode="dd/mm/yyyy\ hh:mm"/>
    </dxf>
    <dxf>
      <numFmt numFmtId="27" formatCode="dd/mm/yyyy\ hh:mm"/>
    </dxf>
    <dxf>
      <numFmt numFmtId="27" formatCode="dd/mm/yyyy\ hh:mm"/>
    </dxf>
    <dxf>
      <numFmt numFmtId="27" formatCode="dd/mm/yyyy\ hh:mm"/>
    </dxf>
    <dxf>
      <font>
        <color rgb="FF00B050"/>
      </font>
    </dxf>
    <dxf>
      <font>
        <color rgb="FFFF0000"/>
      </font>
    </dxf>
    <dxf>
      <font>
        <color rgb="FF00B050"/>
      </font>
    </dxf>
    <dxf>
      <font>
        <color rgb="FFFF0000"/>
      </font>
    </dxf>
    <dxf>
      <font>
        <color rgb="FF00B050"/>
      </font>
    </dxf>
    <dxf>
      <font>
        <color rgb="FFFF0000"/>
      </font>
    </dxf>
    <dxf>
      <font>
        <color rgb="FF00B0F0"/>
      </font>
    </dxf>
    <dxf>
      <font>
        <color rgb="FFFF0000"/>
      </font>
    </dxf>
    <dxf>
      <font>
        <color rgb="FFFFC000"/>
      </font>
    </dxf>
    <dxf>
      <font>
        <color rgb="FF00B050"/>
      </font>
    </dxf>
    <dxf>
      <font>
        <color rgb="FFC71585"/>
      </font>
    </dxf>
    <dxf>
      <font>
        <color rgb="FF00B0F0"/>
      </font>
    </dxf>
    <dxf>
      <font>
        <color rgb="FFFF0000"/>
      </font>
    </dxf>
    <dxf>
      <font>
        <color rgb="FFFFC000"/>
      </font>
    </dxf>
    <dxf>
      <font>
        <color rgb="FF00B050"/>
      </font>
    </dxf>
    <dxf>
      <font>
        <color rgb="FFC71585"/>
      </font>
    </dxf>
    <dxf>
      <font>
        <color rgb="FF00B0F0"/>
      </font>
    </dxf>
    <dxf>
      <font>
        <color rgb="FFFF0000"/>
      </font>
    </dxf>
    <dxf>
      <font>
        <color rgb="FFFFC000"/>
      </font>
    </dxf>
    <dxf>
      <font>
        <color rgb="FF00B050"/>
      </font>
    </dxf>
    <dxf>
      <font>
        <color rgb="FFC71585"/>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theme="1"/>
      </font>
    </dxf>
    <dxf>
      <font>
        <color rgb="FF00B050"/>
      </font>
    </dxf>
    <dxf>
      <font>
        <color rgb="FFFF0000"/>
      </font>
    </dxf>
    <dxf>
      <font>
        <color theme="1"/>
      </font>
    </dxf>
    <dxf>
      <font>
        <color rgb="FF00B050"/>
      </font>
    </dxf>
    <dxf>
      <font>
        <color rgb="FFFF0000"/>
      </font>
    </dxf>
    <dxf>
      <font>
        <color theme="1"/>
      </font>
    </dxf>
    <dxf>
      <font>
        <color rgb="FF00B050"/>
      </font>
    </dxf>
    <dxf>
      <font>
        <color rgb="FFFF0000"/>
      </font>
    </dxf>
    <dxf>
      <font>
        <color theme="1"/>
      </font>
    </dxf>
    <dxf>
      <font>
        <color rgb="FF00B050"/>
      </font>
    </dxf>
    <dxf>
      <font>
        <color rgb="FFFF0000"/>
      </font>
    </dxf>
    <dxf>
      <font>
        <color theme="1"/>
      </font>
    </dxf>
    <dxf>
      <font>
        <color rgb="FF00B050"/>
      </font>
    </dxf>
    <dxf>
      <font>
        <color rgb="FFFF0000"/>
      </font>
    </dxf>
    <dxf>
      <font>
        <color rgb="FFFFC000"/>
      </font>
    </dxf>
    <dxf>
      <font>
        <color rgb="FF00B050"/>
      </font>
    </dxf>
    <dxf>
      <font>
        <color rgb="FFFF0000"/>
      </font>
    </dxf>
    <dxf>
      <font>
        <color rgb="FFFFC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11588C"/>
      <color rgb="FF123B6E"/>
      <color rgb="FF085C94"/>
      <color rgb="FFDEEBF6"/>
      <color rgb="FF033F64"/>
      <color rgb="FFC71585"/>
      <color rgb="FF5B9BD5"/>
      <color rgb="FFB41C49"/>
      <color rgb="FFE7E6E6"/>
      <color rgb="FFD4E5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22/10/relationships/richValueRel" Target="richData/richValueRel.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32"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microsoft.com/office/2020/07/relationships/rdRichValueWebImage" Target="richData/rdRichValueWebImag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eetMetadata" Target="metadata.xml"/><Relationship Id="rId30" Type="http://schemas.microsoft.com/office/2017/06/relationships/rdRichValue" Target="richData/rdrichvalue.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1'!$A$3:$A$7</c:f>
              <c:numCache>
                <c:formatCode>m/d/yyyy</c:formatCode>
                <c:ptCount val="5"/>
                <c:pt idx="0">
                  <c:v>45882</c:v>
                </c:pt>
                <c:pt idx="1">
                  <c:v>45881</c:v>
                </c:pt>
                <c:pt idx="2">
                  <c:v>45880</c:v>
                </c:pt>
                <c:pt idx="3">
                  <c:v>45877</c:v>
                </c:pt>
                <c:pt idx="4">
                  <c:v>45876</c:v>
                </c:pt>
              </c:numCache>
            </c:numRef>
          </c:cat>
          <c:val>
            <c:numRef>
              <c:f>'data part 1'!$C$3:$C$7</c:f>
              <c:numCache>
                <c:formatCode>General</c:formatCode>
                <c:ptCount val="5"/>
                <c:pt idx="0">
                  <c:v>-5.2045088791727867E-3</c:v>
                </c:pt>
                <c:pt idx="1">
                  <c:v>7.1139520407366152E-3</c:v>
                </c:pt>
                <c:pt idx="2">
                  <c:v>7.5144544285965509E-3</c:v>
                </c:pt>
                <c:pt idx="3">
                  <c:v>1.984999754595318E-3</c:v>
                </c:pt>
                <c:pt idx="4">
                  <c:v>5.1471350231682145E-3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1'!$A$3:$A$7</c:f>
              <c:numCache>
                <c:formatCode>m/d/yyyy</c:formatCode>
                <c:ptCount val="5"/>
                <c:pt idx="0">
                  <c:v>45882</c:v>
                </c:pt>
                <c:pt idx="1">
                  <c:v>45881</c:v>
                </c:pt>
                <c:pt idx="2">
                  <c:v>45880</c:v>
                </c:pt>
                <c:pt idx="3">
                  <c:v>45877</c:v>
                </c:pt>
                <c:pt idx="4">
                  <c:v>45876</c:v>
                </c:pt>
              </c:numCache>
            </c:numRef>
          </c:cat>
          <c:val>
            <c:numRef>
              <c:f>'data part 1'!$B$3:$B$7</c:f>
              <c:numCache>
                <c:formatCode>General</c:formatCode>
                <c:ptCount val="5"/>
                <c:pt idx="0">
                  <c:v>1.6556032367923912E-2</c:v>
                </c:pt>
                <c:pt idx="1">
                  <c:v>2.1760541247096699E-2</c:v>
                </c:pt>
                <c:pt idx="2">
                  <c:v>1.4646589206360083E-2</c:v>
                </c:pt>
                <c:pt idx="3">
                  <c:v>7.1321347777635324E-3</c:v>
                </c:pt>
                <c:pt idx="4">
                  <c:v>5.1471350231682145E-3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1'!$H$3:$H$7</c:f>
              <c:numCache>
                <c:formatCode>m/d/yyyy</c:formatCode>
                <c:ptCount val="5"/>
                <c:pt idx="0">
                  <c:v>45882</c:v>
                </c:pt>
                <c:pt idx="1">
                  <c:v>45881</c:v>
                </c:pt>
                <c:pt idx="2">
                  <c:v>45880</c:v>
                </c:pt>
                <c:pt idx="3">
                  <c:v>45877</c:v>
                </c:pt>
                <c:pt idx="4">
                  <c:v>45876</c:v>
                </c:pt>
              </c:numCache>
            </c:numRef>
          </c:cat>
          <c:val>
            <c:numRef>
              <c:f>'data part 1'!$J$3:$J$7</c:f>
              <c:numCache>
                <c:formatCode>General</c:formatCode>
                <c:ptCount val="5"/>
                <c:pt idx="0">
                  <c:v>0</c:v>
                </c:pt>
                <c:pt idx="1">
                  <c:v>3.6206923006432135E-5</c:v>
                </c:pt>
                <c:pt idx="2">
                  <c:v>1.468105456011326E-2</c:v>
                </c:pt>
                <c:pt idx="3">
                  <c:v>5.9071335377904877E-3</c:v>
                </c:pt>
                <c:pt idx="4">
                  <c:v>8.1887205369803873E-3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1'!$H$3:$H$7</c:f>
              <c:numCache>
                <c:formatCode>m/d/yyyy</c:formatCode>
                <c:ptCount val="5"/>
                <c:pt idx="0">
                  <c:v>45882</c:v>
                </c:pt>
                <c:pt idx="1">
                  <c:v>45881</c:v>
                </c:pt>
                <c:pt idx="2">
                  <c:v>45880</c:v>
                </c:pt>
                <c:pt idx="3">
                  <c:v>45877</c:v>
                </c:pt>
                <c:pt idx="4">
                  <c:v>45876</c:v>
                </c:pt>
              </c:numCache>
            </c:numRef>
          </c:cat>
          <c:val>
            <c:numRef>
              <c:f>'data part 1'!$I$3:$I$7</c:f>
              <c:numCache>
                <c:formatCode>General</c:formatCode>
                <c:ptCount val="5"/>
                <c:pt idx="0">
                  <c:v>2.8813115557890567E-2</c:v>
                </c:pt>
                <c:pt idx="1">
                  <c:v>2.8813115557890567E-2</c:v>
                </c:pt>
                <c:pt idx="2">
                  <c:v>2.8776908634884135E-2</c:v>
                </c:pt>
                <c:pt idx="3">
                  <c:v>1.4095854074770875E-2</c:v>
                </c:pt>
                <c:pt idx="4">
                  <c:v>8.1887205369803873E-3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1'!$O$3:$O$7</c:f>
              <c:numCache>
                <c:formatCode>m/d/yyyy</c:formatCode>
                <c:ptCount val="5"/>
                <c:pt idx="0">
                  <c:v>45882</c:v>
                </c:pt>
                <c:pt idx="1">
                  <c:v>45881</c:v>
                </c:pt>
                <c:pt idx="2">
                  <c:v>45880</c:v>
                </c:pt>
                <c:pt idx="3">
                  <c:v>45877</c:v>
                </c:pt>
                <c:pt idx="4">
                  <c:v>45876</c:v>
                </c:pt>
              </c:numCache>
            </c:numRef>
          </c:cat>
          <c:val>
            <c:numRef>
              <c:f>'data part 1'!$Q$3:$Q$7</c:f>
              <c:numCache>
                <c:formatCode>General</c:formatCode>
                <c:ptCount val="5"/>
                <c:pt idx="0">
                  <c:v>-8.6315167344273025E-3</c:v>
                </c:pt>
                <c:pt idx="1">
                  <c:v>6.8489349145683942E-3</c:v>
                </c:pt>
                <c:pt idx="2">
                  <c:v>8.298542962701605E-3</c:v>
                </c:pt>
                <c:pt idx="3">
                  <c:v>-9.2770037740730338E-4</c:v>
                </c:pt>
                <c:pt idx="4">
                  <c:v>3.0823197604681329E-3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1'!$O$3:$O$7</c:f>
              <c:numCache>
                <c:formatCode>m/d/yyyy</c:formatCode>
                <c:ptCount val="5"/>
                <c:pt idx="0">
                  <c:v>45882</c:v>
                </c:pt>
                <c:pt idx="1">
                  <c:v>45881</c:v>
                </c:pt>
                <c:pt idx="2">
                  <c:v>45880</c:v>
                </c:pt>
                <c:pt idx="3">
                  <c:v>45877</c:v>
                </c:pt>
                <c:pt idx="4">
                  <c:v>45876</c:v>
                </c:pt>
              </c:numCache>
            </c:numRef>
          </c:cat>
          <c:val>
            <c:numRef>
              <c:f>'data part 1'!$P$3:$P$7</c:f>
              <c:numCache>
                <c:formatCode>General</c:formatCode>
                <c:ptCount val="5"/>
                <c:pt idx="0">
                  <c:v>8.6705805259035262E-3</c:v>
                </c:pt>
                <c:pt idx="1">
                  <c:v>1.7302097260330829E-2</c:v>
                </c:pt>
                <c:pt idx="2">
                  <c:v>1.0453162345762435E-2</c:v>
                </c:pt>
                <c:pt idx="3">
                  <c:v>2.1546193830608296E-3</c:v>
                </c:pt>
                <c:pt idx="4">
                  <c:v>3.0823197604681329E-3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1'!$A$10:$A$14</c:f>
              <c:numCache>
                <c:formatCode>m/d/yyyy</c:formatCode>
                <c:ptCount val="5"/>
                <c:pt idx="0">
                  <c:v>45882</c:v>
                </c:pt>
                <c:pt idx="1">
                  <c:v>45881</c:v>
                </c:pt>
                <c:pt idx="2">
                  <c:v>45880</c:v>
                </c:pt>
                <c:pt idx="3">
                  <c:v>45877</c:v>
                </c:pt>
                <c:pt idx="4">
                  <c:v>45876</c:v>
                </c:pt>
              </c:numCache>
            </c:numRef>
          </c:cat>
          <c:val>
            <c:numRef>
              <c:f>'data part 1'!$C$10:$C$14</c:f>
              <c:numCache>
                <c:formatCode>General</c:formatCode>
                <c:ptCount val="5"/>
                <c:pt idx="0">
                  <c:v>-6.8594439894601456E-3</c:v>
                </c:pt>
                <c:pt idx="1">
                  <c:v>7.6640308851412264E-3</c:v>
                </c:pt>
                <c:pt idx="2">
                  <c:v>7.4143872378389375E-3</c:v>
                </c:pt>
                <c:pt idx="3">
                  <c:v>-3.3259472648643484E-3</c:v>
                </c:pt>
                <c:pt idx="4">
                  <c:v>6.6963672234376936E-3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1'!$A$10:$A$14</c:f>
              <c:numCache>
                <c:formatCode>m/d/yyyy</c:formatCode>
                <c:ptCount val="5"/>
                <c:pt idx="0">
                  <c:v>45882</c:v>
                </c:pt>
                <c:pt idx="1">
                  <c:v>45881</c:v>
                </c:pt>
                <c:pt idx="2">
                  <c:v>45880</c:v>
                </c:pt>
                <c:pt idx="3">
                  <c:v>45877</c:v>
                </c:pt>
                <c:pt idx="4">
                  <c:v>45876</c:v>
                </c:pt>
              </c:numCache>
            </c:numRef>
          </c:cat>
          <c:val>
            <c:numRef>
              <c:f>'data part 1'!$B$10:$B$14</c:f>
              <c:numCache>
                <c:formatCode>General</c:formatCode>
                <c:ptCount val="5"/>
                <c:pt idx="0">
                  <c:v>1.1589394092093364E-2</c:v>
                </c:pt>
                <c:pt idx="1">
                  <c:v>1.8448838081553509E-2</c:v>
                </c:pt>
                <c:pt idx="2">
                  <c:v>1.0784807196412283E-2</c:v>
                </c:pt>
                <c:pt idx="3">
                  <c:v>3.3704199585733452E-3</c:v>
                </c:pt>
                <c:pt idx="4">
                  <c:v>6.6963672234376936E-3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1'!$H$10:$H$14</c:f>
              <c:numCache>
                <c:formatCode>m/d/yyyy</c:formatCode>
                <c:ptCount val="5"/>
                <c:pt idx="0">
                  <c:v>45882</c:v>
                </c:pt>
                <c:pt idx="1">
                  <c:v>45881</c:v>
                </c:pt>
                <c:pt idx="2">
                  <c:v>45880</c:v>
                </c:pt>
                <c:pt idx="3">
                  <c:v>45877</c:v>
                </c:pt>
                <c:pt idx="4">
                  <c:v>45876</c:v>
                </c:pt>
              </c:numCache>
            </c:numRef>
          </c:cat>
          <c:val>
            <c:numRef>
              <c:f>'data part 1'!$J$10:$J$14</c:f>
              <c:numCache>
                <c:formatCode>General</c:formatCode>
                <c:ptCount val="5"/>
                <c:pt idx="0">
                  <c:v>8.2421217765982213E-4</c:v>
                </c:pt>
                <c:pt idx="1">
                  <c:v>-4.5769383760008164E-4</c:v>
                </c:pt>
                <c:pt idx="2">
                  <c:v>6.5413587477782809E-3</c:v>
                </c:pt>
                <c:pt idx="3">
                  <c:v>5.7450218411922993E-3</c:v>
                </c:pt>
                <c:pt idx="4">
                  <c:v>4.2806540888862266E-3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1'!$H$10:$H$14</c:f>
              <c:numCache>
                <c:formatCode>m/d/yyyy</c:formatCode>
                <c:ptCount val="5"/>
                <c:pt idx="0">
                  <c:v>45882</c:v>
                </c:pt>
                <c:pt idx="1">
                  <c:v>45881</c:v>
                </c:pt>
                <c:pt idx="2">
                  <c:v>45880</c:v>
                </c:pt>
                <c:pt idx="3">
                  <c:v>45877</c:v>
                </c:pt>
                <c:pt idx="4">
                  <c:v>45876</c:v>
                </c:pt>
              </c:numCache>
            </c:numRef>
          </c:cat>
          <c:val>
            <c:numRef>
              <c:f>'data part 1'!$I$10:$I$14</c:f>
              <c:numCache>
                <c:formatCode>General</c:formatCode>
                <c:ptCount val="5"/>
                <c:pt idx="0">
                  <c:v>1.6933553017916547E-2</c:v>
                </c:pt>
                <c:pt idx="1">
                  <c:v>1.6109340840256725E-2</c:v>
                </c:pt>
                <c:pt idx="2">
                  <c:v>1.6567034677856807E-2</c:v>
                </c:pt>
                <c:pt idx="3">
                  <c:v>1.0025675930078526E-2</c:v>
                </c:pt>
                <c:pt idx="4">
                  <c:v>4.2806540888862266E-3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1'!$O$10:$O$14</c:f>
              <c:numCache>
                <c:formatCode>m/d/yyyy</c:formatCode>
                <c:ptCount val="5"/>
                <c:pt idx="0">
                  <c:v>45882</c:v>
                </c:pt>
                <c:pt idx="1">
                  <c:v>45881</c:v>
                </c:pt>
                <c:pt idx="2">
                  <c:v>45880</c:v>
                </c:pt>
                <c:pt idx="3">
                  <c:v>45877</c:v>
                </c:pt>
                <c:pt idx="4">
                  <c:v>45876</c:v>
                </c:pt>
              </c:numCache>
            </c:numRef>
          </c:cat>
          <c:val>
            <c:numRef>
              <c:f>'data part 1'!$Q$10:$Q$14</c:f>
              <c:numCache>
                <c:formatCode>General</c:formatCode>
                <c:ptCount val="5"/>
                <c:pt idx="0">
                  <c:v>-5.0636105095239747E-3</c:v>
                </c:pt>
                <c:pt idx="1">
                  <c:v>6.3115370087216682E-3</c:v>
                </c:pt>
                <c:pt idx="2">
                  <c:v>4.7707417610709513E-3</c:v>
                </c:pt>
                <c:pt idx="3">
                  <c:v>-1.8003226331286815E-3</c:v>
                </c:pt>
                <c:pt idx="4">
                  <c:v>4.0233378507652517E-3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1'!$O$10:$O$14</c:f>
              <c:numCache>
                <c:formatCode>m/d/yyyy</c:formatCode>
                <c:ptCount val="5"/>
                <c:pt idx="0">
                  <c:v>45882</c:v>
                </c:pt>
                <c:pt idx="1">
                  <c:v>45881</c:v>
                </c:pt>
                <c:pt idx="2">
                  <c:v>45880</c:v>
                </c:pt>
                <c:pt idx="3">
                  <c:v>45877</c:v>
                </c:pt>
                <c:pt idx="4">
                  <c:v>45876</c:v>
                </c:pt>
              </c:numCache>
            </c:numRef>
          </c:cat>
          <c:val>
            <c:numRef>
              <c:f>'data part 1'!$P$10:$P$14</c:f>
              <c:numCache>
                <c:formatCode>General</c:formatCode>
                <c:ptCount val="5"/>
                <c:pt idx="0">
                  <c:v>8.241683477905215E-3</c:v>
                </c:pt>
                <c:pt idx="1">
                  <c:v>1.330529398742919E-2</c:v>
                </c:pt>
                <c:pt idx="2">
                  <c:v>6.9937569787075216E-3</c:v>
                </c:pt>
                <c:pt idx="3">
                  <c:v>2.2230152176365703E-3</c:v>
                </c:pt>
                <c:pt idx="4">
                  <c:v>4.0233378507652517E-3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1'!$A$17:$A$21</c:f>
              <c:numCache>
                <c:formatCode>m/d/yyyy</c:formatCode>
                <c:ptCount val="5"/>
                <c:pt idx="0">
                  <c:v>45881</c:v>
                </c:pt>
                <c:pt idx="1">
                  <c:v>45880</c:v>
                </c:pt>
                <c:pt idx="2">
                  <c:v>45877</c:v>
                </c:pt>
                <c:pt idx="3">
                  <c:v>45876</c:v>
                </c:pt>
                <c:pt idx="4">
                  <c:v>45875</c:v>
                </c:pt>
              </c:numCache>
            </c:numRef>
          </c:cat>
          <c:val>
            <c:numRef>
              <c:f>'data part 1'!$C$17:$C$21</c:f>
              <c:numCache>
                <c:formatCode>General</c:formatCode>
                <c:ptCount val="5"/>
                <c:pt idx="0">
                  <c:v>1.0995305136794808E-2</c:v>
                </c:pt>
                <c:pt idx="1">
                  <c:v>-4.5391457885237685E-3</c:v>
                </c:pt>
                <c:pt idx="2">
                  <c:v>4.707190103173664E-3</c:v>
                </c:pt>
                <c:pt idx="3">
                  <c:v>-5.0795341717050357E-3</c:v>
                </c:pt>
                <c:pt idx="4">
                  <c:v>1.8449241782565462E-3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1'!$A$17:$A$21</c:f>
              <c:numCache>
                <c:formatCode>m/d/yyyy</c:formatCode>
                <c:ptCount val="5"/>
                <c:pt idx="0">
                  <c:v>45881</c:v>
                </c:pt>
                <c:pt idx="1">
                  <c:v>45880</c:v>
                </c:pt>
                <c:pt idx="2">
                  <c:v>45877</c:v>
                </c:pt>
                <c:pt idx="3">
                  <c:v>45876</c:v>
                </c:pt>
                <c:pt idx="4">
                  <c:v>45875</c:v>
                </c:pt>
              </c:numCache>
            </c:numRef>
          </c:cat>
          <c:val>
            <c:numRef>
              <c:f>'data part 1'!$B$17:$B$21</c:f>
              <c:numCache>
                <c:formatCode>General</c:formatCode>
                <c:ptCount val="5"/>
                <c:pt idx="0">
                  <c:v>7.9287394579962145E-3</c:v>
                </c:pt>
                <c:pt idx="1">
                  <c:v>-3.066565678798594E-3</c:v>
                </c:pt>
                <c:pt idx="2">
                  <c:v>1.4725801097251745E-3</c:v>
                </c:pt>
                <c:pt idx="3">
                  <c:v>-3.2346099934484895E-3</c:v>
                </c:pt>
                <c:pt idx="4">
                  <c:v>1.8449241782565462E-3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1'!$H$17:$H$21</c:f>
              <c:numCache>
                <c:formatCode>m/d/yyyy</c:formatCode>
                <c:ptCount val="5"/>
                <c:pt idx="0">
                  <c:v>45881</c:v>
                </c:pt>
                <c:pt idx="1">
                  <c:v>45880</c:v>
                </c:pt>
                <c:pt idx="2">
                  <c:v>45877</c:v>
                </c:pt>
                <c:pt idx="3">
                  <c:v>45876</c:v>
                </c:pt>
                <c:pt idx="4">
                  <c:v>45875</c:v>
                </c:pt>
              </c:numCache>
            </c:numRef>
          </c:cat>
          <c:val>
            <c:numRef>
              <c:f>'data part 1'!$J$17:$J$21</c:f>
              <c:numCache>
                <c:formatCode>General</c:formatCode>
                <c:ptCount val="5"/>
                <c:pt idx="0">
                  <c:v>1.9824955505094444E-3</c:v>
                </c:pt>
                <c:pt idx="1">
                  <c:v>3.7357628729481895E-3</c:v>
                </c:pt>
                <c:pt idx="2">
                  <c:v>-5.5369630916346502E-4</c:v>
                </c:pt>
                <c:pt idx="3">
                  <c:v>-6.9334234701472486E-3</c:v>
                </c:pt>
                <c:pt idx="4">
                  <c:v>2.3602469345735955E-3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1'!$H$17:$H$21</c:f>
              <c:numCache>
                <c:formatCode>m/d/yyyy</c:formatCode>
                <c:ptCount val="5"/>
                <c:pt idx="0">
                  <c:v>45881</c:v>
                </c:pt>
                <c:pt idx="1">
                  <c:v>45880</c:v>
                </c:pt>
                <c:pt idx="2">
                  <c:v>45877</c:v>
                </c:pt>
                <c:pt idx="3">
                  <c:v>45876</c:v>
                </c:pt>
                <c:pt idx="4">
                  <c:v>45875</c:v>
                </c:pt>
              </c:numCache>
            </c:numRef>
          </c:cat>
          <c:val>
            <c:numRef>
              <c:f>'data part 1'!$I$17:$I$21</c:f>
              <c:numCache>
                <c:formatCode>General</c:formatCode>
                <c:ptCount val="5"/>
                <c:pt idx="0">
                  <c:v>5.9138557872051578E-4</c:v>
                </c:pt>
                <c:pt idx="1">
                  <c:v>-1.3911099717889286E-3</c:v>
                </c:pt>
                <c:pt idx="2">
                  <c:v>-5.1268728447371181E-3</c:v>
                </c:pt>
                <c:pt idx="3">
                  <c:v>-4.5731765355736531E-3</c:v>
                </c:pt>
                <c:pt idx="4">
                  <c:v>2.3602469345735955E-3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1'!$O$17:$O$21</c:f>
              <c:numCache>
                <c:formatCode>m/d/yyyy</c:formatCode>
                <c:ptCount val="5"/>
                <c:pt idx="0">
                  <c:v>45882</c:v>
                </c:pt>
                <c:pt idx="1">
                  <c:v>45881</c:v>
                </c:pt>
                <c:pt idx="2">
                  <c:v>45880</c:v>
                </c:pt>
                <c:pt idx="3">
                  <c:v>45877</c:v>
                </c:pt>
                <c:pt idx="4">
                  <c:v>45876</c:v>
                </c:pt>
              </c:numCache>
            </c:numRef>
          </c:cat>
          <c:val>
            <c:numRef>
              <c:f>'data part 1'!$Q$17:$Q$21</c:f>
              <c:numCache>
                <c:formatCode>General</c:formatCode>
                <c:ptCount val="5"/>
                <c:pt idx="0">
                  <c:v>5.5714061090736955E-3</c:v>
                </c:pt>
                <c:pt idx="1">
                  <c:v>5.0365617246876937E-3</c:v>
                </c:pt>
                <c:pt idx="2">
                  <c:v>3.4162363574026244E-3</c:v>
                </c:pt>
                <c:pt idx="3">
                  <c:v>-1.246908218995979E-3</c:v>
                </c:pt>
                <c:pt idx="4">
                  <c:v>1.5607151516479068E-3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1'!$O$17:$O$21</c:f>
              <c:numCache>
                <c:formatCode>m/d/yyyy</c:formatCode>
                <c:ptCount val="5"/>
                <c:pt idx="0">
                  <c:v>45882</c:v>
                </c:pt>
                <c:pt idx="1">
                  <c:v>45881</c:v>
                </c:pt>
                <c:pt idx="2">
                  <c:v>45880</c:v>
                </c:pt>
                <c:pt idx="3">
                  <c:v>45877</c:v>
                </c:pt>
                <c:pt idx="4">
                  <c:v>45876</c:v>
                </c:pt>
              </c:numCache>
            </c:numRef>
          </c:cat>
          <c:val>
            <c:numRef>
              <c:f>'data part 1'!$P$17:$P$21</c:f>
              <c:numCache>
                <c:formatCode>General</c:formatCode>
                <c:ptCount val="5"/>
                <c:pt idx="0">
                  <c:v>1.4338011123815941E-2</c:v>
                </c:pt>
                <c:pt idx="1">
                  <c:v>8.7666050147422458E-3</c:v>
                </c:pt>
                <c:pt idx="2">
                  <c:v>3.7300432900545522E-3</c:v>
                </c:pt>
                <c:pt idx="3">
                  <c:v>3.1380693265192772E-4</c:v>
                </c:pt>
                <c:pt idx="4">
                  <c:v>1.5607151516479068E-3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1'!$C$23</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1'!$A$24:$A$28</c:f>
              <c:numCache>
                <c:formatCode>m/d/yyyy</c:formatCode>
                <c:ptCount val="5"/>
                <c:pt idx="0">
                  <c:v>45881</c:v>
                </c:pt>
                <c:pt idx="1">
                  <c:v>45880</c:v>
                </c:pt>
                <c:pt idx="2">
                  <c:v>45877</c:v>
                </c:pt>
                <c:pt idx="3">
                  <c:v>45876</c:v>
                </c:pt>
                <c:pt idx="4">
                  <c:v>45875</c:v>
                </c:pt>
              </c:numCache>
            </c:numRef>
          </c:cat>
          <c:val>
            <c:numRef>
              <c:f>'data part 1'!$C$24:$C$28</c:f>
              <c:numCache>
                <c:formatCode>General</c:formatCode>
                <c:ptCount val="5"/>
                <c:pt idx="0">
                  <c:v>1.1345435846612739E-2</c:v>
                </c:pt>
                <c:pt idx="1">
                  <c:v>-2.5041278217863283E-3</c:v>
                </c:pt>
                <c:pt idx="2">
                  <c:v>7.7997153489748339E-3</c:v>
                </c:pt>
                <c:pt idx="3">
                  <c:v>-7.9748001548018976E-4</c:v>
                </c:pt>
                <c:pt idx="4">
                  <c:v>7.2819072950924824E-3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1'!$B$23</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1'!$A$24:$A$28</c:f>
              <c:numCache>
                <c:formatCode>m/d/yyyy</c:formatCode>
                <c:ptCount val="5"/>
                <c:pt idx="0">
                  <c:v>45881</c:v>
                </c:pt>
                <c:pt idx="1">
                  <c:v>45880</c:v>
                </c:pt>
                <c:pt idx="2">
                  <c:v>45877</c:v>
                </c:pt>
                <c:pt idx="3">
                  <c:v>45876</c:v>
                </c:pt>
                <c:pt idx="4">
                  <c:v>45875</c:v>
                </c:pt>
              </c:numCache>
            </c:numRef>
          </c:cat>
          <c:val>
            <c:numRef>
              <c:f>'data part 1'!$B$24:$B$28</c:f>
              <c:numCache>
                <c:formatCode>General</c:formatCode>
                <c:ptCount val="5"/>
                <c:pt idx="0">
                  <c:v>2.3125450653413537E-2</c:v>
                </c:pt>
                <c:pt idx="1">
                  <c:v>1.1780014806800798E-2</c:v>
                </c:pt>
                <c:pt idx="2">
                  <c:v>1.4284142628587126E-2</c:v>
                </c:pt>
                <c:pt idx="3">
                  <c:v>6.4844272796122926E-3</c:v>
                </c:pt>
                <c:pt idx="4">
                  <c:v>7.2819072950924824E-3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1'!$J$23</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1'!$H$24:$H$28</c:f>
              <c:numCache>
                <c:formatCode>m/d/yyyy</c:formatCode>
                <c:ptCount val="5"/>
                <c:pt idx="0">
                  <c:v>45881</c:v>
                </c:pt>
                <c:pt idx="1">
                  <c:v>45880</c:v>
                </c:pt>
                <c:pt idx="2">
                  <c:v>45877</c:v>
                </c:pt>
                <c:pt idx="3">
                  <c:v>45876</c:v>
                </c:pt>
                <c:pt idx="4">
                  <c:v>45875</c:v>
                </c:pt>
              </c:numCache>
            </c:numRef>
          </c:cat>
          <c:val>
            <c:numRef>
              <c:f>'data part 1'!$J$24:$J$28</c:f>
              <c:numCache>
                <c:formatCode>General</c:formatCode>
                <c:ptCount val="5"/>
                <c:pt idx="0">
                  <c:v>7.7273687595069696E-4</c:v>
                </c:pt>
                <c:pt idx="1">
                  <c:v>-2.971374079954181E-3</c:v>
                </c:pt>
                <c:pt idx="2">
                  <c:v>2.9388981526599078E-3</c:v>
                </c:pt>
                <c:pt idx="3">
                  <c:v>1.3067831080139536E-2</c:v>
                </c:pt>
                <c:pt idx="4">
                  <c:v>2.6097648997875922E-3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1'!$I$23</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1'!$H$24:$H$28</c:f>
              <c:numCache>
                <c:formatCode>m/d/yyyy</c:formatCode>
                <c:ptCount val="5"/>
                <c:pt idx="0">
                  <c:v>45881</c:v>
                </c:pt>
                <c:pt idx="1">
                  <c:v>45880</c:v>
                </c:pt>
                <c:pt idx="2">
                  <c:v>45877</c:v>
                </c:pt>
                <c:pt idx="3">
                  <c:v>45876</c:v>
                </c:pt>
                <c:pt idx="4">
                  <c:v>45875</c:v>
                </c:pt>
              </c:numCache>
            </c:numRef>
          </c:cat>
          <c:val>
            <c:numRef>
              <c:f>'data part 1'!$I$24:$I$28</c:f>
              <c:numCache>
                <c:formatCode>General</c:formatCode>
                <c:ptCount val="5"/>
                <c:pt idx="0">
                  <c:v>1.6417856928583552E-2</c:v>
                </c:pt>
                <c:pt idx="1">
                  <c:v>1.5645120052632855E-2</c:v>
                </c:pt>
                <c:pt idx="2">
                  <c:v>1.8616494132587036E-2</c:v>
                </c:pt>
                <c:pt idx="3">
                  <c:v>1.5677595979927128E-2</c:v>
                </c:pt>
                <c:pt idx="4">
                  <c:v>2.6097648997875922E-3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1'!$Q$23</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1'!$O$24:$O$28</c:f>
              <c:numCache>
                <c:formatCode>m/d/yyyy</c:formatCode>
                <c:ptCount val="5"/>
                <c:pt idx="0">
                  <c:v>45882</c:v>
                </c:pt>
                <c:pt idx="1">
                  <c:v>45881</c:v>
                </c:pt>
                <c:pt idx="2">
                  <c:v>45877</c:v>
                </c:pt>
                <c:pt idx="3">
                  <c:v>45876</c:v>
                </c:pt>
                <c:pt idx="4">
                  <c:v>45875</c:v>
                </c:pt>
              </c:numCache>
            </c:numRef>
          </c:cat>
          <c:val>
            <c:numRef>
              <c:f>'data part 1'!$Q$24:$Q$28</c:f>
              <c:numCache>
                <c:formatCode>General</c:formatCode>
                <c:ptCount val="5"/>
                <c:pt idx="0">
                  <c:v>1.6012378367958879E-2</c:v>
                </c:pt>
                <c:pt idx="1">
                  <c:v>2.1465353725928393E-2</c:v>
                </c:pt>
                <c:pt idx="2">
                  <c:v>1.8542323945390571E-2</c:v>
                </c:pt>
                <c:pt idx="3">
                  <c:v>6.478489362362172E-3</c:v>
                </c:pt>
                <c:pt idx="4">
                  <c:v>6.049891519651629E-3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1'!$P$23</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1'!$O$24:$O$28</c:f>
              <c:numCache>
                <c:formatCode>m/d/yyyy</c:formatCode>
                <c:ptCount val="5"/>
                <c:pt idx="0">
                  <c:v>45882</c:v>
                </c:pt>
                <c:pt idx="1">
                  <c:v>45881</c:v>
                </c:pt>
                <c:pt idx="2">
                  <c:v>45877</c:v>
                </c:pt>
                <c:pt idx="3">
                  <c:v>45876</c:v>
                </c:pt>
                <c:pt idx="4">
                  <c:v>45875</c:v>
                </c:pt>
              </c:numCache>
            </c:numRef>
          </c:cat>
          <c:val>
            <c:numRef>
              <c:f>'data part 1'!$P$24:$P$28</c:f>
              <c:numCache>
                <c:formatCode>General</c:formatCode>
                <c:ptCount val="5"/>
                <c:pt idx="0">
                  <c:v>6.8548436921291644E-2</c:v>
                </c:pt>
                <c:pt idx="1">
                  <c:v>5.2536058553332765E-2</c:v>
                </c:pt>
                <c:pt idx="2">
                  <c:v>3.1070704827404372E-2</c:v>
                </c:pt>
                <c:pt idx="3">
                  <c:v>1.2528380882013801E-2</c:v>
                </c:pt>
                <c:pt idx="4">
                  <c:v>6.049891519651629E-3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560588420197715E-2"/>
          <c:y val="0.19371122706056038"/>
          <c:w val="0.8350078761217814"/>
          <c:h val="0.63068676264928636"/>
        </c:manualLayout>
      </c:layout>
      <c:barChart>
        <c:barDir val="col"/>
        <c:grouping val="stacked"/>
        <c:varyColors val="0"/>
        <c:ser>
          <c:idx val="0"/>
          <c:order val="0"/>
          <c:tx>
            <c:v>TP lưu hành</c:v>
          </c:tx>
          <c:spPr>
            <a:solidFill>
              <a:srgbClr val="FF0000">
                <a:alpha val="50000"/>
              </a:srgbClr>
            </a:solidFill>
            <a:ln>
              <a:noFill/>
            </a:ln>
            <a:effectLst/>
          </c:spPr>
          <c:invertIfNegative val="0"/>
          <c:cat>
            <c:numRef>
              <c:f>weekly_mm_data!$A$2:$A$24</c:f>
              <c:numCache>
                <c:formatCode>m/d/yyyy\ h:mm</c:formatCode>
                <c:ptCount val="23"/>
                <c:pt idx="0">
                  <c:v>45881</c:v>
                </c:pt>
                <c:pt idx="1">
                  <c:v>45880</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pt idx="20">
                  <c:v>45852</c:v>
                </c:pt>
                <c:pt idx="21">
                  <c:v>45849</c:v>
                </c:pt>
                <c:pt idx="22">
                  <c:v>45848</c:v>
                </c:pt>
              </c:numCache>
            </c:numRef>
          </c:cat>
          <c:val>
            <c:numRef>
              <c:f>weekly_mm_data!$M$2:$M$24</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-1000</c:v>
                </c:pt>
                <c:pt idx="15">
                  <c:v>-11000</c:v>
                </c:pt>
                <c:pt idx="16">
                  <c:v>-15999.9</c:v>
                </c:pt>
                <c:pt idx="17">
                  <c:v>-17399.900000000001</c:v>
                </c:pt>
                <c:pt idx="18">
                  <c:v>-22399.9</c:v>
                </c:pt>
                <c:pt idx="19">
                  <c:v>-26399.9</c:v>
                </c:pt>
                <c:pt idx="20">
                  <c:v>-21399.9</c:v>
                </c:pt>
                <c:pt idx="21">
                  <c:v>-21400</c:v>
                </c:pt>
                <c:pt idx="22">
                  <c:v>-28200</c:v>
                </c:pt>
              </c:numCache>
            </c:numRef>
          </c:val>
          <c:extLst>
            <c:ext xmlns:c16="http://schemas.microsoft.com/office/drawing/2014/chart" uri="{C3380CC4-5D6E-409C-BE32-E72D297353CC}">
              <c16:uniqueId val="{00000000-7534-41F7-83CB-6AEA1B18A523}"/>
            </c:ext>
          </c:extLst>
        </c:ser>
        <c:ser>
          <c:idx val="1"/>
          <c:order val="1"/>
          <c:tx>
            <c:v>RR lưu hành</c:v>
          </c:tx>
          <c:spPr>
            <a:solidFill>
              <a:srgbClr val="00B050">
                <a:alpha val="50000"/>
              </a:srgbClr>
            </a:solidFill>
            <a:ln>
              <a:noFill/>
            </a:ln>
            <a:effectLst/>
          </c:spPr>
          <c:invertIfNegative val="0"/>
          <c:cat>
            <c:numRef>
              <c:f>weekly_mm_data!$A$2:$A$24</c:f>
              <c:numCache>
                <c:formatCode>m/d/yyyy\ h:mm</c:formatCode>
                <c:ptCount val="23"/>
                <c:pt idx="0">
                  <c:v>45881</c:v>
                </c:pt>
                <c:pt idx="1">
                  <c:v>45880</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pt idx="20">
                  <c:v>45852</c:v>
                </c:pt>
                <c:pt idx="21">
                  <c:v>45849</c:v>
                </c:pt>
                <c:pt idx="22">
                  <c:v>45848</c:v>
                </c:pt>
              </c:numCache>
            </c:numRef>
          </c:cat>
          <c:val>
            <c:numRef>
              <c:f>weekly_mm_data!$N$2:$N$24</c:f>
              <c:numCache>
                <c:formatCode>General</c:formatCode>
                <c:ptCount val="23"/>
                <c:pt idx="0">
                  <c:v>210350.6</c:v>
                </c:pt>
                <c:pt idx="1">
                  <c:v>210350.6</c:v>
                </c:pt>
                <c:pt idx="2">
                  <c:v>210350.6</c:v>
                </c:pt>
                <c:pt idx="3">
                  <c:v>214778.1</c:v>
                </c:pt>
                <c:pt idx="4">
                  <c:v>212961.57</c:v>
                </c:pt>
                <c:pt idx="5">
                  <c:v>215830.05</c:v>
                </c:pt>
                <c:pt idx="6">
                  <c:v>209105.11</c:v>
                </c:pt>
                <c:pt idx="7">
                  <c:v>206874.98</c:v>
                </c:pt>
                <c:pt idx="8">
                  <c:v>213471.48</c:v>
                </c:pt>
                <c:pt idx="9">
                  <c:v>222526.28</c:v>
                </c:pt>
                <c:pt idx="10">
                  <c:v>225430.03</c:v>
                </c:pt>
                <c:pt idx="11">
                  <c:v>210870.73</c:v>
                </c:pt>
                <c:pt idx="12">
                  <c:v>187282.43</c:v>
                </c:pt>
                <c:pt idx="13">
                  <c:v>164784.56</c:v>
                </c:pt>
                <c:pt idx="14">
                  <c:v>156070.93</c:v>
                </c:pt>
                <c:pt idx="15">
                  <c:v>151219.54999999999</c:v>
                </c:pt>
                <c:pt idx="16">
                  <c:v>148015.59</c:v>
                </c:pt>
                <c:pt idx="17">
                  <c:v>133144.15</c:v>
                </c:pt>
                <c:pt idx="18">
                  <c:v>123124.94</c:v>
                </c:pt>
                <c:pt idx="19">
                  <c:v>114119.69</c:v>
                </c:pt>
                <c:pt idx="20">
                  <c:v>93141.75</c:v>
                </c:pt>
                <c:pt idx="21">
                  <c:v>104001.2</c:v>
                </c:pt>
                <c:pt idx="22">
                  <c:v>112557.02</c:v>
                </c:pt>
              </c:numCache>
            </c:numRef>
          </c:val>
          <c:extLst>
            <c:ext xmlns:c16="http://schemas.microsoft.com/office/drawing/2014/chart" uri="{C3380CC4-5D6E-409C-BE32-E72D297353CC}">
              <c16:uniqueId val="{00000003-7565-4232-BD8D-3B792AFEFFEA}"/>
            </c:ext>
          </c:extLst>
        </c:ser>
        <c:dLbls>
          <c:showLegendKey val="0"/>
          <c:showVal val="0"/>
          <c:showCatName val="0"/>
          <c:showSerName val="0"/>
          <c:showPercent val="0"/>
          <c:showBubbleSize val="0"/>
        </c:dLbls>
        <c:gapWidth val="50"/>
        <c:overlap val="100"/>
        <c:axId val="139919935"/>
        <c:axId val="139920415"/>
      </c:barChart>
      <c:lineChart>
        <c:grouping val="standard"/>
        <c:varyColors val="0"/>
        <c:ser>
          <c:idx val="2"/>
          <c:order val="2"/>
          <c:tx>
            <c:v>Lưu hành ròng (Tỷ VNĐ)</c:v>
          </c:tx>
          <c:spPr>
            <a:ln w="25400" cap="rnd">
              <a:solidFill>
                <a:srgbClr val="054372"/>
              </a:solidFill>
              <a:round/>
            </a:ln>
            <a:effectLst/>
          </c:spPr>
          <c:marker>
            <c:symbol val="none"/>
          </c:marker>
          <c:cat>
            <c:numRef>
              <c:f>weekly_mm_data!$A$2:$A$24</c:f>
              <c:numCache>
                <c:formatCode>m/d/yyyy\ h:mm</c:formatCode>
                <c:ptCount val="23"/>
                <c:pt idx="0">
                  <c:v>45881</c:v>
                </c:pt>
                <c:pt idx="1">
                  <c:v>45880</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pt idx="20">
                  <c:v>45852</c:v>
                </c:pt>
                <c:pt idx="21">
                  <c:v>45849</c:v>
                </c:pt>
                <c:pt idx="22">
                  <c:v>45848</c:v>
                </c:pt>
              </c:numCache>
            </c:numRef>
          </c:cat>
          <c:val>
            <c:numRef>
              <c:f>weekly_mm_data!$O$2:$O$24</c:f>
              <c:numCache>
                <c:formatCode>General</c:formatCode>
                <c:ptCount val="23"/>
                <c:pt idx="0">
                  <c:v>210350.6</c:v>
                </c:pt>
                <c:pt idx="1">
                  <c:v>210350.6</c:v>
                </c:pt>
                <c:pt idx="2">
                  <c:v>210350.6</c:v>
                </c:pt>
                <c:pt idx="3">
                  <c:v>214778.1</c:v>
                </c:pt>
                <c:pt idx="4">
                  <c:v>212961.57</c:v>
                </c:pt>
                <c:pt idx="5">
                  <c:v>215830.05</c:v>
                </c:pt>
                <c:pt idx="6">
                  <c:v>209105.11</c:v>
                </c:pt>
                <c:pt idx="7">
                  <c:v>206874.98</c:v>
                </c:pt>
                <c:pt idx="8">
                  <c:v>213471.48</c:v>
                </c:pt>
                <c:pt idx="9">
                  <c:v>222526.28</c:v>
                </c:pt>
                <c:pt idx="10">
                  <c:v>225430.03</c:v>
                </c:pt>
                <c:pt idx="11">
                  <c:v>210870.73</c:v>
                </c:pt>
                <c:pt idx="12">
                  <c:v>187282.43</c:v>
                </c:pt>
                <c:pt idx="13">
                  <c:v>164784.56</c:v>
                </c:pt>
                <c:pt idx="14">
                  <c:v>155070.93</c:v>
                </c:pt>
                <c:pt idx="15">
                  <c:v>140219.54999999999</c:v>
                </c:pt>
                <c:pt idx="16">
                  <c:v>132015.69</c:v>
                </c:pt>
                <c:pt idx="17">
                  <c:v>115744.25</c:v>
                </c:pt>
                <c:pt idx="18">
                  <c:v>100725.04000000001</c:v>
                </c:pt>
                <c:pt idx="19">
                  <c:v>87719.790000000008</c:v>
                </c:pt>
                <c:pt idx="20">
                  <c:v>71741.850000000006</c:v>
                </c:pt>
                <c:pt idx="21">
                  <c:v>82601.2</c:v>
                </c:pt>
                <c:pt idx="22">
                  <c:v>84357.02</c:v>
                </c:pt>
              </c:numCache>
            </c:numRef>
          </c:val>
          <c:smooth val="1"/>
          <c:extLst>
            <c:ext xmlns:c16="http://schemas.microsoft.com/office/drawing/2014/chart" uri="{C3380CC4-5D6E-409C-BE32-E72D297353CC}">
              <c16:uniqueId val="{00000004-7565-4232-BD8D-3B792AFEFFEA}"/>
            </c:ext>
          </c:extLst>
        </c:ser>
        <c:dLbls>
          <c:showLegendKey val="0"/>
          <c:showVal val="0"/>
          <c:showCatName val="0"/>
          <c:showSerName val="0"/>
          <c:showPercent val="0"/>
          <c:showBubbleSize val="0"/>
        </c:dLbls>
        <c:marker val="1"/>
        <c:smooth val="0"/>
        <c:axId val="139919935"/>
        <c:axId val="139920415"/>
      </c:lineChart>
      <c:catAx>
        <c:axId val="139919935"/>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20415"/>
        <c:crosses val="autoZero"/>
        <c:auto val="0"/>
        <c:lblAlgn val="ctr"/>
        <c:lblOffset val="100"/>
        <c:noMultiLvlLbl val="0"/>
      </c:catAx>
      <c:valAx>
        <c:axId val="13992041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19935"/>
        <c:crosses val="autoZero"/>
        <c:crossBetween val="between"/>
      </c:valAx>
      <c:spPr>
        <a:noFill/>
        <a:ln>
          <a:noFill/>
        </a:ln>
        <a:effectLst/>
      </c:spPr>
    </c:plotArea>
    <c:legend>
      <c:legendPos val="t"/>
      <c:layout>
        <c:manualLayout>
          <c:xMode val="edge"/>
          <c:yMode val="edge"/>
          <c:x val="0"/>
          <c:y val="0"/>
          <c:w val="0.89999983603036049"/>
          <c:h val="8.703470496558198E-2"/>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984223674631575E-2"/>
          <c:y val="0.14403822767906665"/>
          <c:w val="0.84285994482998816"/>
          <c:h val="0.69467988036445982"/>
        </c:manualLayout>
      </c:layout>
      <c:lineChart>
        <c:grouping val="standard"/>
        <c:varyColors val="0"/>
        <c:ser>
          <c:idx val="0"/>
          <c:order val="0"/>
          <c:tx>
            <c:v>LSLNH kỳ hạn ON</c:v>
          </c:tx>
          <c:spPr>
            <a:ln w="19050" cap="rnd">
              <a:solidFill>
                <a:srgbClr val="00B050"/>
              </a:solidFill>
              <a:round/>
            </a:ln>
            <a:effectLst/>
          </c:spPr>
          <c:marker>
            <c:symbol val="none"/>
          </c:marker>
          <c:cat>
            <c:numRef>
              <c:f>weekly_mm_data!$A$2:$A$24</c:f>
              <c:numCache>
                <c:formatCode>m/d/yyyy\ h:mm</c:formatCode>
                <c:ptCount val="23"/>
                <c:pt idx="0">
                  <c:v>45881</c:v>
                </c:pt>
                <c:pt idx="1">
                  <c:v>45880</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pt idx="20">
                  <c:v>45852</c:v>
                </c:pt>
                <c:pt idx="21">
                  <c:v>45849</c:v>
                </c:pt>
                <c:pt idx="22">
                  <c:v>45848</c:v>
                </c:pt>
              </c:numCache>
            </c:numRef>
          </c:cat>
          <c:val>
            <c:numRef>
              <c:f>weekly_mm_data!$B$2:$B$24</c:f>
              <c:numCache>
                <c:formatCode>General</c:formatCode>
                <c:ptCount val="23"/>
                <c:pt idx="0">
                  <c:v>5.4800000000000001E-2</c:v>
                </c:pt>
                <c:pt idx="1">
                  <c:v>5.4800000000000001E-2</c:v>
                </c:pt>
                <c:pt idx="2">
                  <c:v>5.4800000000000001E-2</c:v>
                </c:pt>
                <c:pt idx="3">
                  <c:v>5.4800000000000001E-2</c:v>
                </c:pt>
                <c:pt idx="4">
                  <c:v>5.4800000000000001E-2</c:v>
                </c:pt>
                <c:pt idx="5">
                  <c:v>5.2200000000000003E-2</c:v>
                </c:pt>
                <c:pt idx="6">
                  <c:v>5.3600000000000002E-2</c:v>
                </c:pt>
                <c:pt idx="7">
                  <c:v>3.3500000000000002E-2</c:v>
                </c:pt>
                <c:pt idx="8">
                  <c:v>3.6700000000000003E-2</c:v>
                </c:pt>
                <c:pt idx="9">
                  <c:v>4.3299999999999998E-2</c:v>
                </c:pt>
                <c:pt idx="10">
                  <c:v>5.8500000000000003E-2</c:v>
                </c:pt>
                <c:pt idx="11">
                  <c:v>6.5000000000000002E-2</c:v>
                </c:pt>
                <c:pt idx="12">
                  <c:v>5.9499999999999997E-2</c:v>
                </c:pt>
                <c:pt idx="13">
                  <c:v>5.2600000000000001E-2</c:v>
                </c:pt>
                <c:pt idx="14">
                  <c:v>5.04E-2</c:v>
                </c:pt>
                <c:pt idx="15">
                  <c:v>4.9299999999999997E-2</c:v>
                </c:pt>
                <c:pt idx="16">
                  <c:v>5.0099999999999999E-2</c:v>
                </c:pt>
                <c:pt idx="17">
                  <c:v>5.1700000000000003E-2</c:v>
                </c:pt>
                <c:pt idx="18">
                  <c:v>5.0900000000000001E-2</c:v>
                </c:pt>
                <c:pt idx="19">
                  <c:v>4.7800000000000002E-2</c:v>
                </c:pt>
                <c:pt idx="20">
                  <c:v>4.6800000000000001E-2</c:v>
                </c:pt>
                <c:pt idx="21">
                  <c:v>4.65E-2</c:v>
                </c:pt>
                <c:pt idx="22">
                  <c:v>4.6899999999999997E-2</c:v>
                </c:pt>
              </c:numCache>
            </c:numRef>
          </c:val>
          <c:smooth val="1"/>
          <c:extLst>
            <c:ext xmlns:c16="http://schemas.microsoft.com/office/drawing/2014/chart" uri="{C3380CC4-5D6E-409C-BE32-E72D297353CC}">
              <c16:uniqueId val="{00000000-1573-43A2-A204-4CAE112C2CAB}"/>
            </c:ext>
          </c:extLst>
        </c:ser>
        <c:ser>
          <c:idx val="1"/>
          <c:order val="1"/>
          <c:tx>
            <c:v>LSLNH kỳ hạn 1M</c:v>
          </c:tx>
          <c:spPr>
            <a:ln w="19050" cap="rnd">
              <a:solidFill>
                <a:srgbClr val="11588C"/>
              </a:solidFill>
              <a:round/>
            </a:ln>
            <a:effectLst/>
          </c:spPr>
          <c:marker>
            <c:symbol val="none"/>
          </c:marker>
          <c:cat>
            <c:numRef>
              <c:f>weekly_mm_data!$A$2:$A$24</c:f>
              <c:numCache>
                <c:formatCode>m/d/yyyy\ h:mm</c:formatCode>
                <c:ptCount val="23"/>
                <c:pt idx="0">
                  <c:v>45881</c:v>
                </c:pt>
                <c:pt idx="1">
                  <c:v>45880</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pt idx="20">
                  <c:v>45852</c:v>
                </c:pt>
                <c:pt idx="21">
                  <c:v>45849</c:v>
                </c:pt>
                <c:pt idx="22">
                  <c:v>45848</c:v>
                </c:pt>
              </c:numCache>
            </c:numRef>
          </c:cat>
          <c:val>
            <c:numRef>
              <c:f>weekly_mm_data!$C$2:$C$24</c:f>
              <c:numCache>
                <c:formatCode>General</c:formatCode>
                <c:ptCount val="23"/>
                <c:pt idx="0">
                  <c:v>5.2600000000000001E-2</c:v>
                </c:pt>
                <c:pt idx="1">
                  <c:v>5.2600000000000001E-2</c:v>
                </c:pt>
                <c:pt idx="2">
                  <c:v>5.2600000000000001E-2</c:v>
                </c:pt>
                <c:pt idx="3">
                  <c:v>5.2600000000000001E-2</c:v>
                </c:pt>
                <c:pt idx="4">
                  <c:v>5.2400000000000002E-2</c:v>
                </c:pt>
                <c:pt idx="5">
                  <c:v>4.82E-2</c:v>
                </c:pt>
                <c:pt idx="6">
                  <c:v>4.5100000000000001E-2</c:v>
                </c:pt>
                <c:pt idx="7">
                  <c:v>4.6399999999999997E-2</c:v>
                </c:pt>
                <c:pt idx="8">
                  <c:v>4.6600000000000003E-2</c:v>
                </c:pt>
                <c:pt idx="9">
                  <c:v>5.7799999999999997E-2</c:v>
                </c:pt>
                <c:pt idx="10">
                  <c:v>5.3400000000000003E-2</c:v>
                </c:pt>
                <c:pt idx="11">
                  <c:v>5.3900000000000003E-2</c:v>
                </c:pt>
                <c:pt idx="12">
                  <c:v>4.8800000000000003E-2</c:v>
                </c:pt>
                <c:pt idx="13">
                  <c:v>5.0200000000000002E-2</c:v>
                </c:pt>
                <c:pt idx="14">
                  <c:v>4.7699999999999999E-2</c:v>
                </c:pt>
                <c:pt idx="15">
                  <c:v>4.6699999999999998E-2</c:v>
                </c:pt>
                <c:pt idx="16">
                  <c:v>4.6699999999999998E-2</c:v>
                </c:pt>
                <c:pt idx="17">
                  <c:v>4.6399999999999997E-2</c:v>
                </c:pt>
                <c:pt idx="18">
                  <c:v>4.6100000000000002E-2</c:v>
                </c:pt>
                <c:pt idx="19">
                  <c:v>4.5499999999999999E-2</c:v>
                </c:pt>
                <c:pt idx="20">
                  <c:v>4.5900000000000003E-2</c:v>
                </c:pt>
                <c:pt idx="21">
                  <c:v>4.2999999999999997E-2</c:v>
                </c:pt>
                <c:pt idx="22">
                  <c:v>4.6699999999999998E-2</c:v>
                </c:pt>
              </c:numCache>
            </c:numRef>
          </c:val>
          <c:smooth val="1"/>
          <c:extLst>
            <c:ext xmlns:c16="http://schemas.microsoft.com/office/drawing/2014/chart" uri="{C3380CC4-5D6E-409C-BE32-E72D297353CC}">
              <c16:uniqueId val="{00000001-1573-43A2-A204-4CAE112C2CAB}"/>
            </c:ext>
          </c:extLst>
        </c:ser>
        <c:ser>
          <c:idx val="2"/>
          <c:order val="2"/>
          <c:tx>
            <c:v>LSLNH kỳ hạn 3M</c:v>
          </c:tx>
          <c:spPr>
            <a:ln w="19050" cap="rnd">
              <a:solidFill>
                <a:srgbClr val="C00000"/>
              </a:solidFill>
              <a:round/>
            </a:ln>
            <a:effectLst/>
          </c:spPr>
          <c:marker>
            <c:symbol val="none"/>
          </c:marker>
          <c:cat>
            <c:numRef>
              <c:f>weekly_mm_data!$A$2:$A$24</c:f>
              <c:numCache>
                <c:formatCode>m/d/yyyy\ h:mm</c:formatCode>
                <c:ptCount val="23"/>
                <c:pt idx="0">
                  <c:v>45881</c:v>
                </c:pt>
                <c:pt idx="1">
                  <c:v>45880</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pt idx="20">
                  <c:v>45852</c:v>
                </c:pt>
                <c:pt idx="21">
                  <c:v>45849</c:v>
                </c:pt>
                <c:pt idx="22">
                  <c:v>45848</c:v>
                </c:pt>
              </c:numCache>
            </c:numRef>
          </c:cat>
          <c:val>
            <c:numRef>
              <c:f>weekly_mm_data!$D$2:$D$24</c:f>
              <c:numCache>
                <c:formatCode>General</c:formatCode>
                <c:ptCount val="23"/>
                <c:pt idx="0">
                  <c:v>5.5100000000000003E-2</c:v>
                </c:pt>
                <c:pt idx="1">
                  <c:v>5.5100000000000003E-2</c:v>
                </c:pt>
                <c:pt idx="2">
                  <c:v>5.5100000000000003E-2</c:v>
                </c:pt>
                <c:pt idx="3">
                  <c:v>5.5100000000000003E-2</c:v>
                </c:pt>
                <c:pt idx="4">
                  <c:v>5.3600000000000002E-2</c:v>
                </c:pt>
                <c:pt idx="5">
                  <c:v>5.1299999999999998E-2</c:v>
                </c:pt>
                <c:pt idx="6">
                  <c:v>5.4600000000000003E-2</c:v>
                </c:pt>
                <c:pt idx="7">
                  <c:v>5.0200000000000002E-2</c:v>
                </c:pt>
                <c:pt idx="8">
                  <c:v>4.8500000000000001E-2</c:v>
                </c:pt>
                <c:pt idx="9">
                  <c:v>4.8099999999999997E-2</c:v>
                </c:pt>
                <c:pt idx="10">
                  <c:v>5.4399999999999997E-2</c:v>
                </c:pt>
                <c:pt idx="11">
                  <c:v>5.57E-2</c:v>
                </c:pt>
                <c:pt idx="12">
                  <c:v>5.1299999999999998E-2</c:v>
                </c:pt>
                <c:pt idx="13">
                  <c:v>4.9599999999999998E-2</c:v>
                </c:pt>
                <c:pt idx="14">
                  <c:v>5.0599999999999999E-2</c:v>
                </c:pt>
                <c:pt idx="15">
                  <c:v>4.7800000000000002E-2</c:v>
                </c:pt>
                <c:pt idx="16">
                  <c:v>4.8500000000000001E-2</c:v>
                </c:pt>
                <c:pt idx="17">
                  <c:v>4.9299999999999997E-2</c:v>
                </c:pt>
                <c:pt idx="18">
                  <c:v>4.9099999999999998E-2</c:v>
                </c:pt>
                <c:pt idx="19">
                  <c:v>4.7199999999999999E-2</c:v>
                </c:pt>
                <c:pt idx="20">
                  <c:v>4.7E-2</c:v>
                </c:pt>
                <c:pt idx="21">
                  <c:v>4.7800000000000002E-2</c:v>
                </c:pt>
                <c:pt idx="22">
                  <c:v>4.7100000000000003E-2</c:v>
                </c:pt>
              </c:numCache>
            </c:numRef>
          </c:val>
          <c:smooth val="1"/>
          <c:extLst>
            <c:ext xmlns:c16="http://schemas.microsoft.com/office/drawing/2014/chart" uri="{C3380CC4-5D6E-409C-BE32-E72D297353CC}">
              <c16:uniqueId val="{00000002-1573-43A2-A204-4CAE112C2CAB}"/>
            </c:ext>
          </c:extLst>
        </c:ser>
        <c:dLbls>
          <c:showLegendKey val="0"/>
          <c:showVal val="0"/>
          <c:showCatName val="0"/>
          <c:showSerName val="0"/>
          <c:showPercent val="0"/>
          <c:showBubbleSize val="0"/>
        </c:dLbls>
        <c:smooth val="0"/>
        <c:axId val="71395440"/>
        <c:axId val="71388720"/>
      </c:lineChart>
      <c:catAx>
        <c:axId val="71395440"/>
        <c:scaling>
          <c:orientation val="maxMin"/>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71388720"/>
        <c:crosses val="autoZero"/>
        <c:auto val="0"/>
        <c:lblAlgn val="ctr"/>
        <c:lblOffset val="100"/>
        <c:noMultiLvlLbl val="0"/>
      </c:catAx>
      <c:valAx>
        <c:axId val="71388720"/>
        <c:scaling>
          <c:orientation val="minMax"/>
          <c:min val="3.0000000000000006E-2"/>
        </c:scaling>
        <c:delete val="0"/>
        <c:axPos val="r"/>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71395440"/>
        <c:crosses val="autoZero"/>
        <c:crossBetween val="between"/>
      </c:valAx>
      <c:spPr>
        <a:noFill/>
        <a:ln>
          <a:noFill/>
        </a:ln>
        <a:effectLst/>
      </c:spPr>
    </c:plotArea>
    <c:legend>
      <c:legendPos val="t"/>
      <c:layout>
        <c:manualLayout>
          <c:xMode val="edge"/>
          <c:yMode val="edge"/>
          <c:x val="0"/>
          <c:y val="6.5081447942051552E-3"/>
          <c:w val="0.95591463271881427"/>
          <c:h val="0.13029581521077177"/>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8578568227076173E-2"/>
          <c:y val="0.1775727032574321"/>
          <c:w val="0.86659208646050168"/>
          <c:h val="0.63647319530769275"/>
        </c:manualLayout>
      </c:layout>
      <c:lineChart>
        <c:grouping val="standard"/>
        <c:varyColors val="0"/>
        <c:ser>
          <c:idx val="2"/>
          <c:order val="2"/>
          <c:tx>
            <c:v>Tỷ giá NHTM bán ra</c:v>
          </c:tx>
          <c:spPr>
            <a:ln w="19050" cap="rnd">
              <a:solidFill>
                <a:srgbClr val="054372"/>
              </a:solidFill>
              <a:round/>
            </a:ln>
            <a:effectLst/>
          </c:spPr>
          <c:marker>
            <c:symbol val="none"/>
          </c:marker>
          <c:cat>
            <c:numRef>
              <c:f>weekly_mm_data!$A$2:$A$24</c:f>
              <c:numCache>
                <c:formatCode>m/d/yyyy\ h:mm</c:formatCode>
                <c:ptCount val="23"/>
                <c:pt idx="0">
                  <c:v>45881</c:v>
                </c:pt>
                <c:pt idx="1">
                  <c:v>45880</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pt idx="20">
                  <c:v>45852</c:v>
                </c:pt>
                <c:pt idx="21">
                  <c:v>45849</c:v>
                </c:pt>
                <c:pt idx="22">
                  <c:v>45848</c:v>
                </c:pt>
              </c:numCache>
            </c:numRef>
          </c:cat>
          <c:val>
            <c:numRef>
              <c:f>weekly_mm_data!$G$2:$G$24</c:f>
              <c:numCache>
                <c:formatCode>General</c:formatCode>
                <c:ptCount val="23"/>
                <c:pt idx="0">
                  <c:v>26450</c:v>
                </c:pt>
                <c:pt idx="1">
                  <c:v>26450</c:v>
                </c:pt>
                <c:pt idx="2">
                  <c:v>26400</c:v>
                </c:pt>
                <c:pt idx="3">
                  <c:v>26400</c:v>
                </c:pt>
                <c:pt idx="4">
                  <c:v>26420</c:v>
                </c:pt>
                <c:pt idx="5">
                  <c:v>26420</c:v>
                </c:pt>
                <c:pt idx="6">
                  <c:v>26380</c:v>
                </c:pt>
                <c:pt idx="7">
                  <c:v>26380</c:v>
                </c:pt>
                <c:pt idx="8">
                  <c:v>26390</c:v>
                </c:pt>
                <c:pt idx="9">
                  <c:v>26400</c:v>
                </c:pt>
                <c:pt idx="10">
                  <c:v>26380</c:v>
                </c:pt>
                <c:pt idx="11">
                  <c:v>26300</c:v>
                </c:pt>
                <c:pt idx="12">
                  <c:v>26300</c:v>
                </c:pt>
                <c:pt idx="13">
                  <c:v>26320</c:v>
                </c:pt>
                <c:pt idx="14">
                  <c:v>26320</c:v>
                </c:pt>
                <c:pt idx="15">
                  <c:v>26320</c:v>
                </c:pt>
                <c:pt idx="16">
                  <c:v>26330</c:v>
                </c:pt>
                <c:pt idx="17">
                  <c:v>26330</c:v>
                </c:pt>
                <c:pt idx="18">
                  <c:v>26340</c:v>
                </c:pt>
                <c:pt idx="19">
                  <c:v>26320</c:v>
                </c:pt>
                <c:pt idx="20">
                  <c:v>26310</c:v>
                </c:pt>
                <c:pt idx="21">
                  <c:v>26290</c:v>
                </c:pt>
                <c:pt idx="22">
                  <c:v>26290</c:v>
                </c:pt>
              </c:numCache>
            </c:numRef>
          </c:val>
          <c:smooth val="1"/>
          <c:extLst>
            <c:ext xmlns:c16="http://schemas.microsoft.com/office/drawing/2014/chart" uri="{C3380CC4-5D6E-409C-BE32-E72D297353CC}">
              <c16:uniqueId val="{00000006-2D32-4EB4-B9B8-3C64CA7C2E37}"/>
            </c:ext>
          </c:extLst>
        </c:ser>
        <c:ser>
          <c:idx val="4"/>
          <c:order val="4"/>
          <c:tx>
            <c:v>Tỷ giá tự do bán ra</c:v>
          </c:tx>
          <c:spPr>
            <a:ln w="19050" cap="rnd">
              <a:solidFill>
                <a:srgbClr val="C00000"/>
              </a:solidFill>
              <a:round/>
            </a:ln>
            <a:effectLst/>
          </c:spPr>
          <c:marker>
            <c:symbol val="none"/>
          </c:marker>
          <c:cat>
            <c:numRef>
              <c:f>weekly_mm_data!$A$2:$A$24</c:f>
              <c:numCache>
                <c:formatCode>m/d/yyyy\ h:mm</c:formatCode>
                <c:ptCount val="23"/>
                <c:pt idx="0">
                  <c:v>45881</c:v>
                </c:pt>
                <c:pt idx="1">
                  <c:v>45880</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pt idx="20">
                  <c:v>45852</c:v>
                </c:pt>
                <c:pt idx="21">
                  <c:v>45849</c:v>
                </c:pt>
                <c:pt idx="22">
                  <c:v>45848</c:v>
                </c:pt>
              </c:numCache>
            </c:numRef>
          </c:cat>
          <c:val>
            <c:numRef>
              <c:f>weekly_mm_data!$I$2:$I$24</c:f>
              <c:numCache>
                <c:formatCode>General</c:formatCode>
                <c:ptCount val="23"/>
                <c:pt idx="0">
                  <c:v>26505</c:v>
                </c:pt>
                <c:pt idx="1">
                  <c:v>26500</c:v>
                </c:pt>
                <c:pt idx="2">
                  <c:v>26480</c:v>
                </c:pt>
                <c:pt idx="3">
                  <c:v>26480</c:v>
                </c:pt>
                <c:pt idx="4">
                  <c:v>26480</c:v>
                </c:pt>
                <c:pt idx="5">
                  <c:v>26480</c:v>
                </c:pt>
                <c:pt idx="6">
                  <c:v>26450</c:v>
                </c:pt>
                <c:pt idx="7">
                  <c:v>26450</c:v>
                </c:pt>
                <c:pt idx="8">
                  <c:v>26450</c:v>
                </c:pt>
                <c:pt idx="9">
                  <c:v>26450</c:v>
                </c:pt>
                <c:pt idx="10">
                  <c:v>26460</c:v>
                </c:pt>
                <c:pt idx="11">
                  <c:v>26460</c:v>
                </c:pt>
                <c:pt idx="12">
                  <c:v>26460</c:v>
                </c:pt>
                <c:pt idx="13">
                  <c:v>26460</c:v>
                </c:pt>
                <c:pt idx="14">
                  <c:v>26460</c:v>
                </c:pt>
                <c:pt idx="15">
                  <c:v>26450</c:v>
                </c:pt>
                <c:pt idx="16">
                  <c:v>26420</c:v>
                </c:pt>
                <c:pt idx="17">
                  <c:v>26420</c:v>
                </c:pt>
                <c:pt idx="18">
                  <c:v>26420</c:v>
                </c:pt>
                <c:pt idx="19">
                  <c:v>26420</c:v>
                </c:pt>
                <c:pt idx="20">
                  <c:v>26420</c:v>
                </c:pt>
                <c:pt idx="21">
                  <c:v>26490</c:v>
                </c:pt>
                <c:pt idx="22">
                  <c:v>26490</c:v>
                </c:pt>
              </c:numCache>
            </c:numRef>
          </c:val>
          <c:smooth val="1"/>
          <c:extLst>
            <c:ext xmlns:c16="http://schemas.microsoft.com/office/drawing/2014/chart" uri="{C3380CC4-5D6E-409C-BE32-E72D297353CC}">
              <c16:uniqueId val="{00000008-2D32-4EB4-B9B8-3C64CA7C2E37}"/>
            </c:ext>
          </c:extLst>
        </c:ser>
        <c:dLbls>
          <c:showLegendKey val="0"/>
          <c:showVal val="0"/>
          <c:showCatName val="0"/>
          <c:showSerName val="0"/>
          <c:showPercent val="0"/>
          <c:showBubbleSize val="0"/>
        </c:dLbls>
        <c:smooth val="0"/>
        <c:axId val="1282620592"/>
        <c:axId val="1282621072"/>
        <c:extLst>
          <c:ext xmlns:c15="http://schemas.microsoft.com/office/drawing/2012/chart" uri="{02D57815-91ED-43cb-92C2-25804820EDAC}">
            <c15:filteredLineSeries>
              <c15:ser>
                <c:idx val="0"/>
                <c:order val="0"/>
                <c:tx>
                  <c:strRef>
                    <c:extLst>
                      <c:ext uri="{02D57815-91ED-43cb-92C2-25804820EDAC}">
                        <c15:formulaRef>
                          <c15:sqref>weekly_mm_data!$E$1</c15:sqref>
                        </c15:formulaRef>
                      </c:ext>
                    </c:extLst>
                    <c:strCache>
                      <c:ptCount val="1"/>
                      <c:pt idx="0">
                        <c:v>dhtg_trung_tam</c:v>
                      </c:pt>
                    </c:strCache>
                  </c:strRef>
                </c:tx>
                <c:spPr>
                  <a:ln w="19050" cap="rnd">
                    <a:solidFill>
                      <a:srgbClr val="FF0000"/>
                    </a:solidFill>
                    <a:round/>
                  </a:ln>
                  <a:effectLst/>
                </c:spPr>
                <c:marker>
                  <c:symbol val="none"/>
                </c:marker>
                <c:cat>
                  <c:numRef>
                    <c:extLst>
                      <c:ext uri="{02D57815-91ED-43cb-92C2-25804820EDAC}">
                        <c15:formulaRef>
                          <c15:sqref>weekly_mm_data!$A$2:$A$24</c15:sqref>
                        </c15:formulaRef>
                      </c:ext>
                    </c:extLst>
                    <c:numCache>
                      <c:formatCode>m/d/yyyy\ h:mm</c:formatCode>
                      <c:ptCount val="23"/>
                      <c:pt idx="0">
                        <c:v>45881</c:v>
                      </c:pt>
                      <c:pt idx="1">
                        <c:v>45880</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pt idx="20">
                        <c:v>45852</c:v>
                      </c:pt>
                      <c:pt idx="21">
                        <c:v>45849</c:v>
                      </c:pt>
                      <c:pt idx="22">
                        <c:v>45848</c:v>
                      </c:pt>
                    </c:numCache>
                  </c:numRef>
                </c:cat>
                <c:val>
                  <c:numRef>
                    <c:extLst>
                      <c:ext uri="{02D57815-91ED-43cb-92C2-25804820EDAC}">
                        <c15:formulaRef>
                          <c15:sqref>weekly_mm_data!$E$2:$E$24</c15:sqref>
                        </c15:formulaRef>
                      </c:ext>
                    </c:extLst>
                    <c:numCache>
                      <c:formatCode>General</c:formatCode>
                      <c:ptCount val="23"/>
                      <c:pt idx="0">
                        <c:v>25247</c:v>
                      </c:pt>
                      <c:pt idx="1">
                        <c:v>25243</c:v>
                      </c:pt>
                      <c:pt idx="2">
                        <c:v>25228</c:v>
                      </c:pt>
                      <c:pt idx="3">
                        <c:v>25239</c:v>
                      </c:pt>
                      <c:pt idx="4">
                        <c:v>25232</c:v>
                      </c:pt>
                      <c:pt idx="5">
                        <c:v>25219</c:v>
                      </c:pt>
                      <c:pt idx="6">
                        <c:v>25249</c:v>
                      </c:pt>
                      <c:pt idx="7">
                        <c:v>25249</c:v>
                      </c:pt>
                      <c:pt idx="8">
                        <c:v>25240</c:v>
                      </c:pt>
                      <c:pt idx="9">
                        <c:v>25228</c:v>
                      </c:pt>
                      <c:pt idx="10">
                        <c:v>25206</c:v>
                      </c:pt>
                      <c:pt idx="11">
                        <c:v>25164</c:v>
                      </c:pt>
                      <c:pt idx="12">
                        <c:v>25164</c:v>
                      </c:pt>
                      <c:pt idx="13">
                        <c:v>25166</c:v>
                      </c:pt>
                      <c:pt idx="14">
                        <c:v>25177</c:v>
                      </c:pt>
                      <c:pt idx="15">
                        <c:v>25179</c:v>
                      </c:pt>
                      <c:pt idx="16">
                        <c:v>25185</c:v>
                      </c:pt>
                      <c:pt idx="17">
                        <c:v>25185</c:v>
                      </c:pt>
                      <c:pt idx="18">
                        <c:v>25176</c:v>
                      </c:pt>
                      <c:pt idx="19">
                        <c:v>25168</c:v>
                      </c:pt>
                      <c:pt idx="20">
                        <c:v>25148</c:v>
                      </c:pt>
                      <c:pt idx="21">
                        <c:v>25128</c:v>
                      </c:pt>
                      <c:pt idx="22">
                        <c:v>25128</c:v>
                      </c:pt>
                    </c:numCache>
                  </c:numRef>
                </c:val>
                <c:smooth val="1"/>
                <c:extLst>
                  <c:ext xmlns:c16="http://schemas.microsoft.com/office/drawing/2014/chart" uri="{C3380CC4-5D6E-409C-BE32-E72D297353CC}">
                    <c16:uniqueId val="{00000002-448F-4A89-8164-6CD29E250FD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weekly_mm_data!$F$1</c15:sqref>
                        </c15:formulaRef>
                      </c:ext>
                    </c:extLst>
                    <c:strCache>
                      <c:ptCount val="1"/>
                      <c:pt idx="0">
                        <c:v>dhtg_tran</c:v>
                      </c:pt>
                    </c:strCache>
                  </c:strRef>
                </c:tx>
                <c:spPr>
                  <a:ln w="19050" cap="rnd">
                    <a:solidFill>
                      <a:srgbClr val="C71585"/>
                    </a:solidFill>
                    <a:round/>
                  </a:ln>
                  <a:effectLst/>
                </c:spPr>
                <c:marker>
                  <c:symbol val="none"/>
                </c:marker>
                <c:cat>
                  <c:numRef>
                    <c:extLst xmlns:c15="http://schemas.microsoft.com/office/drawing/2012/chart">
                      <c:ext xmlns:c15="http://schemas.microsoft.com/office/drawing/2012/chart" uri="{02D57815-91ED-43cb-92C2-25804820EDAC}">
                        <c15:formulaRef>
                          <c15:sqref>weekly_mm_data!$A$2:$A$24</c15:sqref>
                        </c15:formulaRef>
                      </c:ext>
                    </c:extLst>
                    <c:numCache>
                      <c:formatCode>m/d/yyyy\ h:mm</c:formatCode>
                      <c:ptCount val="23"/>
                      <c:pt idx="0">
                        <c:v>45881</c:v>
                      </c:pt>
                      <c:pt idx="1">
                        <c:v>45880</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pt idx="20">
                        <c:v>45852</c:v>
                      </c:pt>
                      <c:pt idx="21">
                        <c:v>45849</c:v>
                      </c:pt>
                      <c:pt idx="22">
                        <c:v>45848</c:v>
                      </c:pt>
                    </c:numCache>
                  </c:numRef>
                </c:cat>
                <c:val>
                  <c:numRef>
                    <c:extLst xmlns:c15="http://schemas.microsoft.com/office/drawing/2012/chart">
                      <c:ext xmlns:c15="http://schemas.microsoft.com/office/drawing/2012/chart" uri="{02D57815-91ED-43cb-92C2-25804820EDAC}">
                        <c15:formulaRef>
                          <c15:sqref>weekly_mm_data!$F$2:$F$24</c15:sqref>
                        </c15:formulaRef>
                      </c:ext>
                    </c:extLst>
                    <c:numCache>
                      <c:formatCode>General</c:formatCode>
                      <c:ptCount val="23"/>
                      <c:pt idx="0">
                        <c:v>26509.35</c:v>
                      </c:pt>
                      <c:pt idx="1">
                        <c:v>26505.15</c:v>
                      </c:pt>
                      <c:pt idx="2">
                        <c:v>26489.4</c:v>
                      </c:pt>
                      <c:pt idx="3">
                        <c:v>26500.95</c:v>
                      </c:pt>
                      <c:pt idx="4">
                        <c:v>26493.599999999999</c:v>
                      </c:pt>
                      <c:pt idx="5">
                        <c:v>26479.95</c:v>
                      </c:pt>
                      <c:pt idx="6">
                        <c:v>26511.45</c:v>
                      </c:pt>
                      <c:pt idx="7">
                        <c:v>26511.45</c:v>
                      </c:pt>
                      <c:pt idx="8">
                        <c:v>26502</c:v>
                      </c:pt>
                      <c:pt idx="9">
                        <c:v>26489.4</c:v>
                      </c:pt>
                      <c:pt idx="10">
                        <c:v>26466.3</c:v>
                      </c:pt>
                      <c:pt idx="11">
                        <c:v>26422.2</c:v>
                      </c:pt>
                      <c:pt idx="12">
                        <c:v>26422.2</c:v>
                      </c:pt>
                      <c:pt idx="13">
                        <c:v>26424.3</c:v>
                      </c:pt>
                      <c:pt idx="14">
                        <c:v>26435.85</c:v>
                      </c:pt>
                      <c:pt idx="15">
                        <c:v>26437.95</c:v>
                      </c:pt>
                      <c:pt idx="16">
                        <c:v>26444.25</c:v>
                      </c:pt>
                      <c:pt idx="17">
                        <c:v>26444.25</c:v>
                      </c:pt>
                      <c:pt idx="18">
                        <c:v>26434.799999999999</c:v>
                      </c:pt>
                      <c:pt idx="19">
                        <c:v>26426.400000000001</c:v>
                      </c:pt>
                      <c:pt idx="20">
                        <c:v>26405.4</c:v>
                      </c:pt>
                      <c:pt idx="21">
                        <c:v>26384.400000000001</c:v>
                      </c:pt>
                      <c:pt idx="22">
                        <c:v>26384.400000000001</c:v>
                      </c:pt>
                    </c:numCache>
                  </c:numRef>
                </c:val>
                <c:smooth val="0"/>
                <c:extLst xmlns:c15="http://schemas.microsoft.com/office/drawing/2012/chart">
                  <c:ext xmlns:c16="http://schemas.microsoft.com/office/drawing/2014/chart" uri="{C3380CC4-5D6E-409C-BE32-E72D297353CC}">
                    <c16:uniqueId val="{00000005-2D32-4EB4-B9B8-3C64CA7C2E37}"/>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weekly_mm_data!$H$1</c15:sqref>
                        </c15:formulaRef>
                      </c:ext>
                    </c:extLst>
                    <c:strCache>
                      <c:ptCount val="1"/>
                      <c:pt idx="0">
                        <c:v>dhtg_san</c:v>
                      </c:pt>
                    </c:strCache>
                  </c:strRef>
                </c:tx>
                <c:spPr>
                  <a:ln w="19050" cap="rnd">
                    <a:solidFill>
                      <a:schemeClr val="bg1">
                        <a:lumMod val="50000"/>
                      </a:schemeClr>
                    </a:solidFill>
                    <a:prstDash val="dash"/>
                    <a:round/>
                  </a:ln>
                  <a:effectLst/>
                </c:spPr>
                <c:marker>
                  <c:symbol val="none"/>
                </c:marker>
                <c:cat>
                  <c:numRef>
                    <c:extLst xmlns:c15="http://schemas.microsoft.com/office/drawing/2012/chart">
                      <c:ext xmlns:c15="http://schemas.microsoft.com/office/drawing/2012/chart" uri="{02D57815-91ED-43cb-92C2-25804820EDAC}">
                        <c15:formulaRef>
                          <c15:sqref>weekly_mm_data!$A$2:$A$24</c15:sqref>
                        </c15:formulaRef>
                      </c:ext>
                    </c:extLst>
                    <c:numCache>
                      <c:formatCode>m/d/yyyy\ h:mm</c:formatCode>
                      <c:ptCount val="23"/>
                      <c:pt idx="0">
                        <c:v>45881</c:v>
                      </c:pt>
                      <c:pt idx="1">
                        <c:v>45880</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pt idx="20">
                        <c:v>45852</c:v>
                      </c:pt>
                      <c:pt idx="21">
                        <c:v>45849</c:v>
                      </c:pt>
                      <c:pt idx="22">
                        <c:v>45848</c:v>
                      </c:pt>
                    </c:numCache>
                  </c:numRef>
                </c:cat>
                <c:val>
                  <c:numRef>
                    <c:extLst xmlns:c15="http://schemas.microsoft.com/office/drawing/2012/chart">
                      <c:ext xmlns:c15="http://schemas.microsoft.com/office/drawing/2012/chart" uri="{02D57815-91ED-43cb-92C2-25804820EDAC}">
                        <c15:formulaRef>
                          <c15:sqref>weekly_mm_data!$H$2:$H$24</c15:sqref>
                        </c15:formulaRef>
                      </c:ext>
                    </c:extLst>
                    <c:numCache>
                      <c:formatCode>General</c:formatCode>
                      <c:ptCount val="23"/>
                      <c:pt idx="0">
                        <c:v>23984.65</c:v>
                      </c:pt>
                      <c:pt idx="1">
                        <c:v>23980.85</c:v>
                      </c:pt>
                      <c:pt idx="2">
                        <c:v>23966.6</c:v>
                      </c:pt>
                      <c:pt idx="3">
                        <c:v>23977.05</c:v>
                      </c:pt>
                      <c:pt idx="4">
                        <c:v>23970.400000000001</c:v>
                      </c:pt>
                      <c:pt idx="5">
                        <c:v>23958.05</c:v>
                      </c:pt>
                      <c:pt idx="6">
                        <c:v>23986.55</c:v>
                      </c:pt>
                      <c:pt idx="7">
                        <c:v>23986.55</c:v>
                      </c:pt>
                      <c:pt idx="8">
                        <c:v>23978</c:v>
                      </c:pt>
                      <c:pt idx="9">
                        <c:v>23966.6</c:v>
                      </c:pt>
                      <c:pt idx="10">
                        <c:v>23945.7</c:v>
                      </c:pt>
                      <c:pt idx="11">
                        <c:v>23905.8</c:v>
                      </c:pt>
                      <c:pt idx="12">
                        <c:v>23905.8</c:v>
                      </c:pt>
                      <c:pt idx="13">
                        <c:v>23907.7</c:v>
                      </c:pt>
                      <c:pt idx="14">
                        <c:v>23918.15</c:v>
                      </c:pt>
                      <c:pt idx="15">
                        <c:v>23920.05</c:v>
                      </c:pt>
                      <c:pt idx="16">
                        <c:v>23925.75</c:v>
                      </c:pt>
                      <c:pt idx="17">
                        <c:v>23925.75</c:v>
                      </c:pt>
                      <c:pt idx="18">
                        <c:v>23917.200000000001</c:v>
                      </c:pt>
                      <c:pt idx="19">
                        <c:v>23909.599999999999</c:v>
                      </c:pt>
                      <c:pt idx="20">
                        <c:v>23890.6</c:v>
                      </c:pt>
                      <c:pt idx="21">
                        <c:v>23871.599999999999</c:v>
                      </c:pt>
                      <c:pt idx="22">
                        <c:v>23871.599999999999</c:v>
                      </c:pt>
                    </c:numCache>
                  </c:numRef>
                </c:val>
                <c:smooth val="0"/>
                <c:extLst xmlns:c15="http://schemas.microsoft.com/office/drawing/2012/chart">
                  <c:ext xmlns:c16="http://schemas.microsoft.com/office/drawing/2014/chart" uri="{C3380CC4-5D6E-409C-BE32-E72D297353CC}">
                    <c16:uniqueId val="{00000007-2D32-4EB4-B9B8-3C64CA7C2E37}"/>
                  </c:ext>
                </c:extLst>
              </c15:ser>
            </c15:filteredLineSeries>
          </c:ext>
        </c:extLst>
      </c:lineChart>
      <c:catAx>
        <c:axId val="1282620592"/>
        <c:scaling>
          <c:orientation val="maxMin"/>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1072"/>
        <c:crosses val="autoZero"/>
        <c:auto val="0"/>
        <c:lblAlgn val="ctr"/>
        <c:lblOffset val="100"/>
        <c:noMultiLvlLbl val="0"/>
      </c:catAx>
      <c:valAx>
        <c:axId val="1282621072"/>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0592"/>
        <c:crosses val="autoZero"/>
        <c:crossBetween val="between"/>
      </c:valAx>
      <c:spPr>
        <a:noFill/>
        <a:ln>
          <a:noFill/>
        </a:ln>
        <a:effectLst/>
      </c:spPr>
    </c:plotArea>
    <c:legend>
      <c:legendPos val="t"/>
      <c:layout>
        <c:manualLayout>
          <c:xMode val="edge"/>
          <c:yMode val="edge"/>
          <c:x val="9.156608571010115E-2"/>
          <c:y val="1.9463822457215865E-2"/>
          <c:w val="0.73722088460490376"/>
          <c:h val="0.1323895456338896"/>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16909640132671E-2"/>
          <c:y val="0.24510653080129691"/>
          <c:w val="0.81473663665832452"/>
          <c:h val="0.50305511811023607"/>
        </c:manualLayout>
      </c:layout>
      <c:lineChart>
        <c:grouping val="standard"/>
        <c:varyColors val="0"/>
        <c:ser>
          <c:idx val="0"/>
          <c:order val="0"/>
          <c:tx>
            <c:v>LSHĐ cao nhất</c:v>
          </c:tx>
          <c:spPr>
            <a:ln w="12700" cap="rnd">
              <a:solidFill>
                <a:srgbClr val="B41C49"/>
              </a:solidFill>
              <a:prstDash val="dash"/>
              <a:round/>
            </a:ln>
            <a:effectLst/>
          </c:spPr>
          <c:marker>
            <c:symbol val="none"/>
          </c:marker>
          <c:cat>
            <c:numRef>
              <c:f>weekly_nhtm_data!$A$2:$A$14</c:f>
              <c:numCache>
                <c:formatCode>m/d/yyyy\ h:mm</c:formatCode>
                <c:ptCount val="13"/>
                <c:pt idx="0">
                  <c:v>45870</c:v>
                </c:pt>
                <c:pt idx="1">
                  <c:v>45839</c:v>
                </c:pt>
                <c:pt idx="2">
                  <c:v>45809</c:v>
                </c:pt>
                <c:pt idx="3">
                  <c:v>45778</c:v>
                </c:pt>
                <c:pt idx="4">
                  <c:v>45748</c:v>
                </c:pt>
                <c:pt idx="5">
                  <c:v>45717</c:v>
                </c:pt>
                <c:pt idx="6">
                  <c:v>45689</c:v>
                </c:pt>
                <c:pt idx="7">
                  <c:v>45658</c:v>
                </c:pt>
                <c:pt idx="8">
                  <c:v>45627</c:v>
                </c:pt>
                <c:pt idx="9">
                  <c:v>45597</c:v>
                </c:pt>
                <c:pt idx="10">
                  <c:v>45566</c:v>
                </c:pt>
                <c:pt idx="11">
                  <c:v>45536</c:v>
                </c:pt>
                <c:pt idx="12">
                  <c:v>45505</c:v>
                </c:pt>
              </c:numCache>
            </c:numRef>
          </c:cat>
          <c:val>
            <c:numRef>
              <c:f>weekly_nhtm_data!$B$2:$B$14</c:f>
              <c:numCache>
                <c:formatCode>General</c:formatCode>
                <c:ptCount val="13"/>
                <c:pt idx="0">
                  <c:v>0.06</c:v>
                </c:pt>
                <c:pt idx="1">
                  <c:v>0.06</c:v>
                </c:pt>
                <c:pt idx="2">
                  <c:v>0.06</c:v>
                </c:pt>
                <c:pt idx="3">
                  <c:v>0.06</c:v>
                </c:pt>
                <c:pt idx="4">
                  <c:v>0.06</c:v>
                </c:pt>
                <c:pt idx="5">
                  <c:v>0.06</c:v>
                </c:pt>
                <c:pt idx="6">
                  <c:v>0.06</c:v>
                </c:pt>
                <c:pt idx="7">
                  <c:v>5.8999999999999997E-2</c:v>
                </c:pt>
                <c:pt idx="8">
                  <c:v>5.8999999999999997E-2</c:v>
                </c:pt>
                <c:pt idx="9">
                  <c:v>0.06</c:v>
                </c:pt>
                <c:pt idx="10">
                  <c:v>0.06</c:v>
                </c:pt>
                <c:pt idx="11">
                  <c:v>0.06</c:v>
                </c:pt>
                <c:pt idx="12">
                  <c:v>6.0999999999999999E-2</c:v>
                </c:pt>
              </c:numCache>
            </c:numRef>
          </c:val>
          <c:smooth val="0"/>
          <c:extLst>
            <c:ext xmlns:c16="http://schemas.microsoft.com/office/drawing/2014/chart" uri="{C3380CC4-5D6E-409C-BE32-E72D297353CC}">
              <c16:uniqueId val="{00000000-F225-4F70-94A1-0F4217EA4F83}"/>
            </c:ext>
          </c:extLst>
        </c:ser>
        <c:ser>
          <c:idx val="1"/>
          <c:order val="1"/>
          <c:tx>
            <c:v>LSCV cao nhất</c:v>
          </c:tx>
          <c:spPr>
            <a:ln w="12700" cap="rnd">
              <a:solidFill>
                <a:srgbClr val="054372"/>
              </a:solidFill>
              <a:prstDash val="dash"/>
              <a:round/>
            </a:ln>
            <a:effectLst/>
          </c:spPr>
          <c:marker>
            <c:symbol val="none"/>
          </c:marker>
          <c:cat>
            <c:numRef>
              <c:f>weekly_nhtm_data!$A$2:$A$14</c:f>
              <c:numCache>
                <c:formatCode>m/d/yyyy\ h:mm</c:formatCode>
                <c:ptCount val="13"/>
                <c:pt idx="0">
                  <c:v>45870</c:v>
                </c:pt>
                <c:pt idx="1">
                  <c:v>45839</c:v>
                </c:pt>
                <c:pt idx="2">
                  <c:v>45809</c:v>
                </c:pt>
                <c:pt idx="3">
                  <c:v>45778</c:v>
                </c:pt>
                <c:pt idx="4">
                  <c:v>45748</c:v>
                </c:pt>
                <c:pt idx="5">
                  <c:v>45717</c:v>
                </c:pt>
                <c:pt idx="6">
                  <c:v>45689</c:v>
                </c:pt>
                <c:pt idx="7">
                  <c:v>45658</c:v>
                </c:pt>
                <c:pt idx="8">
                  <c:v>45627</c:v>
                </c:pt>
                <c:pt idx="9">
                  <c:v>45597</c:v>
                </c:pt>
                <c:pt idx="10">
                  <c:v>45566</c:v>
                </c:pt>
                <c:pt idx="11">
                  <c:v>45536</c:v>
                </c:pt>
                <c:pt idx="12">
                  <c:v>45505</c:v>
                </c:pt>
              </c:numCache>
            </c:numRef>
          </c:cat>
          <c:val>
            <c:numRef>
              <c:f>weekly_nhtm_data!$C$2:$C$14</c:f>
              <c:numCache>
                <c:formatCode>General</c:formatCode>
                <c:ptCount val="13"/>
                <c:pt idx="0">
                  <c:v>8.8999999999999996E-2</c:v>
                </c:pt>
                <c:pt idx="1">
                  <c:v>8.8999999999999996E-2</c:v>
                </c:pt>
                <c:pt idx="2">
                  <c:v>8.8999999999999996E-2</c:v>
                </c:pt>
                <c:pt idx="3">
                  <c:v>8.8999999999999996E-2</c:v>
                </c:pt>
                <c:pt idx="4">
                  <c:v>8.8999999999999996E-2</c:v>
                </c:pt>
                <c:pt idx="5">
                  <c:v>0.09</c:v>
                </c:pt>
                <c:pt idx="6">
                  <c:v>0.09</c:v>
                </c:pt>
                <c:pt idx="7">
                  <c:v>0.09</c:v>
                </c:pt>
                <c:pt idx="8">
                  <c:v>0.09</c:v>
                </c:pt>
                <c:pt idx="9">
                  <c:v>0.09</c:v>
                </c:pt>
                <c:pt idx="10">
                  <c:v>9.0999999999999998E-2</c:v>
                </c:pt>
                <c:pt idx="11">
                  <c:v>9.0999999999999998E-2</c:v>
                </c:pt>
                <c:pt idx="12">
                  <c:v>9.1999999999999998E-2</c:v>
                </c:pt>
              </c:numCache>
            </c:numRef>
          </c:val>
          <c:smooth val="1"/>
          <c:extLst>
            <c:ext xmlns:c16="http://schemas.microsoft.com/office/drawing/2014/chart" uri="{C3380CC4-5D6E-409C-BE32-E72D297353CC}">
              <c16:uniqueId val="{00000001-F225-4F70-94A1-0F4217EA4F83}"/>
            </c:ext>
          </c:extLst>
        </c:ser>
        <c:ser>
          <c:idx val="2"/>
          <c:order val="2"/>
          <c:tx>
            <c:v>LSHĐ trung bình</c:v>
          </c:tx>
          <c:spPr>
            <a:ln w="19050" cap="rnd">
              <a:solidFill>
                <a:srgbClr val="C00000"/>
              </a:solidFill>
              <a:round/>
            </a:ln>
            <a:effectLst/>
          </c:spPr>
          <c:marker>
            <c:symbol val="none"/>
          </c:marker>
          <c:cat>
            <c:numRef>
              <c:f>weekly_nhtm_data!$A$2:$A$14</c:f>
              <c:numCache>
                <c:formatCode>m/d/yyyy\ h:mm</c:formatCode>
                <c:ptCount val="13"/>
                <c:pt idx="0">
                  <c:v>45870</c:v>
                </c:pt>
                <c:pt idx="1">
                  <c:v>45839</c:v>
                </c:pt>
                <c:pt idx="2">
                  <c:v>45809</c:v>
                </c:pt>
                <c:pt idx="3">
                  <c:v>45778</c:v>
                </c:pt>
                <c:pt idx="4">
                  <c:v>45748</c:v>
                </c:pt>
                <c:pt idx="5">
                  <c:v>45717</c:v>
                </c:pt>
                <c:pt idx="6">
                  <c:v>45689</c:v>
                </c:pt>
                <c:pt idx="7">
                  <c:v>45658</c:v>
                </c:pt>
                <c:pt idx="8">
                  <c:v>45627</c:v>
                </c:pt>
                <c:pt idx="9">
                  <c:v>45597</c:v>
                </c:pt>
                <c:pt idx="10">
                  <c:v>45566</c:v>
                </c:pt>
                <c:pt idx="11">
                  <c:v>45536</c:v>
                </c:pt>
                <c:pt idx="12">
                  <c:v>45505</c:v>
                </c:pt>
              </c:numCache>
            </c:numRef>
          </c:cat>
          <c:val>
            <c:numRef>
              <c:f>weekly_nhtm_data!$D$2:$D$14</c:f>
              <c:numCache>
                <c:formatCode>General</c:formatCode>
                <c:ptCount val="13"/>
                <c:pt idx="0">
                  <c:v>5.3999999999999999E-2</c:v>
                </c:pt>
                <c:pt idx="1">
                  <c:v>5.3999999999999999E-2</c:v>
                </c:pt>
                <c:pt idx="2">
                  <c:v>5.3999999999999999E-2</c:v>
                </c:pt>
                <c:pt idx="3">
                  <c:v>5.3999999999999999E-2</c:v>
                </c:pt>
                <c:pt idx="4">
                  <c:v>5.3999999999999999E-2</c:v>
                </c:pt>
                <c:pt idx="5">
                  <c:v>5.3999999999999999E-2</c:v>
                </c:pt>
                <c:pt idx="6">
                  <c:v>5.3999999999999999E-2</c:v>
                </c:pt>
                <c:pt idx="7">
                  <c:v>5.3999999999999999E-2</c:v>
                </c:pt>
                <c:pt idx="8">
                  <c:v>5.45E-2</c:v>
                </c:pt>
                <c:pt idx="9">
                  <c:v>5.5499999999999994E-2</c:v>
                </c:pt>
                <c:pt idx="10">
                  <c:v>5.5999999999999994E-2</c:v>
                </c:pt>
                <c:pt idx="11">
                  <c:v>5.6499999999999995E-2</c:v>
                </c:pt>
                <c:pt idx="12">
                  <c:v>5.6999999999999995E-2</c:v>
                </c:pt>
              </c:numCache>
            </c:numRef>
          </c:val>
          <c:smooth val="1"/>
          <c:extLst>
            <c:ext xmlns:c16="http://schemas.microsoft.com/office/drawing/2014/chart" uri="{C3380CC4-5D6E-409C-BE32-E72D297353CC}">
              <c16:uniqueId val="{00000002-F225-4F70-94A1-0F4217EA4F83}"/>
            </c:ext>
          </c:extLst>
        </c:ser>
        <c:ser>
          <c:idx val="3"/>
          <c:order val="3"/>
          <c:tx>
            <c:v>LSCV trung bình</c:v>
          </c:tx>
          <c:spPr>
            <a:ln w="19050" cap="rnd">
              <a:solidFill>
                <a:srgbClr val="054372"/>
              </a:solidFill>
              <a:round/>
            </a:ln>
            <a:effectLst/>
          </c:spPr>
          <c:marker>
            <c:symbol val="none"/>
          </c:marker>
          <c:cat>
            <c:numRef>
              <c:f>weekly_nhtm_data!$A$2:$A$14</c:f>
              <c:numCache>
                <c:formatCode>m/d/yyyy\ h:mm</c:formatCode>
                <c:ptCount val="13"/>
                <c:pt idx="0">
                  <c:v>45870</c:v>
                </c:pt>
                <c:pt idx="1">
                  <c:v>45839</c:v>
                </c:pt>
                <c:pt idx="2">
                  <c:v>45809</c:v>
                </c:pt>
                <c:pt idx="3">
                  <c:v>45778</c:v>
                </c:pt>
                <c:pt idx="4">
                  <c:v>45748</c:v>
                </c:pt>
                <c:pt idx="5">
                  <c:v>45717</c:v>
                </c:pt>
                <c:pt idx="6">
                  <c:v>45689</c:v>
                </c:pt>
                <c:pt idx="7">
                  <c:v>45658</c:v>
                </c:pt>
                <c:pt idx="8">
                  <c:v>45627</c:v>
                </c:pt>
                <c:pt idx="9">
                  <c:v>45597</c:v>
                </c:pt>
                <c:pt idx="10">
                  <c:v>45566</c:v>
                </c:pt>
                <c:pt idx="11">
                  <c:v>45536</c:v>
                </c:pt>
                <c:pt idx="12">
                  <c:v>45505</c:v>
                </c:pt>
              </c:numCache>
            </c:numRef>
          </c:cat>
          <c:val>
            <c:numRef>
              <c:f>weekly_nhtm_data!$E$2:$E$14</c:f>
              <c:numCache>
                <c:formatCode>General</c:formatCode>
                <c:ptCount val="13"/>
                <c:pt idx="0">
                  <c:v>7.7499999999999999E-2</c:v>
                </c:pt>
                <c:pt idx="1">
                  <c:v>7.7499999999999999E-2</c:v>
                </c:pt>
                <c:pt idx="2">
                  <c:v>7.7499999999999999E-2</c:v>
                </c:pt>
                <c:pt idx="3">
                  <c:v>7.7499999999999999E-2</c:v>
                </c:pt>
                <c:pt idx="4">
                  <c:v>7.7499999999999999E-2</c:v>
                </c:pt>
                <c:pt idx="5">
                  <c:v>7.8E-2</c:v>
                </c:pt>
                <c:pt idx="6">
                  <c:v>7.85E-2</c:v>
                </c:pt>
                <c:pt idx="7">
                  <c:v>7.85E-2</c:v>
                </c:pt>
                <c:pt idx="8">
                  <c:v>7.85E-2</c:v>
                </c:pt>
                <c:pt idx="9">
                  <c:v>7.85E-2</c:v>
                </c:pt>
                <c:pt idx="10">
                  <c:v>7.9000000000000001E-2</c:v>
                </c:pt>
                <c:pt idx="11">
                  <c:v>7.9000000000000001E-2</c:v>
                </c:pt>
                <c:pt idx="12">
                  <c:v>0.08</c:v>
                </c:pt>
              </c:numCache>
            </c:numRef>
          </c:val>
          <c:smooth val="1"/>
          <c:extLst>
            <c:ext xmlns:c16="http://schemas.microsoft.com/office/drawing/2014/chart" uri="{C3380CC4-5D6E-409C-BE32-E72D297353CC}">
              <c16:uniqueId val="{00000003-F225-4F70-94A1-0F4217EA4F83}"/>
            </c:ext>
          </c:extLst>
        </c:ser>
        <c:ser>
          <c:idx val="4"/>
          <c:order val="4"/>
          <c:tx>
            <c:v>LSHĐ thấp nhất</c:v>
          </c:tx>
          <c:spPr>
            <a:ln w="12700" cap="rnd">
              <a:solidFill>
                <a:srgbClr val="C00000"/>
              </a:solidFill>
              <a:prstDash val="dash"/>
              <a:round/>
            </a:ln>
            <a:effectLst/>
          </c:spPr>
          <c:marker>
            <c:symbol val="none"/>
          </c:marker>
          <c:cat>
            <c:numRef>
              <c:f>weekly_nhtm_data!$A$2:$A$14</c:f>
              <c:numCache>
                <c:formatCode>m/d/yyyy\ h:mm</c:formatCode>
                <c:ptCount val="13"/>
                <c:pt idx="0">
                  <c:v>45870</c:v>
                </c:pt>
                <c:pt idx="1">
                  <c:v>45839</c:v>
                </c:pt>
                <c:pt idx="2">
                  <c:v>45809</c:v>
                </c:pt>
                <c:pt idx="3">
                  <c:v>45778</c:v>
                </c:pt>
                <c:pt idx="4">
                  <c:v>45748</c:v>
                </c:pt>
                <c:pt idx="5">
                  <c:v>45717</c:v>
                </c:pt>
                <c:pt idx="6">
                  <c:v>45689</c:v>
                </c:pt>
                <c:pt idx="7">
                  <c:v>45658</c:v>
                </c:pt>
                <c:pt idx="8">
                  <c:v>45627</c:v>
                </c:pt>
                <c:pt idx="9">
                  <c:v>45597</c:v>
                </c:pt>
                <c:pt idx="10">
                  <c:v>45566</c:v>
                </c:pt>
                <c:pt idx="11">
                  <c:v>45536</c:v>
                </c:pt>
                <c:pt idx="12">
                  <c:v>45505</c:v>
                </c:pt>
              </c:numCache>
            </c:numRef>
          </c:cat>
          <c:val>
            <c:numRef>
              <c:f>weekly_nhtm_data!$F$2:$F$14</c:f>
              <c:numCache>
                <c:formatCode>General</c:formatCode>
                <c:ptCount val="13"/>
                <c:pt idx="0">
                  <c:v>4.8000000000000001E-2</c:v>
                </c:pt>
                <c:pt idx="1">
                  <c:v>4.8000000000000001E-2</c:v>
                </c:pt>
                <c:pt idx="2">
                  <c:v>4.8000000000000001E-2</c:v>
                </c:pt>
                <c:pt idx="3">
                  <c:v>4.8000000000000001E-2</c:v>
                </c:pt>
                <c:pt idx="4">
                  <c:v>4.8000000000000001E-2</c:v>
                </c:pt>
                <c:pt idx="5">
                  <c:v>4.8000000000000001E-2</c:v>
                </c:pt>
                <c:pt idx="6">
                  <c:v>4.8000000000000001E-2</c:v>
                </c:pt>
                <c:pt idx="7">
                  <c:v>4.9000000000000002E-2</c:v>
                </c:pt>
                <c:pt idx="8">
                  <c:v>0.05</c:v>
                </c:pt>
                <c:pt idx="9">
                  <c:v>5.0999999999999997E-2</c:v>
                </c:pt>
                <c:pt idx="10">
                  <c:v>5.1999999999999998E-2</c:v>
                </c:pt>
                <c:pt idx="11">
                  <c:v>5.2999999999999999E-2</c:v>
                </c:pt>
                <c:pt idx="12">
                  <c:v>5.2999999999999999E-2</c:v>
                </c:pt>
              </c:numCache>
            </c:numRef>
          </c:val>
          <c:smooth val="0"/>
          <c:extLst>
            <c:ext xmlns:c16="http://schemas.microsoft.com/office/drawing/2014/chart" uri="{C3380CC4-5D6E-409C-BE32-E72D297353CC}">
              <c16:uniqueId val="{00000004-F225-4F70-94A1-0F4217EA4F83}"/>
            </c:ext>
          </c:extLst>
        </c:ser>
        <c:ser>
          <c:idx val="5"/>
          <c:order val="5"/>
          <c:tx>
            <c:v>LSCV thấp nhất</c:v>
          </c:tx>
          <c:spPr>
            <a:ln w="12700" cap="rnd">
              <a:solidFill>
                <a:srgbClr val="054372"/>
              </a:solidFill>
              <a:prstDash val="dash"/>
              <a:round/>
            </a:ln>
            <a:effectLst/>
          </c:spPr>
          <c:marker>
            <c:symbol val="none"/>
          </c:marker>
          <c:cat>
            <c:numRef>
              <c:f>weekly_nhtm_data!$A$2:$A$14</c:f>
              <c:numCache>
                <c:formatCode>m/d/yyyy\ h:mm</c:formatCode>
                <c:ptCount val="13"/>
                <c:pt idx="0">
                  <c:v>45870</c:v>
                </c:pt>
                <c:pt idx="1">
                  <c:v>45839</c:v>
                </c:pt>
                <c:pt idx="2">
                  <c:v>45809</c:v>
                </c:pt>
                <c:pt idx="3">
                  <c:v>45778</c:v>
                </c:pt>
                <c:pt idx="4">
                  <c:v>45748</c:v>
                </c:pt>
                <c:pt idx="5">
                  <c:v>45717</c:v>
                </c:pt>
                <c:pt idx="6">
                  <c:v>45689</c:v>
                </c:pt>
                <c:pt idx="7">
                  <c:v>45658</c:v>
                </c:pt>
                <c:pt idx="8">
                  <c:v>45627</c:v>
                </c:pt>
                <c:pt idx="9">
                  <c:v>45597</c:v>
                </c:pt>
                <c:pt idx="10">
                  <c:v>45566</c:v>
                </c:pt>
                <c:pt idx="11">
                  <c:v>45536</c:v>
                </c:pt>
                <c:pt idx="12">
                  <c:v>45505</c:v>
                </c:pt>
              </c:numCache>
            </c:numRef>
          </c:cat>
          <c:val>
            <c:numRef>
              <c:f>weekly_nhtm_data!$G$2:$G$14</c:f>
              <c:numCache>
                <c:formatCode>General</c:formatCode>
                <c:ptCount val="13"/>
                <c:pt idx="0">
                  <c:v>6.6000000000000003E-2</c:v>
                </c:pt>
                <c:pt idx="1">
                  <c:v>6.6000000000000003E-2</c:v>
                </c:pt>
                <c:pt idx="2">
                  <c:v>6.6000000000000003E-2</c:v>
                </c:pt>
                <c:pt idx="3">
                  <c:v>6.6000000000000003E-2</c:v>
                </c:pt>
                <c:pt idx="4">
                  <c:v>6.6000000000000003E-2</c:v>
                </c:pt>
                <c:pt idx="5">
                  <c:v>6.6000000000000003E-2</c:v>
                </c:pt>
                <c:pt idx="6">
                  <c:v>6.7000000000000004E-2</c:v>
                </c:pt>
                <c:pt idx="7">
                  <c:v>6.7000000000000004E-2</c:v>
                </c:pt>
                <c:pt idx="8">
                  <c:v>6.7000000000000004E-2</c:v>
                </c:pt>
                <c:pt idx="9">
                  <c:v>6.7000000000000004E-2</c:v>
                </c:pt>
                <c:pt idx="10">
                  <c:v>6.7000000000000004E-2</c:v>
                </c:pt>
                <c:pt idx="11">
                  <c:v>6.7000000000000004E-2</c:v>
                </c:pt>
                <c:pt idx="12">
                  <c:v>6.8000000000000005E-2</c:v>
                </c:pt>
              </c:numCache>
            </c:numRef>
          </c:val>
          <c:smooth val="1"/>
          <c:extLst>
            <c:ext xmlns:c16="http://schemas.microsoft.com/office/drawing/2014/chart" uri="{C3380CC4-5D6E-409C-BE32-E72D297353CC}">
              <c16:uniqueId val="{00000005-F225-4F70-94A1-0F4217EA4F83}"/>
            </c:ext>
          </c:extLst>
        </c:ser>
        <c:dLbls>
          <c:showLegendKey val="0"/>
          <c:showVal val="0"/>
          <c:showCatName val="0"/>
          <c:showSerName val="0"/>
          <c:showPercent val="0"/>
          <c:showBubbleSize val="0"/>
        </c:dLbls>
        <c:smooth val="0"/>
        <c:axId val="734408160"/>
        <c:axId val="734406720"/>
      </c:lineChart>
      <c:dateAx>
        <c:axId val="734408160"/>
        <c:scaling>
          <c:orientation val="minMax"/>
        </c:scaling>
        <c:delete val="0"/>
        <c:axPos val="b"/>
        <c:numFmt formatCode="mm\-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4406720"/>
        <c:crosses val="autoZero"/>
        <c:auto val="1"/>
        <c:lblOffset val="100"/>
        <c:baseTimeUnit val="months"/>
      </c:dateAx>
      <c:valAx>
        <c:axId val="734406720"/>
        <c:scaling>
          <c:orientation val="minMax"/>
          <c:min val="4.0000000000000008E-2"/>
        </c:scaling>
        <c:delete val="0"/>
        <c:axPos val="r"/>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4408160"/>
        <c:crosses val="max"/>
        <c:crossBetween val="between"/>
      </c:valAx>
      <c:spPr>
        <a:noFill/>
        <a:ln>
          <a:noFill/>
        </a:ln>
        <a:effectLst/>
      </c:spPr>
    </c:plotArea>
    <c:legend>
      <c:legendPos val="t"/>
      <c:layout>
        <c:manualLayout>
          <c:xMode val="edge"/>
          <c:yMode val="edge"/>
          <c:x val="3.703042553239741E-2"/>
          <c:y val="1.1764705882352941E-2"/>
          <c:w val="0.89052601022920963"/>
          <c:h val="0.2209272811486799"/>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560588420197715E-2"/>
          <c:y val="0.21788870110957406"/>
          <c:w val="0.847245089045362"/>
          <c:h val="0.60720854306551431"/>
        </c:manualLayout>
      </c:layout>
      <c:barChart>
        <c:barDir val="col"/>
        <c:grouping val="stacked"/>
        <c:varyColors val="0"/>
        <c:ser>
          <c:idx val="0"/>
          <c:order val="0"/>
          <c:tx>
            <c:v>Giá trị bơm</c:v>
          </c:tx>
          <c:spPr>
            <a:solidFill>
              <a:srgbClr val="00B050">
                <a:alpha val="50000"/>
              </a:srgbClr>
            </a:solidFill>
            <a:ln>
              <a:noFill/>
            </a:ln>
            <a:effectLst/>
          </c:spPr>
          <c:invertIfNegative val="0"/>
          <c:cat>
            <c:numRef>
              <c:f>weekly_mm_data!$A$2:$A$24</c:f>
              <c:numCache>
                <c:formatCode>m/d/yyyy\ h:mm</c:formatCode>
                <c:ptCount val="23"/>
                <c:pt idx="0">
                  <c:v>45881</c:v>
                </c:pt>
                <c:pt idx="1">
                  <c:v>45880</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pt idx="20">
                  <c:v>45852</c:v>
                </c:pt>
                <c:pt idx="21">
                  <c:v>45849</c:v>
                </c:pt>
                <c:pt idx="22">
                  <c:v>45848</c:v>
                </c:pt>
              </c:numCache>
            </c:numRef>
          </c:cat>
          <c:val>
            <c:numRef>
              <c:f>weekly_mm_data!$J$2:$J$24</c:f>
              <c:numCache>
                <c:formatCode>General</c:formatCode>
                <c:ptCount val="23"/>
                <c:pt idx="0">
                  <c:v>26111.72</c:v>
                </c:pt>
                <c:pt idx="1">
                  <c:v>26111.72</c:v>
                </c:pt>
                <c:pt idx="2">
                  <c:v>26111.72</c:v>
                </c:pt>
                <c:pt idx="3">
                  <c:v>28522.880000000001</c:v>
                </c:pt>
                <c:pt idx="4">
                  <c:v>19996.919999999998</c:v>
                </c:pt>
                <c:pt idx="5">
                  <c:v>25578.560000000001</c:v>
                </c:pt>
                <c:pt idx="6">
                  <c:v>30976.44</c:v>
                </c:pt>
                <c:pt idx="7">
                  <c:v>7835.26</c:v>
                </c:pt>
                <c:pt idx="8">
                  <c:v>1493.85</c:v>
                </c:pt>
                <c:pt idx="9">
                  <c:v>10149.280000000001</c:v>
                </c:pt>
                <c:pt idx="10">
                  <c:v>18378</c:v>
                </c:pt>
                <c:pt idx="11">
                  <c:v>31528.76</c:v>
                </c:pt>
                <c:pt idx="12">
                  <c:v>47176.06</c:v>
                </c:pt>
                <c:pt idx="13">
                  <c:v>39713.629999999997</c:v>
                </c:pt>
                <c:pt idx="14">
                  <c:v>45918.43</c:v>
                </c:pt>
                <c:pt idx="15">
                  <c:v>25364.230000000003</c:v>
                </c:pt>
                <c:pt idx="16">
                  <c:v>27715.62</c:v>
                </c:pt>
                <c:pt idx="17">
                  <c:v>29775.63</c:v>
                </c:pt>
                <c:pt idx="18">
                  <c:v>35000</c:v>
                </c:pt>
                <c:pt idx="19">
                  <c:v>40977.94</c:v>
                </c:pt>
                <c:pt idx="20">
                  <c:v>22160.37</c:v>
                </c:pt>
                <c:pt idx="21">
                  <c:v>19644.18</c:v>
                </c:pt>
                <c:pt idx="22">
                  <c:v>24409.620000000003</c:v>
                </c:pt>
              </c:numCache>
            </c:numRef>
          </c:val>
          <c:extLst>
            <c:ext xmlns:c16="http://schemas.microsoft.com/office/drawing/2014/chart" uri="{C3380CC4-5D6E-409C-BE32-E72D297353CC}">
              <c16:uniqueId val="{00000000-6E1E-44CE-928D-56731847439C}"/>
            </c:ext>
          </c:extLst>
        </c:ser>
        <c:ser>
          <c:idx val="1"/>
          <c:order val="1"/>
          <c:tx>
            <c:v>Giá trị hút</c:v>
          </c:tx>
          <c:spPr>
            <a:solidFill>
              <a:srgbClr val="FF0000">
                <a:alpha val="50000"/>
              </a:srgbClr>
            </a:solidFill>
            <a:ln>
              <a:noFill/>
            </a:ln>
            <a:effectLst/>
          </c:spPr>
          <c:invertIfNegative val="0"/>
          <c:cat>
            <c:numRef>
              <c:f>weekly_mm_data!$A$2:$A$24</c:f>
              <c:numCache>
                <c:formatCode>m/d/yyyy\ h:mm</c:formatCode>
                <c:ptCount val="23"/>
                <c:pt idx="0">
                  <c:v>45881</c:v>
                </c:pt>
                <c:pt idx="1">
                  <c:v>45880</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pt idx="20">
                  <c:v>45852</c:v>
                </c:pt>
                <c:pt idx="21">
                  <c:v>45849</c:v>
                </c:pt>
                <c:pt idx="22">
                  <c:v>45848</c:v>
                </c:pt>
              </c:numCache>
            </c:numRef>
          </c:cat>
          <c:val>
            <c:numRef>
              <c:f>weekly_mm_data!$K$2:$K$24</c:f>
              <c:numCache>
                <c:formatCode>General</c:formatCode>
                <c:ptCount val="23"/>
                <c:pt idx="0">
                  <c:v>-30539.22</c:v>
                </c:pt>
                <c:pt idx="1">
                  <c:v>-30539.22</c:v>
                </c:pt>
                <c:pt idx="2">
                  <c:v>-30539.22</c:v>
                </c:pt>
                <c:pt idx="3">
                  <c:v>-26706.35</c:v>
                </c:pt>
                <c:pt idx="4">
                  <c:v>-22865.4</c:v>
                </c:pt>
                <c:pt idx="5">
                  <c:v>-18853.62</c:v>
                </c:pt>
                <c:pt idx="6">
                  <c:v>-28746.31</c:v>
                </c:pt>
                <c:pt idx="7">
                  <c:v>-14431.76</c:v>
                </c:pt>
                <c:pt idx="8">
                  <c:v>-10548.65</c:v>
                </c:pt>
                <c:pt idx="9">
                  <c:v>-13053.03</c:v>
                </c:pt>
                <c:pt idx="10">
                  <c:v>-3818.7</c:v>
                </c:pt>
                <c:pt idx="11">
                  <c:v>-7940.46</c:v>
                </c:pt>
                <c:pt idx="12">
                  <c:v>-24678.19</c:v>
                </c:pt>
                <c:pt idx="13">
                  <c:v>-30000</c:v>
                </c:pt>
                <c:pt idx="14">
                  <c:v>-31067.05</c:v>
                </c:pt>
                <c:pt idx="15">
                  <c:v>-17160.37</c:v>
                </c:pt>
                <c:pt idx="16">
                  <c:v>-11444.18</c:v>
                </c:pt>
                <c:pt idx="17">
                  <c:v>-14756.42</c:v>
                </c:pt>
                <c:pt idx="18">
                  <c:v>-21994.75</c:v>
                </c:pt>
                <c:pt idx="19">
                  <c:v>-25000</c:v>
                </c:pt>
                <c:pt idx="20">
                  <c:v>-33019.72</c:v>
                </c:pt>
                <c:pt idx="21">
                  <c:v>-21400</c:v>
                </c:pt>
                <c:pt idx="22">
                  <c:v>-5195.7700000000004</c:v>
                </c:pt>
              </c:numCache>
            </c:numRef>
          </c:val>
          <c:extLst>
            <c:ext xmlns:c16="http://schemas.microsoft.com/office/drawing/2014/chart" uri="{C3380CC4-5D6E-409C-BE32-E72D297353CC}">
              <c16:uniqueId val="{00000006-6E1E-44CE-928D-56731847439C}"/>
            </c:ext>
          </c:extLst>
        </c:ser>
        <c:dLbls>
          <c:showLegendKey val="0"/>
          <c:showVal val="0"/>
          <c:showCatName val="0"/>
          <c:showSerName val="0"/>
          <c:showPercent val="0"/>
          <c:showBubbleSize val="0"/>
        </c:dLbls>
        <c:gapWidth val="50"/>
        <c:overlap val="100"/>
        <c:axId val="139919935"/>
        <c:axId val="139920415"/>
      </c:barChart>
      <c:lineChart>
        <c:grouping val="standard"/>
        <c:varyColors val="0"/>
        <c:ser>
          <c:idx val="2"/>
          <c:order val="2"/>
          <c:tx>
            <c:v>Giá trị ròng (Tỷ VNĐ)</c:v>
          </c:tx>
          <c:spPr>
            <a:ln w="25400" cap="rnd">
              <a:solidFill>
                <a:srgbClr val="054372"/>
              </a:solidFill>
              <a:round/>
            </a:ln>
            <a:effectLst/>
          </c:spPr>
          <c:marker>
            <c:symbol val="none"/>
          </c:marker>
          <c:cat>
            <c:numRef>
              <c:f>weekly_mm_data!$A$2:$A$24</c:f>
              <c:numCache>
                <c:formatCode>m/d/yyyy\ h:mm</c:formatCode>
                <c:ptCount val="23"/>
                <c:pt idx="0">
                  <c:v>45881</c:v>
                </c:pt>
                <c:pt idx="1">
                  <c:v>45880</c:v>
                </c:pt>
                <c:pt idx="2">
                  <c:v>45876</c:v>
                </c:pt>
                <c:pt idx="3">
                  <c:v>45875</c:v>
                </c:pt>
                <c:pt idx="4">
                  <c:v>45874</c:v>
                </c:pt>
                <c:pt idx="5">
                  <c:v>45873</c:v>
                </c:pt>
                <c:pt idx="6">
                  <c:v>45870</c:v>
                </c:pt>
                <c:pt idx="7">
                  <c:v>45869</c:v>
                </c:pt>
                <c:pt idx="8">
                  <c:v>45868</c:v>
                </c:pt>
                <c:pt idx="9">
                  <c:v>45867</c:v>
                </c:pt>
                <c:pt idx="10">
                  <c:v>45866</c:v>
                </c:pt>
                <c:pt idx="11">
                  <c:v>45863</c:v>
                </c:pt>
                <c:pt idx="12">
                  <c:v>45862</c:v>
                </c:pt>
                <c:pt idx="13">
                  <c:v>45861</c:v>
                </c:pt>
                <c:pt idx="14">
                  <c:v>45860</c:v>
                </c:pt>
                <c:pt idx="15">
                  <c:v>45859</c:v>
                </c:pt>
                <c:pt idx="16">
                  <c:v>45856</c:v>
                </c:pt>
                <c:pt idx="17">
                  <c:v>45855</c:v>
                </c:pt>
                <c:pt idx="18">
                  <c:v>45854</c:v>
                </c:pt>
                <c:pt idx="19">
                  <c:v>45853</c:v>
                </c:pt>
                <c:pt idx="20">
                  <c:v>45852</c:v>
                </c:pt>
                <c:pt idx="21">
                  <c:v>45849</c:v>
                </c:pt>
                <c:pt idx="22">
                  <c:v>45848</c:v>
                </c:pt>
              </c:numCache>
            </c:numRef>
          </c:cat>
          <c:val>
            <c:numRef>
              <c:f>weekly_mm_data!$L$2:$L$24</c:f>
              <c:numCache>
                <c:formatCode>General</c:formatCode>
                <c:ptCount val="23"/>
                <c:pt idx="0">
                  <c:v>-4427.5</c:v>
                </c:pt>
                <c:pt idx="1">
                  <c:v>-4427.5</c:v>
                </c:pt>
                <c:pt idx="2">
                  <c:v>-4427.5</c:v>
                </c:pt>
                <c:pt idx="3">
                  <c:v>1816.5300000000025</c:v>
                </c:pt>
                <c:pt idx="4">
                  <c:v>-2868.4800000000032</c:v>
                </c:pt>
                <c:pt idx="5">
                  <c:v>6724.9400000000023</c:v>
                </c:pt>
                <c:pt idx="6">
                  <c:v>2230.1299999999974</c:v>
                </c:pt>
                <c:pt idx="7">
                  <c:v>-6596.5</c:v>
                </c:pt>
                <c:pt idx="8">
                  <c:v>-9054.7999999999993</c:v>
                </c:pt>
                <c:pt idx="9">
                  <c:v>-2903.75</c:v>
                </c:pt>
                <c:pt idx="10">
                  <c:v>14559.3</c:v>
                </c:pt>
                <c:pt idx="11">
                  <c:v>23588.3</c:v>
                </c:pt>
                <c:pt idx="12">
                  <c:v>22497.87</c:v>
                </c:pt>
                <c:pt idx="13">
                  <c:v>9713.6299999999974</c:v>
                </c:pt>
                <c:pt idx="14">
                  <c:v>14851.380000000001</c:v>
                </c:pt>
                <c:pt idx="15">
                  <c:v>8203.8600000000042</c:v>
                </c:pt>
                <c:pt idx="16">
                  <c:v>16271.439999999999</c:v>
                </c:pt>
                <c:pt idx="17">
                  <c:v>15019.210000000001</c:v>
                </c:pt>
                <c:pt idx="18">
                  <c:v>13005.25</c:v>
                </c:pt>
                <c:pt idx="19">
                  <c:v>15977.940000000002</c:v>
                </c:pt>
                <c:pt idx="20">
                  <c:v>-10859.350000000002</c:v>
                </c:pt>
                <c:pt idx="21">
                  <c:v>-1755.8199999999997</c:v>
                </c:pt>
                <c:pt idx="22">
                  <c:v>19213.850000000002</c:v>
                </c:pt>
              </c:numCache>
            </c:numRef>
          </c:val>
          <c:smooth val="1"/>
          <c:extLst>
            <c:ext xmlns:c16="http://schemas.microsoft.com/office/drawing/2014/chart" uri="{C3380CC4-5D6E-409C-BE32-E72D297353CC}">
              <c16:uniqueId val="{00000007-6E1E-44CE-928D-56731847439C}"/>
            </c:ext>
          </c:extLst>
        </c:ser>
        <c:dLbls>
          <c:showLegendKey val="0"/>
          <c:showVal val="0"/>
          <c:showCatName val="0"/>
          <c:showSerName val="0"/>
          <c:showPercent val="0"/>
          <c:showBubbleSize val="0"/>
        </c:dLbls>
        <c:marker val="1"/>
        <c:smooth val="0"/>
        <c:axId val="139919935"/>
        <c:axId val="139920415"/>
      </c:lineChart>
      <c:catAx>
        <c:axId val="139919935"/>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20415"/>
        <c:crosses val="autoZero"/>
        <c:auto val="0"/>
        <c:lblAlgn val="ctr"/>
        <c:lblOffset val="100"/>
        <c:noMultiLvlLbl val="0"/>
      </c:catAx>
      <c:valAx>
        <c:axId val="13992041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19935"/>
        <c:crosses val="autoZero"/>
        <c:crossBetween val="between"/>
      </c:valAx>
      <c:spPr>
        <a:noFill/>
        <a:ln>
          <a:noFill/>
        </a:ln>
        <a:effectLst/>
      </c:spPr>
    </c:plotArea>
    <c:legend>
      <c:legendPos val="t"/>
      <c:layout>
        <c:manualLayout>
          <c:xMode val="edge"/>
          <c:yMode val="edge"/>
          <c:x val="4.9999914816432262E-2"/>
          <c:y val="4.2105298056608419E-2"/>
          <c:w val="0.89999988642190965"/>
          <c:h val="8.7722824469808919E-2"/>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8797304864611"/>
          <c:y val="0.13187687874140125"/>
          <c:w val="0.7688602274848414"/>
          <c:h val="0.5233641180358849"/>
        </c:manualLayout>
      </c:layout>
      <c:lineChart>
        <c:grouping val="standard"/>
        <c:varyColors val="0"/>
        <c:ser>
          <c:idx val="0"/>
          <c:order val="0"/>
          <c:tx>
            <c:v>Dự trữ ngoại hối (Triệu USD)</c:v>
          </c:tx>
          <c:spPr>
            <a:ln w="19050" cap="rnd">
              <a:solidFill>
                <a:srgbClr val="054372"/>
              </a:solidFill>
              <a:prstDash val="solid"/>
              <a:round/>
            </a:ln>
            <a:effectLst/>
          </c:spPr>
          <c:marker>
            <c:symbol val="none"/>
          </c:marker>
          <c:cat>
            <c:numRef>
              <c:f>weekly_nhtm_data!$A$2:$A$14</c:f>
              <c:numCache>
                <c:formatCode>m/d/yyyy\ h:mm</c:formatCode>
                <c:ptCount val="13"/>
                <c:pt idx="0">
                  <c:v>45870</c:v>
                </c:pt>
                <c:pt idx="1">
                  <c:v>45839</c:v>
                </c:pt>
                <c:pt idx="2">
                  <c:v>45809</c:v>
                </c:pt>
                <c:pt idx="3">
                  <c:v>45778</c:v>
                </c:pt>
                <c:pt idx="4">
                  <c:v>45748</c:v>
                </c:pt>
                <c:pt idx="5">
                  <c:v>45717</c:v>
                </c:pt>
                <c:pt idx="6">
                  <c:v>45689</c:v>
                </c:pt>
                <c:pt idx="7">
                  <c:v>45658</c:v>
                </c:pt>
                <c:pt idx="8">
                  <c:v>45627</c:v>
                </c:pt>
                <c:pt idx="9">
                  <c:v>45597</c:v>
                </c:pt>
                <c:pt idx="10">
                  <c:v>45566</c:v>
                </c:pt>
                <c:pt idx="11">
                  <c:v>45536</c:v>
                </c:pt>
                <c:pt idx="12">
                  <c:v>45505</c:v>
                </c:pt>
              </c:numCache>
            </c:numRef>
          </c:cat>
          <c:val>
            <c:numRef>
              <c:f>weekly_nhtm_data!$H$2:$H$14</c:f>
              <c:numCache>
                <c:formatCode>General</c:formatCode>
                <c:ptCount val="13"/>
                <c:pt idx="0">
                  <c:v>79751.05</c:v>
                </c:pt>
                <c:pt idx="1">
                  <c:v>79751.05</c:v>
                </c:pt>
                <c:pt idx="2">
                  <c:v>79751.05</c:v>
                </c:pt>
                <c:pt idx="3">
                  <c:v>79751.05</c:v>
                </c:pt>
                <c:pt idx="4">
                  <c:v>80096.3</c:v>
                </c:pt>
                <c:pt idx="5">
                  <c:v>80650.31</c:v>
                </c:pt>
                <c:pt idx="6">
                  <c:v>79471.09</c:v>
                </c:pt>
                <c:pt idx="7">
                  <c:v>78985.97</c:v>
                </c:pt>
                <c:pt idx="8">
                  <c:v>81214.37</c:v>
                </c:pt>
                <c:pt idx="9">
                  <c:v>82039.08</c:v>
                </c:pt>
                <c:pt idx="10">
                  <c:v>82469.16</c:v>
                </c:pt>
                <c:pt idx="11">
                  <c:v>82344.14</c:v>
                </c:pt>
                <c:pt idx="12">
                  <c:v>81992.789999999994</c:v>
                </c:pt>
              </c:numCache>
            </c:numRef>
          </c:val>
          <c:smooth val="1"/>
          <c:extLst xmlns:c15="http://schemas.microsoft.com/office/drawing/2012/chart">
            <c:ext xmlns:c16="http://schemas.microsoft.com/office/drawing/2014/chart" uri="{C3380CC4-5D6E-409C-BE32-E72D297353CC}">
              <c16:uniqueId val="{00000000-4C75-4F56-AF9F-207F283E2584}"/>
            </c:ext>
          </c:extLst>
        </c:ser>
        <c:dLbls>
          <c:showLegendKey val="0"/>
          <c:showVal val="0"/>
          <c:showCatName val="0"/>
          <c:showSerName val="0"/>
          <c:showPercent val="0"/>
          <c:showBubbleSize val="0"/>
        </c:dLbls>
        <c:smooth val="0"/>
        <c:axId val="1282620592"/>
        <c:axId val="1282621072"/>
        <c:extLst/>
      </c:lineChart>
      <c:catAx>
        <c:axId val="1282620592"/>
        <c:scaling>
          <c:orientation val="maxMin"/>
        </c:scaling>
        <c:delete val="0"/>
        <c:axPos val="b"/>
        <c:numFmt formatCode="mm\-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1072"/>
        <c:crosses val="autoZero"/>
        <c:auto val="0"/>
        <c:lblAlgn val="ctr"/>
        <c:lblOffset val="100"/>
        <c:noMultiLvlLbl val="0"/>
      </c:catAx>
      <c:valAx>
        <c:axId val="1282621072"/>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0592"/>
        <c:crosses val="autoZero"/>
        <c:crossBetween val="between"/>
      </c:valAx>
      <c:spPr>
        <a:noFill/>
        <a:ln>
          <a:noFill/>
        </a:ln>
        <a:effectLst/>
      </c:spPr>
    </c:plotArea>
    <c:legend>
      <c:legendPos val="t"/>
      <c:layout>
        <c:manualLayout>
          <c:xMode val="edge"/>
          <c:yMode val="edge"/>
          <c:x val="9.156608571010115E-2"/>
          <c:y val="1.9463822457215865E-2"/>
          <c:w val="0.85843358816157822"/>
          <c:h val="0.11985651553210329"/>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1607915094295738E-2"/>
          <c:y val="0.10425284895560472"/>
          <c:w val="0.92021026557064789"/>
          <c:h val="0.73088128461276014"/>
        </c:manualLayout>
      </c:layout>
      <c:lineChart>
        <c:grouping val="standard"/>
        <c:varyColors val="0"/>
        <c:ser>
          <c:idx val="1"/>
          <c:order val="1"/>
          <c:tx>
            <c:v>Xu hướng tuần</c:v>
          </c:tx>
          <c:spPr>
            <a:ln w="19050" cap="rnd">
              <a:solidFill>
                <a:srgbClr val="C71585"/>
              </a:solidFill>
              <a:round/>
            </a:ln>
            <a:effectLst/>
          </c:spPr>
          <c:marker>
            <c:symbol val="circle"/>
            <c:size val="3"/>
            <c:spPr>
              <a:solidFill>
                <a:srgbClr val="C71585"/>
              </a:solidFill>
              <a:ln w="9525">
                <a:noFill/>
              </a:ln>
              <a:effectLst/>
            </c:spPr>
          </c:marker>
          <c:cat>
            <c:numRef>
              <c:f>weekly_ms_index!$A$2:$A$61</c:f>
              <c:numCache>
                <c:formatCode>dd\-mm</c:formatCode>
                <c:ptCount val="60"/>
                <c:pt idx="0">
                  <c:v>45882</c:v>
                </c:pt>
                <c:pt idx="1">
                  <c:v>45881</c:v>
                </c:pt>
                <c:pt idx="2">
                  <c:v>45880</c:v>
                </c:pt>
                <c:pt idx="3">
                  <c:v>45877</c:v>
                </c:pt>
                <c:pt idx="4">
                  <c:v>45876</c:v>
                </c:pt>
                <c:pt idx="5">
                  <c:v>45875</c:v>
                </c:pt>
                <c:pt idx="6">
                  <c:v>45874</c:v>
                </c:pt>
                <c:pt idx="7">
                  <c:v>45873</c:v>
                </c:pt>
                <c:pt idx="8">
                  <c:v>45870</c:v>
                </c:pt>
                <c:pt idx="9">
                  <c:v>45869</c:v>
                </c:pt>
                <c:pt idx="10">
                  <c:v>45868</c:v>
                </c:pt>
                <c:pt idx="11">
                  <c:v>45867</c:v>
                </c:pt>
                <c:pt idx="12">
                  <c:v>45866</c:v>
                </c:pt>
                <c:pt idx="13">
                  <c:v>45863</c:v>
                </c:pt>
                <c:pt idx="14">
                  <c:v>45862</c:v>
                </c:pt>
                <c:pt idx="15">
                  <c:v>45861</c:v>
                </c:pt>
                <c:pt idx="16">
                  <c:v>45860</c:v>
                </c:pt>
                <c:pt idx="17">
                  <c:v>45859</c:v>
                </c:pt>
                <c:pt idx="18">
                  <c:v>45856</c:v>
                </c:pt>
                <c:pt idx="19">
                  <c:v>45855</c:v>
                </c:pt>
                <c:pt idx="20">
                  <c:v>45854</c:v>
                </c:pt>
                <c:pt idx="21">
                  <c:v>45853</c:v>
                </c:pt>
                <c:pt idx="22">
                  <c:v>45852</c:v>
                </c:pt>
                <c:pt idx="23">
                  <c:v>45849</c:v>
                </c:pt>
                <c:pt idx="24">
                  <c:v>45848</c:v>
                </c:pt>
                <c:pt idx="25">
                  <c:v>45847</c:v>
                </c:pt>
                <c:pt idx="26">
                  <c:v>45846</c:v>
                </c:pt>
                <c:pt idx="27">
                  <c:v>45845</c:v>
                </c:pt>
                <c:pt idx="28">
                  <c:v>45842</c:v>
                </c:pt>
                <c:pt idx="29">
                  <c:v>45841</c:v>
                </c:pt>
                <c:pt idx="30">
                  <c:v>45840</c:v>
                </c:pt>
                <c:pt idx="31">
                  <c:v>45839</c:v>
                </c:pt>
                <c:pt idx="32">
                  <c:v>45838</c:v>
                </c:pt>
                <c:pt idx="33">
                  <c:v>45835</c:v>
                </c:pt>
                <c:pt idx="34">
                  <c:v>45834</c:v>
                </c:pt>
                <c:pt idx="35">
                  <c:v>45833</c:v>
                </c:pt>
                <c:pt idx="36">
                  <c:v>45832</c:v>
                </c:pt>
                <c:pt idx="37">
                  <c:v>45831</c:v>
                </c:pt>
                <c:pt idx="38">
                  <c:v>45828</c:v>
                </c:pt>
                <c:pt idx="39">
                  <c:v>45827</c:v>
                </c:pt>
                <c:pt idx="40">
                  <c:v>45826</c:v>
                </c:pt>
                <c:pt idx="41">
                  <c:v>45825</c:v>
                </c:pt>
                <c:pt idx="42">
                  <c:v>45824</c:v>
                </c:pt>
                <c:pt idx="43">
                  <c:v>45821</c:v>
                </c:pt>
                <c:pt idx="44">
                  <c:v>45820</c:v>
                </c:pt>
                <c:pt idx="45">
                  <c:v>45819</c:v>
                </c:pt>
                <c:pt idx="46">
                  <c:v>45818</c:v>
                </c:pt>
                <c:pt idx="47">
                  <c:v>45817</c:v>
                </c:pt>
                <c:pt idx="48">
                  <c:v>45814</c:v>
                </c:pt>
                <c:pt idx="49">
                  <c:v>45813</c:v>
                </c:pt>
                <c:pt idx="50">
                  <c:v>45812</c:v>
                </c:pt>
                <c:pt idx="51">
                  <c:v>45811</c:v>
                </c:pt>
                <c:pt idx="52">
                  <c:v>45810</c:v>
                </c:pt>
                <c:pt idx="53">
                  <c:v>45807</c:v>
                </c:pt>
                <c:pt idx="54">
                  <c:v>45806</c:v>
                </c:pt>
                <c:pt idx="55">
                  <c:v>45805</c:v>
                </c:pt>
                <c:pt idx="56">
                  <c:v>45804</c:v>
                </c:pt>
                <c:pt idx="57">
                  <c:v>45803</c:v>
                </c:pt>
                <c:pt idx="58">
                  <c:v>45800</c:v>
                </c:pt>
                <c:pt idx="59">
                  <c:v>45799</c:v>
                </c:pt>
              </c:numCache>
            </c:numRef>
          </c:cat>
          <c:val>
            <c:numRef>
              <c:f>weekly_ms_index!$C$2:$C$61</c:f>
              <c:numCache>
                <c:formatCode>0.00%</c:formatCode>
                <c:ptCount val="60"/>
                <c:pt idx="0">
                  <c:v>0.56992084432717682</c:v>
                </c:pt>
                <c:pt idx="1">
                  <c:v>0.77836411609498679</c:v>
                </c:pt>
                <c:pt idx="2">
                  <c:v>0.77308707124010556</c:v>
                </c:pt>
                <c:pt idx="3">
                  <c:v>0.73614775725593673</c:v>
                </c:pt>
                <c:pt idx="4">
                  <c:v>0.70448548812664913</c:v>
                </c:pt>
                <c:pt idx="5">
                  <c:v>0.68865435356200533</c:v>
                </c:pt>
                <c:pt idx="6">
                  <c:v>0.39841688654353563</c:v>
                </c:pt>
                <c:pt idx="7">
                  <c:v>0.46174142480211083</c:v>
                </c:pt>
                <c:pt idx="8">
                  <c:v>0.35620052770448551</c:v>
                </c:pt>
                <c:pt idx="9">
                  <c:v>0.39313984168865435</c:v>
                </c:pt>
                <c:pt idx="10">
                  <c:v>0.30079155672823221</c:v>
                </c:pt>
                <c:pt idx="11">
                  <c:v>0.25329815303430081</c:v>
                </c:pt>
                <c:pt idx="12">
                  <c:v>0.79419525065963059</c:v>
                </c:pt>
                <c:pt idx="13">
                  <c:v>0.63324538258575203</c:v>
                </c:pt>
                <c:pt idx="14">
                  <c:v>0.57519788918205805</c:v>
                </c:pt>
                <c:pt idx="15">
                  <c:v>0.61741424802110823</c:v>
                </c:pt>
                <c:pt idx="16">
                  <c:v>0.49604221635883905</c:v>
                </c:pt>
                <c:pt idx="17">
                  <c:v>0.51978891820580475</c:v>
                </c:pt>
                <c:pt idx="18">
                  <c:v>0.71503957783641159</c:v>
                </c:pt>
                <c:pt idx="19">
                  <c:v>0.68073878627968343</c:v>
                </c:pt>
                <c:pt idx="20">
                  <c:v>0.62005277044854878</c:v>
                </c:pt>
                <c:pt idx="21">
                  <c:v>0.59102902374670185</c:v>
                </c:pt>
                <c:pt idx="22">
                  <c:v>0.67810026385224276</c:v>
                </c:pt>
                <c:pt idx="23">
                  <c:v>0.62005277044854878</c:v>
                </c:pt>
                <c:pt idx="24">
                  <c:v>0.73614775725593673</c:v>
                </c:pt>
                <c:pt idx="25">
                  <c:v>0.73614775725593673</c:v>
                </c:pt>
                <c:pt idx="26">
                  <c:v>0.75461741424802109</c:v>
                </c:pt>
                <c:pt idx="27">
                  <c:v>0.66754617414248019</c:v>
                </c:pt>
                <c:pt idx="28">
                  <c:v>0.63588390501319259</c:v>
                </c:pt>
                <c:pt idx="29">
                  <c:v>0.57519788918205805</c:v>
                </c:pt>
                <c:pt idx="30">
                  <c:v>0.62532981530343013</c:v>
                </c:pt>
                <c:pt idx="31">
                  <c:v>0.45910290237467016</c:v>
                </c:pt>
                <c:pt idx="32">
                  <c:v>0.61455525606469008</c:v>
                </c:pt>
                <c:pt idx="33">
                  <c:v>0.52560646900269536</c:v>
                </c:pt>
                <c:pt idx="34">
                  <c:v>0.46361185983827491</c:v>
                </c:pt>
                <c:pt idx="35">
                  <c:v>0.48787061994609165</c:v>
                </c:pt>
                <c:pt idx="36">
                  <c:v>0.47978436657681939</c:v>
                </c:pt>
                <c:pt idx="37">
                  <c:v>0.40161725067385445</c:v>
                </c:pt>
                <c:pt idx="38">
                  <c:v>0.55256064690026951</c:v>
                </c:pt>
                <c:pt idx="39">
                  <c:v>0.54716981132075471</c:v>
                </c:pt>
                <c:pt idx="40">
                  <c:v>0.60646900269541781</c:v>
                </c:pt>
                <c:pt idx="41">
                  <c:v>0.68733153638814015</c:v>
                </c:pt>
                <c:pt idx="42">
                  <c:v>0.5768194070080862</c:v>
                </c:pt>
                <c:pt idx="43">
                  <c:v>0.29380053908355797</c:v>
                </c:pt>
                <c:pt idx="44">
                  <c:v>0.38005390835579517</c:v>
                </c:pt>
                <c:pt idx="45">
                  <c:v>0.26415094339622641</c:v>
                </c:pt>
                <c:pt idx="46">
                  <c:v>0.18867924528301888</c:v>
                </c:pt>
                <c:pt idx="47">
                  <c:v>0.22102425876010781</c:v>
                </c:pt>
                <c:pt idx="48">
                  <c:v>0.32614555256064692</c:v>
                </c:pt>
                <c:pt idx="49">
                  <c:v>0.53638814016172509</c:v>
                </c:pt>
                <c:pt idx="50">
                  <c:v>0.55256064690026951</c:v>
                </c:pt>
                <c:pt idx="51">
                  <c:v>0.58490566037735847</c:v>
                </c:pt>
                <c:pt idx="52">
                  <c:v>0.59568733153638809</c:v>
                </c:pt>
                <c:pt idx="53">
                  <c:v>0.53099730458221028</c:v>
                </c:pt>
                <c:pt idx="54">
                  <c:v>0.7439353099730458</c:v>
                </c:pt>
                <c:pt idx="55">
                  <c:v>0.78975741239892183</c:v>
                </c:pt>
                <c:pt idx="56">
                  <c:v>0.80592991913746626</c:v>
                </c:pt>
                <c:pt idx="57">
                  <c:v>0.6253369272237197</c:v>
                </c:pt>
                <c:pt idx="58">
                  <c:v>0.33692722371967654</c:v>
                </c:pt>
                <c:pt idx="59">
                  <c:v>0.30727762803234504</c:v>
                </c:pt>
              </c:numCache>
            </c:numRef>
          </c:val>
          <c:smooth val="1"/>
          <c:extLst>
            <c:ext xmlns:c16="http://schemas.microsoft.com/office/drawing/2014/chart" uri="{C3380CC4-5D6E-409C-BE32-E72D297353CC}">
              <c16:uniqueId val="{00000000-936D-49BA-9C15-B41DF4F6A330}"/>
            </c:ext>
          </c:extLst>
        </c:ser>
        <c:ser>
          <c:idx val="2"/>
          <c:order val="2"/>
          <c:tx>
            <c:v>Xu hướng tháng</c:v>
          </c:tx>
          <c:spPr>
            <a:ln w="19050" cap="rnd">
              <a:solidFill>
                <a:srgbClr val="00B050"/>
              </a:solidFill>
              <a:round/>
            </a:ln>
            <a:effectLst/>
          </c:spPr>
          <c:marker>
            <c:symbol val="circle"/>
            <c:size val="3"/>
            <c:spPr>
              <a:solidFill>
                <a:srgbClr val="00B050"/>
              </a:solidFill>
              <a:ln w="9525">
                <a:solidFill>
                  <a:schemeClr val="accent3"/>
                </a:solidFill>
              </a:ln>
              <a:effectLst/>
            </c:spPr>
          </c:marker>
          <c:cat>
            <c:numRef>
              <c:f>weekly_ms_index!$A$2:$A$61</c:f>
              <c:numCache>
                <c:formatCode>dd\-mm</c:formatCode>
                <c:ptCount val="60"/>
                <c:pt idx="0">
                  <c:v>45882</c:v>
                </c:pt>
                <c:pt idx="1">
                  <c:v>45881</c:v>
                </c:pt>
                <c:pt idx="2">
                  <c:v>45880</c:v>
                </c:pt>
                <c:pt idx="3">
                  <c:v>45877</c:v>
                </c:pt>
                <c:pt idx="4">
                  <c:v>45876</c:v>
                </c:pt>
                <c:pt idx="5">
                  <c:v>45875</c:v>
                </c:pt>
                <c:pt idx="6">
                  <c:v>45874</c:v>
                </c:pt>
                <c:pt idx="7">
                  <c:v>45873</c:v>
                </c:pt>
                <c:pt idx="8">
                  <c:v>45870</c:v>
                </c:pt>
                <c:pt idx="9">
                  <c:v>45869</c:v>
                </c:pt>
                <c:pt idx="10">
                  <c:v>45868</c:v>
                </c:pt>
                <c:pt idx="11">
                  <c:v>45867</c:v>
                </c:pt>
                <c:pt idx="12">
                  <c:v>45866</c:v>
                </c:pt>
                <c:pt idx="13">
                  <c:v>45863</c:v>
                </c:pt>
                <c:pt idx="14">
                  <c:v>45862</c:v>
                </c:pt>
                <c:pt idx="15">
                  <c:v>45861</c:v>
                </c:pt>
                <c:pt idx="16">
                  <c:v>45860</c:v>
                </c:pt>
                <c:pt idx="17">
                  <c:v>45859</c:v>
                </c:pt>
                <c:pt idx="18">
                  <c:v>45856</c:v>
                </c:pt>
                <c:pt idx="19">
                  <c:v>45855</c:v>
                </c:pt>
                <c:pt idx="20">
                  <c:v>45854</c:v>
                </c:pt>
                <c:pt idx="21">
                  <c:v>45853</c:v>
                </c:pt>
                <c:pt idx="22">
                  <c:v>45852</c:v>
                </c:pt>
                <c:pt idx="23">
                  <c:v>45849</c:v>
                </c:pt>
                <c:pt idx="24">
                  <c:v>45848</c:v>
                </c:pt>
                <c:pt idx="25">
                  <c:v>45847</c:v>
                </c:pt>
                <c:pt idx="26">
                  <c:v>45846</c:v>
                </c:pt>
                <c:pt idx="27">
                  <c:v>45845</c:v>
                </c:pt>
                <c:pt idx="28">
                  <c:v>45842</c:v>
                </c:pt>
                <c:pt idx="29">
                  <c:v>45841</c:v>
                </c:pt>
                <c:pt idx="30">
                  <c:v>45840</c:v>
                </c:pt>
                <c:pt idx="31">
                  <c:v>45839</c:v>
                </c:pt>
                <c:pt idx="32">
                  <c:v>45838</c:v>
                </c:pt>
                <c:pt idx="33">
                  <c:v>45835</c:v>
                </c:pt>
                <c:pt idx="34">
                  <c:v>45834</c:v>
                </c:pt>
                <c:pt idx="35">
                  <c:v>45833</c:v>
                </c:pt>
                <c:pt idx="36">
                  <c:v>45832</c:v>
                </c:pt>
                <c:pt idx="37">
                  <c:v>45831</c:v>
                </c:pt>
                <c:pt idx="38">
                  <c:v>45828</c:v>
                </c:pt>
                <c:pt idx="39">
                  <c:v>45827</c:v>
                </c:pt>
                <c:pt idx="40">
                  <c:v>45826</c:v>
                </c:pt>
                <c:pt idx="41">
                  <c:v>45825</c:v>
                </c:pt>
                <c:pt idx="42">
                  <c:v>45824</c:v>
                </c:pt>
                <c:pt idx="43">
                  <c:v>45821</c:v>
                </c:pt>
                <c:pt idx="44">
                  <c:v>45820</c:v>
                </c:pt>
                <c:pt idx="45">
                  <c:v>45819</c:v>
                </c:pt>
                <c:pt idx="46">
                  <c:v>45818</c:v>
                </c:pt>
                <c:pt idx="47">
                  <c:v>45817</c:v>
                </c:pt>
                <c:pt idx="48">
                  <c:v>45814</c:v>
                </c:pt>
                <c:pt idx="49">
                  <c:v>45813</c:v>
                </c:pt>
                <c:pt idx="50">
                  <c:v>45812</c:v>
                </c:pt>
                <c:pt idx="51">
                  <c:v>45811</c:v>
                </c:pt>
                <c:pt idx="52">
                  <c:v>45810</c:v>
                </c:pt>
                <c:pt idx="53">
                  <c:v>45807</c:v>
                </c:pt>
                <c:pt idx="54">
                  <c:v>45806</c:v>
                </c:pt>
                <c:pt idx="55">
                  <c:v>45805</c:v>
                </c:pt>
                <c:pt idx="56">
                  <c:v>45804</c:v>
                </c:pt>
                <c:pt idx="57">
                  <c:v>45803</c:v>
                </c:pt>
                <c:pt idx="58">
                  <c:v>45800</c:v>
                </c:pt>
                <c:pt idx="59">
                  <c:v>45799</c:v>
                </c:pt>
              </c:numCache>
            </c:numRef>
          </c:cat>
          <c:val>
            <c:numRef>
              <c:f>weekly_ms_index!$D$2:$D$61</c:f>
              <c:numCache>
                <c:formatCode>0.00%</c:formatCode>
                <c:ptCount val="60"/>
                <c:pt idx="0">
                  <c:v>0.72295514511873349</c:v>
                </c:pt>
                <c:pt idx="1">
                  <c:v>0.77836411609498679</c:v>
                </c:pt>
                <c:pt idx="2">
                  <c:v>0.74670184696569919</c:v>
                </c:pt>
                <c:pt idx="3">
                  <c:v>0.69920844327176779</c:v>
                </c:pt>
                <c:pt idx="4">
                  <c:v>0.65963060686015829</c:v>
                </c:pt>
                <c:pt idx="5">
                  <c:v>0.63324538258575203</c:v>
                </c:pt>
                <c:pt idx="6">
                  <c:v>0.54617414248021112</c:v>
                </c:pt>
                <c:pt idx="7">
                  <c:v>0.62005277044854878</c:v>
                </c:pt>
                <c:pt idx="8">
                  <c:v>0.54089709762532978</c:v>
                </c:pt>
                <c:pt idx="9">
                  <c:v>0.60686015831134565</c:v>
                </c:pt>
                <c:pt idx="10">
                  <c:v>0.57519788918205805</c:v>
                </c:pt>
                <c:pt idx="11">
                  <c:v>0.52242744063324542</c:v>
                </c:pt>
                <c:pt idx="12">
                  <c:v>0.83641160949868076</c:v>
                </c:pt>
                <c:pt idx="13">
                  <c:v>0.81530343007915562</c:v>
                </c:pt>
                <c:pt idx="14">
                  <c:v>0.81002638522427439</c:v>
                </c:pt>
                <c:pt idx="15">
                  <c:v>0.80738786279683372</c:v>
                </c:pt>
                <c:pt idx="16">
                  <c:v>0.78100263852242746</c:v>
                </c:pt>
                <c:pt idx="17">
                  <c:v>0.76781002638522422</c:v>
                </c:pt>
                <c:pt idx="18">
                  <c:v>0.81266490765171506</c:v>
                </c:pt>
                <c:pt idx="19">
                  <c:v>0.82585751978891819</c:v>
                </c:pt>
                <c:pt idx="20">
                  <c:v>0.77572559366754612</c:v>
                </c:pt>
                <c:pt idx="21">
                  <c:v>0.74934036939313986</c:v>
                </c:pt>
                <c:pt idx="22">
                  <c:v>0.77572559366754612</c:v>
                </c:pt>
                <c:pt idx="23">
                  <c:v>0.76781002638522422</c:v>
                </c:pt>
                <c:pt idx="24">
                  <c:v>0.80211081794195249</c:v>
                </c:pt>
                <c:pt idx="25">
                  <c:v>0.79947229551451182</c:v>
                </c:pt>
                <c:pt idx="26">
                  <c:v>0.75989445910290232</c:v>
                </c:pt>
                <c:pt idx="27">
                  <c:v>0.71503957783641159</c:v>
                </c:pt>
                <c:pt idx="28">
                  <c:v>0.63060686015831136</c:v>
                </c:pt>
                <c:pt idx="29">
                  <c:v>0.56464379947229548</c:v>
                </c:pt>
                <c:pt idx="30">
                  <c:v>0.55145118733509235</c:v>
                </c:pt>
                <c:pt idx="31">
                  <c:v>0.46174142480211083</c:v>
                </c:pt>
                <c:pt idx="32">
                  <c:v>0.50673854447439348</c:v>
                </c:pt>
                <c:pt idx="33">
                  <c:v>0.46091644204851751</c:v>
                </c:pt>
                <c:pt idx="34">
                  <c:v>0.43396226415094341</c:v>
                </c:pt>
                <c:pt idx="35">
                  <c:v>0.42048517520215634</c:v>
                </c:pt>
                <c:pt idx="36">
                  <c:v>0.44743935309973049</c:v>
                </c:pt>
                <c:pt idx="37">
                  <c:v>0.44743935309973049</c:v>
                </c:pt>
                <c:pt idx="38">
                  <c:v>0.49595687331536387</c:v>
                </c:pt>
                <c:pt idx="39">
                  <c:v>0.47708894878706198</c:v>
                </c:pt>
                <c:pt idx="40">
                  <c:v>0.48517520215633425</c:v>
                </c:pt>
                <c:pt idx="41">
                  <c:v>0.52021563342318056</c:v>
                </c:pt>
                <c:pt idx="42">
                  <c:v>0.49865229110512127</c:v>
                </c:pt>
                <c:pt idx="43">
                  <c:v>0.35309973045822102</c:v>
                </c:pt>
                <c:pt idx="44">
                  <c:v>0.49865229110512127</c:v>
                </c:pt>
                <c:pt idx="45">
                  <c:v>0.42587601078167114</c:v>
                </c:pt>
                <c:pt idx="46">
                  <c:v>0.42587601078167114</c:v>
                </c:pt>
                <c:pt idx="47">
                  <c:v>0.40700808625336926</c:v>
                </c:pt>
                <c:pt idx="48">
                  <c:v>0.59029649595687328</c:v>
                </c:pt>
                <c:pt idx="49">
                  <c:v>0.75741239892183287</c:v>
                </c:pt>
                <c:pt idx="50">
                  <c:v>0.76819407008086249</c:v>
                </c:pt>
                <c:pt idx="51">
                  <c:v>0.75471698113207553</c:v>
                </c:pt>
                <c:pt idx="52">
                  <c:v>0.67924528301886788</c:v>
                </c:pt>
                <c:pt idx="53">
                  <c:v>0.65768194070080865</c:v>
                </c:pt>
                <c:pt idx="54">
                  <c:v>0.80323450134770891</c:v>
                </c:pt>
                <c:pt idx="55">
                  <c:v>0.81671159029649598</c:v>
                </c:pt>
                <c:pt idx="56">
                  <c:v>0.81401617250673852</c:v>
                </c:pt>
                <c:pt idx="57">
                  <c:v>0.76010781671159033</c:v>
                </c:pt>
                <c:pt idx="58">
                  <c:v>0.81671159029649598</c:v>
                </c:pt>
                <c:pt idx="59">
                  <c:v>0.82210242587601079</c:v>
                </c:pt>
              </c:numCache>
            </c:numRef>
          </c:val>
          <c:smooth val="1"/>
          <c:extLst>
            <c:ext xmlns:c16="http://schemas.microsoft.com/office/drawing/2014/chart" uri="{C3380CC4-5D6E-409C-BE32-E72D297353CC}">
              <c16:uniqueId val="{00000001-936D-49BA-9C15-B41DF4F6A330}"/>
            </c:ext>
          </c:extLst>
        </c:ser>
        <c:ser>
          <c:idx val="3"/>
          <c:order val="3"/>
          <c:tx>
            <c:v>Xu hướng quý</c:v>
          </c:tx>
          <c:spPr>
            <a:ln w="19050" cap="rnd">
              <a:solidFill>
                <a:srgbClr val="3776C9"/>
              </a:solidFill>
              <a:round/>
            </a:ln>
            <a:effectLst/>
          </c:spPr>
          <c:marker>
            <c:symbol val="circle"/>
            <c:size val="3"/>
            <c:spPr>
              <a:solidFill>
                <a:srgbClr val="3776C9"/>
              </a:solidFill>
              <a:ln w="9525">
                <a:noFill/>
              </a:ln>
              <a:effectLst/>
            </c:spPr>
          </c:marker>
          <c:cat>
            <c:numRef>
              <c:f>weekly_ms_index!$A$2:$A$61</c:f>
              <c:numCache>
                <c:formatCode>dd\-mm</c:formatCode>
                <c:ptCount val="60"/>
                <c:pt idx="0">
                  <c:v>45882</c:v>
                </c:pt>
                <c:pt idx="1">
                  <c:v>45881</c:v>
                </c:pt>
                <c:pt idx="2">
                  <c:v>45880</c:v>
                </c:pt>
                <c:pt idx="3">
                  <c:v>45877</c:v>
                </c:pt>
                <c:pt idx="4">
                  <c:v>45876</c:v>
                </c:pt>
                <c:pt idx="5">
                  <c:v>45875</c:v>
                </c:pt>
                <c:pt idx="6">
                  <c:v>45874</c:v>
                </c:pt>
                <c:pt idx="7">
                  <c:v>45873</c:v>
                </c:pt>
                <c:pt idx="8">
                  <c:v>45870</c:v>
                </c:pt>
                <c:pt idx="9">
                  <c:v>45869</c:v>
                </c:pt>
                <c:pt idx="10">
                  <c:v>45868</c:v>
                </c:pt>
                <c:pt idx="11">
                  <c:v>45867</c:v>
                </c:pt>
                <c:pt idx="12">
                  <c:v>45866</c:v>
                </c:pt>
                <c:pt idx="13">
                  <c:v>45863</c:v>
                </c:pt>
                <c:pt idx="14">
                  <c:v>45862</c:v>
                </c:pt>
                <c:pt idx="15">
                  <c:v>45861</c:v>
                </c:pt>
                <c:pt idx="16">
                  <c:v>45860</c:v>
                </c:pt>
                <c:pt idx="17">
                  <c:v>45859</c:v>
                </c:pt>
                <c:pt idx="18">
                  <c:v>45856</c:v>
                </c:pt>
                <c:pt idx="19">
                  <c:v>45855</c:v>
                </c:pt>
                <c:pt idx="20">
                  <c:v>45854</c:v>
                </c:pt>
                <c:pt idx="21">
                  <c:v>45853</c:v>
                </c:pt>
                <c:pt idx="22">
                  <c:v>45852</c:v>
                </c:pt>
                <c:pt idx="23">
                  <c:v>45849</c:v>
                </c:pt>
                <c:pt idx="24">
                  <c:v>45848</c:v>
                </c:pt>
                <c:pt idx="25">
                  <c:v>45847</c:v>
                </c:pt>
                <c:pt idx="26">
                  <c:v>45846</c:v>
                </c:pt>
                <c:pt idx="27">
                  <c:v>45845</c:v>
                </c:pt>
                <c:pt idx="28">
                  <c:v>45842</c:v>
                </c:pt>
                <c:pt idx="29">
                  <c:v>45841</c:v>
                </c:pt>
                <c:pt idx="30">
                  <c:v>45840</c:v>
                </c:pt>
                <c:pt idx="31">
                  <c:v>45839</c:v>
                </c:pt>
                <c:pt idx="32">
                  <c:v>45838</c:v>
                </c:pt>
                <c:pt idx="33">
                  <c:v>45835</c:v>
                </c:pt>
                <c:pt idx="34">
                  <c:v>45834</c:v>
                </c:pt>
                <c:pt idx="35">
                  <c:v>45833</c:v>
                </c:pt>
                <c:pt idx="36">
                  <c:v>45832</c:v>
                </c:pt>
                <c:pt idx="37">
                  <c:v>45831</c:v>
                </c:pt>
                <c:pt idx="38">
                  <c:v>45828</c:v>
                </c:pt>
                <c:pt idx="39">
                  <c:v>45827</c:v>
                </c:pt>
                <c:pt idx="40">
                  <c:v>45826</c:v>
                </c:pt>
                <c:pt idx="41">
                  <c:v>45825</c:v>
                </c:pt>
                <c:pt idx="42">
                  <c:v>45824</c:v>
                </c:pt>
                <c:pt idx="43">
                  <c:v>45821</c:v>
                </c:pt>
                <c:pt idx="44">
                  <c:v>45820</c:v>
                </c:pt>
                <c:pt idx="45">
                  <c:v>45819</c:v>
                </c:pt>
                <c:pt idx="46">
                  <c:v>45818</c:v>
                </c:pt>
                <c:pt idx="47">
                  <c:v>45817</c:v>
                </c:pt>
                <c:pt idx="48">
                  <c:v>45814</c:v>
                </c:pt>
                <c:pt idx="49">
                  <c:v>45813</c:v>
                </c:pt>
                <c:pt idx="50">
                  <c:v>45812</c:v>
                </c:pt>
                <c:pt idx="51">
                  <c:v>45811</c:v>
                </c:pt>
                <c:pt idx="52">
                  <c:v>45810</c:v>
                </c:pt>
                <c:pt idx="53">
                  <c:v>45807</c:v>
                </c:pt>
                <c:pt idx="54">
                  <c:v>45806</c:v>
                </c:pt>
                <c:pt idx="55">
                  <c:v>45805</c:v>
                </c:pt>
                <c:pt idx="56">
                  <c:v>45804</c:v>
                </c:pt>
                <c:pt idx="57">
                  <c:v>45803</c:v>
                </c:pt>
                <c:pt idx="58">
                  <c:v>45800</c:v>
                </c:pt>
                <c:pt idx="59">
                  <c:v>45799</c:v>
                </c:pt>
              </c:numCache>
            </c:numRef>
          </c:cat>
          <c:val>
            <c:numRef>
              <c:f>weekly_ms_index!$E$2:$E$61</c:f>
              <c:numCache>
                <c:formatCode>0.00%</c:formatCode>
                <c:ptCount val="60"/>
                <c:pt idx="0">
                  <c:v>0.82321899736147752</c:v>
                </c:pt>
                <c:pt idx="1">
                  <c:v>0.85224274406332456</c:v>
                </c:pt>
                <c:pt idx="2">
                  <c:v>0.85224274406332456</c:v>
                </c:pt>
                <c:pt idx="3">
                  <c:v>0.83641160949868076</c:v>
                </c:pt>
                <c:pt idx="4">
                  <c:v>0.82585751978891819</c:v>
                </c:pt>
                <c:pt idx="5">
                  <c:v>0.82321899736147752</c:v>
                </c:pt>
                <c:pt idx="6">
                  <c:v>0.77836411609498679</c:v>
                </c:pt>
                <c:pt idx="7">
                  <c:v>0.81266490765171506</c:v>
                </c:pt>
                <c:pt idx="8">
                  <c:v>0.79419525065963059</c:v>
                </c:pt>
                <c:pt idx="9">
                  <c:v>0.81002638522427439</c:v>
                </c:pt>
                <c:pt idx="10">
                  <c:v>0.80474934036939316</c:v>
                </c:pt>
                <c:pt idx="11">
                  <c:v>0.78364116094986802</c:v>
                </c:pt>
                <c:pt idx="12">
                  <c:v>0.8970976253298153</c:v>
                </c:pt>
                <c:pt idx="13">
                  <c:v>0.87071240105540892</c:v>
                </c:pt>
                <c:pt idx="14">
                  <c:v>0.87071240105540892</c:v>
                </c:pt>
                <c:pt idx="15">
                  <c:v>0.8812664907651715</c:v>
                </c:pt>
                <c:pt idx="16">
                  <c:v>0.8812664907651715</c:v>
                </c:pt>
                <c:pt idx="17">
                  <c:v>0.87598944591029027</c:v>
                </c:pt>
                <c:pt idx="18">
                  <c:v>0.89973614775725597</c:v>
                </c:pt>
                <c:pt idx="19">
                  <c:v>0.89445910290237463</c:v>
                </c:pt>
                <c:pt idx="20">
                  <c:v>0.87862796833773082</c:v>
                </c:pt>
                <c:pt idx="21">
                  <c:v>0.87598944591029027</c:v>
                </c:pt>
                <c:pt idx="22">
                  <c:v>0.86807387862796836</c:v>
                </c:pt>
                <c:pt idx="23">
                  <c:v>0.86543535620052769</c:v>
                </c:pt>
                <c:pt idx="24">
                  <c:v>0.85488126649076512</c:v>
                </c:pt>
                <c:pt idx="25">
                  <c:v>0.86015831134564646</c:v>
                </c:pt>
                <c:pt idx="26">
                  <c:v>0.84696569920844322</c:v>
                </c:pt>
                <c:pt idx="27">
                  <c:v>0.87598944591029027</c:v>
                </c:pt>
                <c:pt idx="28">
                  <c:v>0.86807387862796836</c:v>
                </c:pt>
                <c:pt idx="29">
                  <c:v>0.85488126649076512</c:v>
                </c:pt>
                <c:pt idx="30">
                  <c:v>0.81002638522427439</c:v>
                </c:pt>
                <c:pt idx="31">
                  <c:v>0.76517150395778366</c:v>
                </c:pt>
                <c:pt idx="32">
                  <c:v>0.74123989218328845</c:v>
                </c:pt>
                <c:pt idx="33">
                  <c:v>0.73045822102425872</c:v>
                </c:pt>
                <c:pt idx="34">
                  <c:v>0.7142857142857143</c:v>
                </c:pt>
                <c:pt idx="35">
                  <c:v>0.71159029649595684</c:v>
                </c:pt>
                <c:pt idx="36">
                  <c:v>0.70080862533692723</c:v>
                </c:pt>
                <c:pt idx="37">
                  <c:v>0.69002695417789761</c:v>
                </c:pt>
                <c:pt idx="38">
                  <c:v>0.68194070080862534</c:v>
                </c:pt>
                <c:pt idx="39">
                  <c:v>0.67654986522911054</c:v>
                </c:pt>
                <c:pt idx="40">
                  <c:v>0.67115902964959573</c:v>
                </c:pt>
                <c:pt idx="41">
                  <c:v>0.67924528301886788</c:v>
                </c:pt>
                <c:pt idx="42">
                  <c:v>0.64690026954177893</c:v>
                </c:pt>
                <c:pt idx="43">
                  <c:v>0.61725067385444743</c:v>
                </c:pt>
                <c:pt idx="44">
                  <c:v>0.65498652291105119</c:v>
                </c:pt>
                <c:pt idx="45">
                  <c:v>0.59838274932614555</c:v>
                </c:pt>
                <c:pt idx="46">
                  <c:v>0.56603773584905659</c:v>
                </c:pt>
                <c:pt idx="47">
                  <c:v>0.56334231805929924</c:v>
                </c:pt>
                <c:pt idx="48">
                  <c:v>0.60916442048517516</c:v>
                </c:pt>
                <c:pt idx="49">
                  <c:v>0.64959568733153639</c:v>
                </c:pt>
                <c:pt idx="50">
                  <c:v>0.64420485175202158</c:v>
                </c:pt>
                <c:pt idx="51">
                  <c:v>0.64420485175202158</c:v>
                </c:pt>
                <c:pt idx="52">
                  <c:v>0.59838274932614555</c:v>
                </c:pt>
                <c:pt idx="53">
                  <c:v>0.56064690026954178</c:v>
                </c:pt>
                <c:pt idx="54">
                  <c:v>0.59838274932614555</c:v>
                </c:pt>
                <c:pt idx="55">
                  <c:v>0.56334231805929924</c:v>
                </c:pt>
                <c:pt idx="56">
                  <c:v>0.53369272237196763</c:v>
                </c:pt>
                <c:pt idx="57">
                  <c:v>0.48517520215633425</c:v>
                </c:pt>
                <c:pt idx="58">
                  <c:v>0.40970350404312667</c:v>
                </c:pt>
                <c:pt idx="59">
                  <c:v>0.40161725067385445</c:v>
                </c:pt>
              </c:numCache>
            </c:numRef>
          </c:val>
          <c:smooth val="1"/>
          <c:extLst>
            <c:ext xmlns:c16="http://schemas.microsoft.com/office/drawing/2014/chart" uri="{C3380CC4-5D6E-409C-BE32-E72D297353CC}">
              <c16:uniqueId val="{00000002-936D-49BA-9C15-B41DF4F6A330}"/>
            </c:ext>
          </c:extLst>
        </c:ser>
        <c:ser>
          <c:idx val="4"/>
          <c:order val="4"/>
          <c:tx>
            <c:v>Xu hướng năm</c:v>
          </c:tx>
          <c:spPr>
            <a:ln w="19050" cap="rnd">
              <a:solidFill>
                <a:srgbClr val="FF0000"/>
              </a:solidFill>
              <a:round/>
            </a:ln>
            <a:effectLst/>
          </c:spPr>
          <c:marker>
            <c:symbol val="circle"/>
            <c:size val="3"/>
            <c:spPr>
              <a:solidFill>
                <a:srgbClr val="FF0000"/>
              </a:solidFill>
              <a:ln w="9525">
                <a:noFill/>
              </a:ln>
              <a:effectLst/>
            </c:spPr>
          </c:marker>
          <c:cat>
            <c:numRef>
              <c:f>weekly_ms_index!$A$2:$A$61</c:f>
              <c:numCache>
                <c:formatCode>dd\-mm</c:formatCode>
                <c:ptCount val="60"/>
                <c:pt idx="0">
                  <c:v>45882</c:v>
                </c:pt>
                <c:pt idx="1">
                  <c:v>45881</c:v>
                </c:pt>
                <c:pt idx="2">
                  <c:v>45880</c:v>
                </c:pt>
                <c:pt idx="3">
                  <c:v>45877</c:v>
                </c:pt>
                <c:pt idx="4">
                  <c:v>45876</c:v>
                </c:pt>
                <c:pt idx="5">
                  <c:v>45875</c:v>
                </c:pt>
                <c:pt idx="6">
                  <c:v>45874</c:v>
                </c:pt>
                <c:pt idx="7">
                  <c:v>45873</c:v>
                </c:pt>
                <c:pt idx="8">
                  <c:v>45870</c:v>
                </c:pt>
                <c:pt idx="9">
                  <c:v>45869</c:v>
                </c:pt>
                <c:pt idx="10">
                  <c:v>45868</c:v>
                </c:pt>
                <c:pt idx="11">
                  <c:v>45867</c:v>
                </c:pt>
                <c:pt idx="12">
                  <c:v>45866</c:v>
                </c:pt>
                <c:pt idx="13">
                  <c:v>45863</c:v>
                </c:pt>
                <c:pt idx="14">
                  <c:v>45862</c:v>
                </c:pt>
                <c:pt idx="15">
                  <c:v>45861</c:v>
                </c:pt>
                <c:pt idx="16">
                  <c:v>45860</c:v>
                </c:pt>
                <c:pt idx="17">
                  <c:v>45859</c:v>
                </c:pt>
                <c:pt idx="18">
                  <c:v>45856</c:v>
                </c:pt>
                <c:pt idx="19">
                  <c:v>45855</c:v>
                </c:pt>
                <c:pt idx="20">
                  <c:v>45854</c:v>
                </c:pt>
                <c:pt idx="21">
                  <c:v>45853</c:v>
                </c:pt>
                <c:pt idx="22">
                  <c:v>45852</c:v>
                </c:pt>
                <c:pt idx="23">
                  <c:v>45849</c:v>
                </c:pt>
                <c:pt idx="24">
                  <c:v>45848</c:v>
                </c:pt>
                <c:pt idx="25">
                  <c:v>45847</c:v>
                </c:pt>
                <c:pt idx="26">
                  <c:v>45846</c:v>
                </c:pt>
                <c:pt idx="27">
                  <c:v>45845</c:v>
                </c:pt>
                <c:pt idx="28">
                  <c:v>45842</c:v>
                </c:pt>
                <c:pt idx="29">
                  <c:v>45841</c:v>
                </c:pt>
                <c:pt idx="30">
                  <c:v>45840</c:v>
                </c:pt>
                <c:pt idx="31">
                  <c:v>45839</c:v>
                </c:pt>
                <c:pt idx="32">
                  <c:v>45838</c:v>
                </c:pt>
                <c:pt idx="33">
                  <c:v>45835</c:v>
                </c:pt>
                <c:pt idx="34">
                  <c:v>45834</c:v>
                </c:pt>
                <c:pt idx="35">
                  <c:v>45833</c:v>
                </c:pt>
                <c:pt idx="36">
                  <c:v>45832</c:v>
                </c:pt>
                <c:pt idx="37">
                  <c:v>45831</c:v>
                </c:pt>
                <c:pt idx="38">
                  <c:v>45828</c:v>
                </c:pt>
                <c:pt idx="39">
                  <c:v>45827</c:v>
                </c:pt>
                <c:pt idx="40">
                  <c:v>45826</c:v>
                </c:pt>
                <c:pt idx="41">
                  <c:v>45825</c:v>
                </c:pt>
                <c:pt idx="42">
                  <c:v>45824</c:v>
                </c:pt>
                <c:pt idx="43">
                  <c:v>45821</c:v>
                </c:pt>
                <c:pt idx="44">
                  <c:v>45820</c:v>
                </c:pt>
                <c:pt idx="45">
                  <c:v>45819</c:v>
                </c:pt>
                <c:pt idx="46">
                  <c:v>45818</c:v>
                </c:pt>
                <c:pt idx="47">
                  <c:v>45817</c:v>
                </c:pt>
                <c:pt idx="48">
                  <c:v>45814</c:v>
                </c:pt>
                <c:pt idx="49">
                  <c:v>45813</c:v>
                </c:pt>
                <c:pt idx="50">
                  <c:v>45812</c:v>
                </c:pt>
                <c:pt idx="51">
                  <c:v>45811</c:v>
                </c:pt>
                <c:pt idx="52">
                  <c:v>45810</c:v>
                </c:pt>
                <c:pt idx="53">
                  <c:v>45807</c:v>
                </c:pt>
                <c:pt idx="54">
                  <c:v>45806</c:v>
                </c:pt>
                <c:pt idx="55">
                  <c:v>45805</c:v>
                </c:pt>
                <c:pt idx="56">
                  <c:v>45804</c:v>
                </c:pt>
                <c:pt idx="57">
                  <c:v>45803</c:v>
                </c:pt>
                <c:pt idx="58">
                  <c:v>45800</c:v>
                </c:pt>
                <c:pt idx="59">
                  <c:v>45799</c:v>
                </c:pt>
              </c:numCache>
            </c:numRef>
          </c:cat>
          <c:val>
            <c:numRef>
              <c:f>weekly_ms_index!$F$2:$F$61</c:f>
              <c:numCache>
                <c:formatCode>0.00%</c:formatCode>
                <c:ptCount val="60"/>
                <c:pt idx="0">
                  <c:v>0.77044854881266489</c:v>
                </c:pt>
                <c:pt idx="1">
                  <c:v>0.78627968337730869</c:v>
                </c:pt>
                <c:pt idx="2">
                  <c:v>0.77572559366754612</c:v>
                </c:pt>
                <c:pt idx="3">
                  <c:v>0.75989445910290232</c:v>
                </c:pt>
                <c:pt idx="4">
                  <c:v>0.75989445910290232</c:v>
                </c:pt>
                <c:pt idx="5">
                  <c:v>0.74142480211081796</c:v>
                </c:pt>
                <c:pt idx="6">
                  <c:v>0.71767810026385226</c:v>
                </c:pt>
                <c:pt idx="7">
                  <c:v>0.72823218997361483</c:v>
                </c:pt>
                <c:pt idx="8">
                  <c:v>0.71503957783641159</c:v>
                </c:pt>
                <c:pt idx="9">
                  <c:v>0.70976253298153036</c:v>
                </c:pt>
                <c:pt idx="10">
                  <c:v>0.71767810026385226</c:v>
                </c:pt>
                <c:pt idx="11">
                  <c:v>0.69656992084432723</c:v>
                </c:pt>
                <c:pt idx="12">
                  <c:v>0.77572559366754612</c:v>
                </c:pt>
                <c:pt idx="13">
                  <c:v>0.74406332453825863</c:v>
                </c:pt>
                <c:pt idx="14">
                  <c:v>0.73350923482849606</c:v>
                </c:pt>
                <c:pt idx="15">
                  <c:v>0.72559366754617416</c:v>
                </c:pt>
                <c:pt idx="16">
                  <c:v>0.70448548812664913</c:v>
                </c:pt>
                <c:pt idx="17">
                  <c:v>0.69129287598944589</c:v>
                </c:pt>
                <c:pt idx="18">
                  <c:v>0.70712401055408969</c:v>
                </c:pt>
                <c:pt idx="19">
                  <c:v>0.68865435356200533</c:v>
                </c:pt>
                <c:pt idx="20">
                  <c:v>0.67810026385224276</c:v>
                </c:pt>
                <c:pt idx="21">
                  <c:v>0.67018469656992086</c:v>
                </c:pt>
                <c:pt idx="22">
                  <c:v>0.64643799472295516</c:v>
                </c:pt>
                <c:pt idx="23">
                  <c:v>0.60422163588390498</c:v>
                </c:pt>
                <c:pt idx="24">
                  <c:v>0.60949868073878632</c:v>
                </c:pt>
                <c:pt idx="25">
                  <c:v>0.60422163588390498</c:v>
                </c:pt>
                <c:pt idx="26">
                  <c:v>0.57255936675461738</c:v>
                </c:pt>
                <c:pt idx="27">
                  <c:v>0.54353562005277045</c:v>
                </c:pt>
                <c:pt idx="28">
                  <c:v>0.52506596306068598</c:v>
                </c:pt>
                <c:pt idx="29">
                  <c:v>0.50659630606860162</c:v>
                </c:pt>
                <c:pt idx="30">
                  <c:v>0.51978891820580475</c:v>
                </c:pt>
                <c:pt idx="31">
                  <c:v>0.48284960422163586</c:v>
                </c:pt>
                <c:pt idx="32">
                  <c:v>0.44743935309973049</c:v>
                </c:pt>
                <c:pt idx="33">
                  <c:v>0.43126684636118601</c:v>
                </c:pt>
                <c:pt idx="34">
                  <c:v>0.43396226415094341</c:v>
                </c:pt>
                <c:pt idx="35">
                  <c:v>0.42857142857142855</c:v>
                </c:pt>
                <c:pt idx="36">
                  <c:v>0.42857142857142855</c:v>
                </c:pt>
                <c:pt idx="37">
                  <c:v>0.41509433962264153</c:v>
                </c:pt>
                <c:pt idx="38">
                  <c:v>0.42048517520215634</c:v>
                </c:pt>
                <c:pt idx="39">
                  <c:v>0.40700808625336926</c:v>
                </c:pt>
                <c:pt idx="40">
                  <c:v>0.41239892183288412</c:v>
                </c:pt>
                <c:pt idx="41">
                  <c:v>0.43126684636118601</c:v>
                </c:pt>
                <c:pt idx="42">
                  <c:v>0.42318059299191374</c:v>
                </c:pt>
                <c:pt idx="43">
                  <c:v>0.36388140161725069</c:v>
                </c:pt>
                <c:pt idx="44">
                  <c:v>0.40970350404312667</c:v>
                </c:pt>
                <c:pt idx="45">
                  <c:v>0.38005390835579517</c:v>
                </c:pt>
                <c:pt idx="46">
                  <c:v>0.36388140161725069</c:v>
                </c:pt>
                <c:pt idx="47">
                  <c:v>0.36657681940700809</c:v>
                </c:pt>
                <c:pt idx="48">
                  <c:v>0.39622641509433965</c:v>
                </c:pt>
                <c:pt idx="49">
                  <c:v>0.43396226415094341</c:v>
                </c:pt>
                <c:pt idx="50">
                  <c:v>0.43126684636118601</c:v>
                </c:pt>
                <c:pt idx="51">
                  <c:v>0.41239892183288412</c:v>
                </c:pt>
                <c:pt idx="52">
                  <c:v>0.40970350404312667</c:v>
                </c:pt>
                <c:pt idx="53">
                  <c:v>0.3746630727762803</c:v>
                </c:pt>
                <c:pt idx="54">
                  <c:v>0.37735849056603776</c:v>
                </c:pt>
                <c:pt idx="55">
                  <c:v>0.38005390835579517</c:v>
                </c:pt>
                <c:pt idx="56">
                  <c:v>0.3746630727762803</c:v>
                </c:pt>
                <c:pt idx="57">
                  <c:v>0.36388140161725069</c:v>
                </c:pt>
                <c:pt idx="58">
                  <c:v>0.32614555256064692</c:v>
                </c:pt>
                <c:pt idx="59">
                  <c:v>0.31266846361185985</c:v>
                </c:pt>
              </c:numCache>
            </c:numRef>
          </c:val>
          <c:smooth val="1"/>
          <c:extLst>
            <c:ext xmlns:c16="http://schemas.microsoft.com/office/drawing/2014/chart" uri="{C3380CC4-5D6E-409C-BE32-E72D297353CC}">
              <c16:uniqueId val="{00000003-936D-49BA-9C15-B41DF4F6A330}"/>
            </c:ext>
          </c:extLst>
        </c:ser>
        <c:dLbls>
          <c:showLegendKey val="0"/>
          <c:showVal val="0"/>
          <c:showCatName val="0"/>
          <c:showSerName val="0"/>
          <c:showPercent val="0"/>
          <c:showBubbleSize val="0"/>
        </c:dLbls>
        <c:marker val="1"/>
        <c:smooth val="0"/>
        <c:axId val="114031295"/>
        <c:axId val="422556575"/>
        <c:extLst>
          <c:ext xmlns:c15="http://schemas.microsoft.com/office/drawing/2012/chart" uri="{02D57815-91ED-43cb-92C2-25804820EDAC}">
            <c15:filteredLineSeries>
              <c15:ser>
                <c:idx val="0"/>
                <c:order val="0"/>
                <c:tx>
                  <c:strRef>
                    <c:extLst>
                      <c:ext uri="{02D57815-91ED-43cb-92C2-25804820EDAC}">
                        <c15:formulaRef>
                          <c15:sqref>weekly_ms_index!$B$1</c15:sqref>
                        </c15:formulaRef>
                      </c:ext>
                    </c:extLst>
                    <c:strCache>
                      <c:ptCount val="1"/>
                      <c:pt idx="0">
                        <c:v>close</c:v>
                      </c:pt>
                    </c:strCache>
                  </c:strRef>
                </c:tx>
                <c:spPr>
                  <a:ln w="28575" cap="rnd">
                    <a:solidFill>
                      <a:schemeClr val="accent1"/>
                    </a:solidFill>
                    <a:round/>
                  </a:ln>
                  <a:effectLst/>
                </c:spPr>
                <c:marker>
                  <c:symbol val="none"/>
                </c:marker>
                <c:cat>
                  <c:numRef>
                    <c:extLst>
                      <c:ext uri="{02D57815-91ED-43cb-92C2-25804820EDAC}">
                        <c15:formulaRef>
                          <c15:sqref>weekly_ms_index!$A$2:$A$61</c15:sqref>
                        </c15:formulaRef>
                      </c:ext>
                    </c:extLst>
                    <c:numCache>
                      <c:formatCode>dd\-mm</c:formatCode>
                      <c:ptCount val="60"/>
                      <c:pt idx="0">
                        <c:v>45882</c:v>
                      </c:pt>
                      <c:pt idx="1">
                        <c:v>45881</c:v>
                      </c:pt>
                      <c:pt idx="2">
                        <c:v>45880</c:v>
                      </c:pt>
                      <c:pt idx="3">
                        <c:v>45877</c:v>
                      </c:pt>
                      <c:pt idx="4">
                        <c:v>45876</c:v>
                      </c:pt>
                      <c:pt idx="5">
                        <c:v>45875</c:v>
                      </c:pt>
                      <c:pt idx="6">
                        <c:v>45874</c:v>
                      </c:pt>
                      <c:pt idx="7">
                        <c:v>45873</c:v>
                      </c:pt>
                      <c:pt idx="8">
                        <c:v>45870</c:v>
                      </c:pt>
                      <c:pt idx="9">
                        <c:v>45869</c:v>
                      </c:pt>
                      <c:pt idx="10">
                        <c:v>45868</c:v>
                      </c:pt>
                      <c:pt idx="11">
                        <c:v>45867</c:v>
                      </c:pt>
                      <c:pt idx="12">
                        <c:v>45866</c:v>
                      </c:pt>
                      <c:pt idx="13">
                        <c:v>45863</c:v>
                      </c:pt>
                      <c:pt idx="14">
                        <c:v>45862</c:v>
                      </c:pt>
                      <c:pt idx="15">
                        <c:v>45861</c:v>
                      </c:pt>
                      <c:pt idx="16">
                        <c:v>45860</c:v>
                      </c:pt>
                      <c:pt idx="17">
                        <c:v>45859</c:v>
                      </c:pt>
                      <c:pt idx="18">
                        <c:v>45856</c:v>
                      </c:pt>
                      <c:pt idx="19">
                        <c:v>45855</c:v>
                      </c:pt>
                      <c:pt idx="20">
                        <c:v>45854</c:v>
                      </c:pt>
                      <c:pt idx="21">
                        <c:v>45853</c:v>
                      </c:pt>
                      <c:pt idx="22">
                        <c:v>45852</c:v>
                      </c:pt>
                      <c:pt idx="23">
                        <c:v>45849</c:v>
                      </c:pt>
                      <c:pt idx="24">
                        <c:v>45848</c:v>
                      </c:pt>
                      <c:pt idx="25">
                        <c:v>45847</c:v>
                      </c:pt>
                      <c:pt idx="26">
                        <c:v>45846</c:v>
                      </c:pt>
                      <c:pt idx="27">
                        <c:v>45845</c:v>
                      </c:pt>
                      <c:pt idx="28">
                        <c:v>45842</c:v>
                      </c:pt>
                      <c:pt idx="29">
                        <c:v>45841</c:v>
                      </c:pt>
                      <c:pt idx="30">
                        <c:v>45840</c:v>
                      </c:pt>
                      <c:pt idx="31">
                        <c:v>45839</c:v>
                      </c:pt>
                      <c:pt idx="32">
                        <c:v>45838</c:v>
                      </c:pt>
                      <c:pt idx="33">
                        <c:v>45835</c:v>
                      </c:pt>
                      <c:pt idx="34">
                        <c:v>45834</c:v>
                      </c:pt>
                      <c:pt idx="35">
                        <c:v>45833</c:v>
                      </c:pt>
                      <c:pt idx="36">
                        <c:v>45832</c:v>
                      </c:pt>
                      <c:pt idx="37">
                        <c:v>45831</c:v>
                      </c:pt>
                      <c:pt idx="38">
                        <c:v>45828</c:v>
                      </c:pt>
                      <c:pt idx="39">
                        <c:v>45827</c:v>
                      </c:pt>
                      <c:pt idx="40">
                        <c:v>45826</c:v>
                      </c:pt>
                      <c:pt idx="41">
                        <c:v>45825</c:v>
                      </c:pt>
                      <c:pt idx="42">
                        <c:v>45824</c:v>
                      </c:pt>
                      <c:pt idx="43">
                        <c:v>45821</c:v>
                      </c:pt>
                      <c:pt idx="44">
                        <c:v>45820</c:v>
                      </c:pt>
                      <c:pt idx="45">
                        <c:v>45819</c:v>
                      </c:pt>
                      <c:pt idx="46">
                        <c:v>45818</c:v>
                      </c:pt>
                      <c:pt idx="47">
                        <c:v>45817</c:v>
                      </c:pt>
                      <c:pt idx="48">
                        <c:v>45814</c:v>
                      </c:pt>
                      <c:pt idx="49">
                        <c:v>45813</c:v>
                      </c:pt>
                      <c:pt idx="50">
                        <c:v>45812</c:v>
                      </c:pt>
                      <c:pt idx="51">
                        <c:v>45811</c:v>
                      </c:pt>
                      <c:pt idx="52">
                        <c:v>45810</c:v>
                      </c:pt>
                      <c:pt idx="53">
                        <c:v>45807</c:v>
                      </c:pt>
                      <c:pt idx="54">
                        <c:v>45806</c:v>
                      </c:pt>
                      <c:pt idx="55">
                        <c:v>45805</c:v>
                      </c:pt>
                      <c:pt idx="56">
                        <c:v>45804</c:v>
                      </c:pt>
                      <c:pt idx="57">
                        <c:v>45803</c:v>
                      </c:pt>
                      <c:pt idx="58">
                        <c:v>45800</c:v>
                      </c:pt>
                      <c:pt idx="59">
                        <c:v>45799</c:v>
                      </c:pt>
                    </c:numCache>
                  </c:numRef>
                </c:cat>
                <c:val>
                  <c:numRef>
                    <c:extLst>
                      <c:ext uri="{02D57815-91ED-43cb-92C2-25804820EDAC}">
                        <c15:formulaRef>
                          <c15:sqref>weekly_ms_index!$B$2:$B$61</c15:sqref>
                        </c15:formulaRef>
                      </c:ext>
                    </c:extLst>
                    <c:numCache>
                      <c:formatCode>General</c:formatCode>
                      <c:ptCount val="60"/>
                      <c:pt idx="0">
                        <c:v>1599.8499755859375</c:v>
                      </c:pt>
                      <c:pt idx="1">
                        <c:v>1608.219970703125</c:v>
                      </c:pt>
                      <c:pt idx="2">
                        <c:v>1596.8599853515625</c:v>
                      </c:pt>
                      <c:pt idx="3">
                        <c:v>1584.949951171875</c:v>
                      </c:pt>
                      <c:pt idx="4">
                        <c:v>1581.81005859375</c:v>
                      </c:pt>
                      <c:pt idx="5">
                        <c:v>1573.7099609375</c:v>
                      </c:pt>
                      <c:pt idx="6">
                        <c:v>1547.1500244140625</c:v>
                      </c:pt>
                      <c:pt idx="7">
                        <c:v>1528.18994140625</c:v>
                      </c:pt>
                      <c:pt idx="8">
                        <c:v>1495.2099609375</c:v>
                      </c:pt>
                      <c:pt idx="9">
                        <c:v>1502.52001953125</c:v>
                      </c:pt>
                      <c:pt idx="10">
                        <c:v>1507.6300048828125</c:v>
                      </c:pt>
                      <c:pt idx="11">
                        <c:v>1493.4100341796875</c:v>
                      </c:pt>
                      <c:pt idx="12">
                        <c:v>1557.4200439453125</c:v>
                      </c:pt>
                      <c:pt idx="13">
                        <c:v>1531.1300048828125</c:v>
                      </c:pt>
                      <c:pt idx="14">
                        <c:v>1521.02001953125</c:v>
                      </c:pt>
                      <c:pt idx="15">
                        <c:v>1512.31005859375</c:v>
                      </c:pt>
                      <c:pt idx="16">
                        <c:v>1509.5400390625</c:v>
                      </c:pt>
                      <c:pt idx="17">
                        <c:v>1485.050048828125</c:v>
                      </c:pt>
                      <c:pt idx="18">
                        <c:v>1497.280029296875</c:v>
                      </c:pt>
                      <c:pt idx="19">
                        <c:v>1490.010009765625</c:v>
                      </c:pt>
                      <c:pt idx="20">
                        <c:v>1475.469970703125</c:v>
                      </c:pt>
                      <c:pt idx="21">
                        <c:v>1460.6500244140625</c:v>
                      </c:pt>
                      <c:pt idx="22">
                        <c:v>1470.4200439453125</c:v>
                      </c:pt>
                      <c:pt idx="23">
                        <c:v>1457.760009765625</c:v>
                      </c:pt>
                      <c:pt idx="24">
                        <c:v>1445.6400146484375</c:v>
                      </c:pt>
                      <c:pt idx="25">
                        <c:v>1431.3199462890625</c:v>
                      </c:pt>
                      <c:pt idx="26">
                        <c:v>1415.4599609375</c:v>
                      </c:pt>
                      <c:pt idx="27">
                        <c:v>1402.06005859375</c:v>
                      </c:pt>
                      <c:pt idx="28">
                        <c:v>1386.969970703125</c:v>
                      </c:pt>
                      <c:pt idx="29">
                        <c:v>1381.9599609375</c:v>
                      </c:pt>
                      <c:pt idx="30">
                        <c:v>1384.5899658203125</c:v>
                      </c:pt>
                      <c:pt idx="31">
                        <c:v>1377.8399658203125</c:v>
                      </c:pt>
                      <c:pt idx="32">
                        <c:v>1376.0699462890625</c:v>
                      </c:pt>
                      <c:pt idx="33">
                        <c:v>1371.43994140625</c:v>
                      </c:pt>
                      <c:pt idx="34">
                        <c:v>1365.6700439453125</c:v>
                      </c:pt>
                      <c:pt idx="35">
                        <c:v>1366.75</c:v>
                      </c:pt>
                      <c:pt idx="36">
                        <c:v>1366.77001953125</c:v>
                      </c:pt>
                      <c:pt idx="37">
                        <c:v>1358.1800537109375</c:v>
                      </c:pt>
                      <c:pt idx="38">
                        <c:v>1349.3499755859375</c:v>
                      </c:pt>
                      <c:pt idx="39">
                        <c:v>1352.0400390625</c:v>
                      </c:pt>
                      <c:pt idx="40">
                        <c:v>1346.8299560546875</c:v>
                      </c:pt>
                      <c:pt idx="41">
                        <c:v>1347.68994140625</c:v>
                      </c:pt>
                      <c:pt idx="42">
                        <c:v>1338.1099853515625</c:v>
                      </c:pt>
                      <c:pt idx="43">
                        <c:v>1315.489990234375</c:v>
                      </c:pt>
                      <c:pt idx="44">
                        <c:v>1322.989990234375</c:v>
                      </c:pt>
                      <c:pt idx="45">
                        <c:v>1315.199951171875</c:v>
                      </c:pt>
                      <c:pt idx="46">
                        <c:v>1316.22998046875</c:v>
                      </c:pt>
                      <c:pt idx="47">
                        <c:v>1310.5699462890625</c:v>
                      </c:pt>
                      <c:pt idx="48">
                        <c:v>1329.8900146484375</c:v>
                      </c:pt>
                      <c:pt idx="49">
                        <c:v>1342.0899658203125</c:v>
                      </c:pt>
                      <c:pt idx="50">
                        <c:v>1345.739990234375</c:v>
                      </c:pt>
                      <c:pt idx="51">
                        <c:v>1347.25</c:v>
                      </c:pt>
                      <c:pt idx="52">
                        <c:v>1336.300048828125</c:v>
                      </c:pt>
                      <c:pt idx="53">
                        <c:v>1332.5999755859375</c:v>
                      </c:pt>
                      <c:pt idx="54">
                        <c:v>1341.8599853515625</c:v>
                      </c:pt>
                      <c:pt idx="55">
                        <c:v>1341.8699951171875</c:v>
                      </c:pt>
                      <c:pt idx="56">
                        <c:v>1339.81005859375</c:v>
                      </c:pt>
                      <c:pt idx="57">
                        <c:v>1332.510009765625</c:v>
                      </c:pt>
                      <c:pt idx="58">
                        <c:v>1314.4599609375</c:v>
                      </c:pt>
                      <c:pt idx="59">
                        <c:v>1313.8399658203125</c:v>
                      </c:pt>
                    </c:numCache>
                  </c:numRef>
                </c:val>
                <c:smooth val="0"/>
                <c:extLst>
                  <c:ext xmlns:c16="http://schemas.microsoft.com/office/drawing/2014/chart" uri="{C3380CC4-5D6E-409C-BE32-E72D297353CC}">
                    <c16:uniqueId val="{00000004-936D-49BA-9C15-B41DF4F6A330}"/>
                  </c:ext>
                </c:extLst>
              </c15:ser>
            </c15:filteredLineSeries>
          </c:ext>
        </c:extLst>
      </c:lineChart>
      <c:catAx>
        <c:axId val="114031295"/>
        <c:scaling>
          <c:orientation val="maxMin"/>
        </c:scaling>
        <c:delete val="0"/>
        <c:axPos val="b"/>
        <c:numFmt formatCode="dd\-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mn-cs"/>
              </a:defRPr>
            </a:pPr>
            <a:endParaRPr lang="en-001"/>
          </a:p>
        </c:txPr>
        <c:crossAx val="422556575"/>
        <c:crosses val="autoZero"/>
        <c:auto val="0"/>
        <c:lblAlgn val="ctr"/>
        <c:lblOffset val="100"/>
        <c:noMultiLvlLbl val="0"/>
      </c:catAx>
      <c:valAx>
        <c:axId val="42255657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crossAx val="114031295"/>
        <c:crosses val="autoZero"/>
        <c:crossBetween val="between"/>
        <c:majorUnit val="0.2"/>
      </c:valAx>
      <c:spPr>
        <a:noFill/>
        <a:ln>
          <a:noFill/>
        </a:ln>
        <a:effectLst/>
      </c:spPr>
    </c:plotArea>
    <c:legend>
      <c:legendPos val="t"/>
      <c:layout>
        <c:manualLayout>
          <c:xMode val="edge"/>
          <c:yMode val="edge"/>
          <c:x val="0.17998004645470078"/>
          <c:y val="1.0088665067043945E-2"/>
          <c:w val="0.64003976585655764"/>
          <c:h val="7.903118628799484E-2"/>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0274515717885603"/>
          <c:y val="2.1433870855072205E-2"/>
          <c:w val="0.67872028876932511"/>
          <c:h val="0.9571322582898556"/>
        </c:manualLayout>
      </c:layout>
      <c:barChart>
        <c:barDir val="bar"/>
        <c:grouping val="clustered"/>
        <c:varyColors val="0"/>
        <c:ser>
          <c:idx val="0"/>
          <c:order val="0"/>
          <c:tx>
            <c:strRef>
              <c:f>'data part 2'!$S$6</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part 2'!$K$7:$K$28</c:f>
              <c:strCache>
                <c:ptCount val="22"/>
                <c:pt idx="0">
                  <c:v>Ngân hàng</c:v>
                </c:pt>
                <c:pt idx="1">
                  <c:v>Thực phẩm</c:v>
                </c:pt>
                <c:pt idx="2">
                  <c:v>Công nghệ</c:v>
                </c:pt>
                <c:pt idx="3">
                  <c:v>Hoá chất</c:v>
                </c:pt>
                <c:pt idx="4">
                  <c:v>Xây dựng</c:v>
                </c:pt>
                <c:pt idx="5">
                  <c:v>DV hạ tầng</c:v>
                </c:pt>
                <c:pt idx="6">
                  <c:v>BĐS KCN</c:v>
                </c:pt>
                <c:pt idx="7">
                  <c:v>Bảo hiểm</c:v>
                </c:pt>
                <c:pt idx="8">
                  <c:v>Bất động sản</c:v>
                </c:pt>
                <c:pt idx="9">
                  <c:v>Dầu khí</c:v>
                </c:pt>
                <c:pt idx="10">
                  <c:v>Chứng khoán</c:v>
                </c:pt>
                <c:pt idx="11">
                  <c:v>Công nghiệp</c:v>
                </c:pt>
                <c:pt idx="12">
                  <c:v>Vận tải</c:v>
                </c:pt>
                <c:pt idx="13">
                  <c:v>Hàng tiêu dùng</c:v>
                </c:pt>
                <c:pt idx="14">
                  <c:v>Công ty tài chính</c:v>
                </c:pt>
                <c:pt idx="15">
                  <c:v>Y tế</c:v>
                </c:pt>
                <c:pt idx="16">
                  <c:v>Khoáng sản</c:v>
                </c:pt>
                <c:pt idx="17">
                  <c:v>Dệt may</c:v>
                </c:pt>
                <c:pt idx="18">
                  <c:v>Thuỷ sản</c:v>
                </c:pt>
                <c:pt idx="19">
                  <c:v>Thép</c:v>
                </c:pt>
                <c:pt idx="20">
                  <c:v>Bán lẻ</c:v>
                </c:pt>
                <c:pt idx="21">
                  <c:v>Du lịch và DV</c:v>
                </c:pt>
              </c:strCache>
            </c:strRef>
          </c:cat>
          <c:val>
            <c:numRef>
              <c:f>'data part 2'!$S$7:$S$28</c:f>
              <c:numCache>
                <c:formatCode>General</c:formatCode>
                <c:ptCount val="22"/>
                <c:pt idx="0">
                  <c:v>0.1305209687046181</c:v>
                </c:pt>
                <c:pt idx="1">
                  <c:v>7.1978695317496913E-2</c:v>
                </c:pt>
                <c:pt idx="2">
                  <c:v>4.8821970879237231E-2</c:v>
                </c:pt>
                <c:pt idx="3">
                  <c:v>4.1366430727849637E-2</c:v>
                </c:pt>
                <c:pt idx="4">
                  <c:v>3.7635900299309126E-2</c:v>
                </c:pt>
                <c:pt idx="5">
                  <c:v>3.0575623886954308E-2</c:v>
                </c:pt>
                <c:pt idx="6">
                  <c:v>2.958209673457363E-2</c:v>
                </c:pt>
                <c:pt idx="7">
                  <c:v>2.6627926764179796E-2</c:v>
                </c:pt>
                <c:pt idx="8">
                  <c:v>2.444127373191075E-2</c:v>
                </c:pt>
                <c:pt idx="9">
                  <c:v>2.0507743177046678E-2</c:v>
                </c:pt>
                <c:pt idx="10">
                  <c:v>1.4504001566717571E-2</c:v>
                </c:pt>
                <c:pt idx="11">
                  <c:v>1.3526103770194052E-2</c:v>
                </c:pt>
                <c:pt idx="12">
                  <c:v>4.0077758905597265E-3</c:v>
                </c:pt>
                <c:pt idx="13">
                  <c:v>1.8362785417780944E-3</c:v>
                </c:pt>
                <c:pt idx="14">
                  <c:v>9.3514669816703176E-4</c:v>
                </c:pt>
                <c:pt idx="15">
                  <c:v>4.525684591203801E-4</c:v>
                </c:pt>
                <c:pt idx="16">
                  <c:v>-2.053109743473696E-4</c:v>
                </c:pt>
                <c:pt idx="17">
                  <c:v>-7.6193882609368205E-4</c:v>
                </c:pt>
                <c:pt idx="18">
                  <c:v>-1.7066351124159964E-3</c:v>
                </c:pt>
                <c:pt idx="19">
                  <c:v>-1.1232306760024032E-2</c:v>
                </c:pt>
                <c:pt idx="20">
                  <c:v>-1.2229891801320053E-2</c:v>
                </c:pt>
                <c:pt idx="21">
                  <c:v>-6.5398716217951153E-2</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5735-4463-9A05-E76C8CC0B353}"/>
            </c:ext>
          </c:extLst>
        </c:ser>
        <c:dLbls>
          <c:dLblPos val="outEnd"/>
          <c:showLegendKey val="0"/>
          <c:showVal val="1"/>
          <c:showCatName val="0"/>
          <c:showSerName val="0"/>
          <c:showPercent val="0"/>
          <c:showBubbleSize val="0"/>
        </c:dLbls>
        <c:gapWidth val="5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352920764619969"/>
          <c:y val="6.2719315573785211E-2"/>
          <c:w val="0.73647079235380031"/>
          <c:h val="0.88956709108046172"/>
        </c:manualLayout>
      </c:layout>
      <c:barChart>
        <c:barDir val="bar"/>
        <c:grouping val="clustered"/>
        <c:varyColors val="0"/>
        <c:ser>
          <c:idx val="0"/>
          <c:order val="0"/>
          <c:tx>
            <c:strRef>
              <c:f>'data part 2'!$S$30</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part 2'!$K$31:$K$40</c:f>
              <c:strCache>
                <c:ptCount val="10"/>
                <c:pt idx="0">
                  <c:v>MBB</c:v>
                </c:pt>
                <c:pt idx="1">
                  <c:v>LPB</c:v>
                </c:pt>
                <c:pt idx="2">
                  <c:v>VGI</c:v>
                </c:pt>
                <c:pt idx="3">
                  <c:v>MSN</c:v>
                </c:pt>
                <c:pt idx="4">
                  <c:v>GVR</c:v>
                </c:pt>
                <c:pt idx="5">
                  <c:v>HVN</c:v>
                </c:pt>
                <c:pt idx="6">
                  <c:v>VRE</c:v>
                </c:pt>
                <c:pt idx="7">
                  <c:v>TCB</c:v>
                </c:pt>
                <c:pt idx="8">
                  <c:v>ACV</c:v>
                </c:pt>
                <c:pt idx="9">
                  <c:v>VHM</c:v>
                </c:pt>
              </c:strCache>
            </c:strRef>
          </c:cat>
          <c:val>
            <c:numRef>
              <c:f>'data part 2'!$S$31:$S$40</c:f>
              <c:numCache>
                <c:formatCode>General</c:formatCode>
                <c:ptCount val="10"/>
                <c:pt idx="0">
                  <c:v>5.9665162041178083E-2</c:v>
                </c:pt>
                <c:pt idx="1">
                  <c:v>5.3725962815856489E-2</c:v>
                </c:pt>
                <c:pt idx="2">
                  <c:v>5.1935363183445452E-2</c:v>
                </c:pt>
                <c:pt idx="3">
                  <c:v>4.8381182784013252E-2</c:v>
                </c:pt>
                <c:pt idx="4">
                  <c:v>3.0435960916977305E-2</c:v>
                </c:pt>
                <c:pt idx="5">
                  <c:v>-1.220775691498106E-2</c:v>
                </c:pt>
                <c:pt idx="6">
                  <c:v>-1.4146410987256268E-2</c:v>
                </c:pt>
                <c:pt idx="7">
                  <c:v>-3.1044381336974559E-2</c:v>
                </c:pt>
                <c:pt idx="8">
                  <c:v>-4.4603820512011616E-2</c:v>
                </c:pt>
                <c:pt idx="9">
                  <c:v>-5.6824117741006229E-2</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116D-4367-9008-F32E7C10FDBD}"/>
            </c:ext>
          </c:extLst>
        </c:ser>
        <c:dLbls>
          <c:dLblPos val="outEnd"/>
          <c:showLegendKey val="0"/>
          <c:showVal val="1"/>
          <c:showCatName val="0"/>
          <c:showSerName val="0"/>
          <c:showPercent val="0"/>
          <c:showBubbleSize val="0"/>
        </c:dLbls>
        <c:gapWidth val="9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23016580579954"/>
          <c:y val="7.3746442490548E-2"/>
          <c:w val="0.88876989317949773"/>
          <c:h val="0.76757102196169213"/>
        </c:manualLayout>
      </c:layout>
      <c:barChart>
        <c:barDir val="col"/>
        <c:grouping val="clustered"/>
        <c:varyColors val="0"/>
        <c:ser>
          <c:idx val="0"/>
          <c:order val="0"/>
          <c:tx>
            <c:strRef>
              <c:f>'data part 2'!$G$3</c:f>
              <c:strCache>
                <c:ptCount val="1"/>
                <c:pt idx="0">
                  <c:v>net_value</c:v>
                </c:pt>
              </c:strCache>
            </c:strRef>
          </c:tx>
          <c:spPr>
            <a:solidFill>
              <a:srgbClr val="00B050"/>
            </a:solidFill>
            <a:ln>
              <a:noFill/>
            </a:ln>
            <a:effectLst/>
          </c:spPr>
          <c:invertIfNegative val="1"/>
          <c:dLbls>
            <c:numFmt formatCode="#,##0.00\ &quot;Tỷ&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part 2'!$A$4:$A$8</c:f>
              <c:numCache>
                <c:formatCode>m/d/yyyy</c:formatCode>
                <c:ptCount val="5"/>
                <c:pt idx="0">
                  <c:v>45882</c:v>
                </c:pt>
                <c:pt idx="1">
                  <c:v>45881</c:v>
                </c:pt>
                <c:pt idx="2">
                  <c:v>45880</c:v>
                </c:pt>
                <c:pt idx="3">
                  <c:v>45877</c:v>
                </c:pt>
                <c:pt idx="4">
                  <c:v>45876</c:v>
                </c:pt>
              </c:numCache>
            </c:numRef>
          </c:cat>
          <c:val>
            <c:numRef>
              <c:f>'data part 2'!$G$4:$G$8</c:f>
              <c:numCache>
                <c:formatCode>General</c:formatCode>
                <c:ptCount val="5"/>
                <c:pt idx="0">
                  <c:v>-1126.1598597120001</c:v>
                </c:pt>
                <c:pt idx="1">
                  <c:v>-726.25311948799992</c:v>
                </c:pt>
                <c:pt idx="2">
                  <c:v>-649.00820787200053</c:v>
                </c:pt>
                <c:pt idx="3">
                  <c:v>-802.66563584000039</c:v>
                </c:pt>
                <c:pt idx="4">
                  <c:v>-66.827065343999692</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D684-4B12-9667-EB85F9146C6A}"/>
            </c:ext>
          </c:extLst>
        </c:ser>
        <c:dLbls>
          <c:showLegendKey val="0"/>
          <c:showVal val="1"/>
          <c:showCatName val="0"/>
          <c:showSerName val="0"/>
          <c:showPercent val="0"/>
          <c:showBubbleSize val="0"/>
        </c:dLbls>
        <c:gapWidth val="200"/>
        <c:axId val="577264336"/>
        <c:axId val="577265296"/>
      </c:barChart>
      <c:lineChart>
        <c:grouping val="standard"/>
        <c:varyColors val="0"/>
        <c:ser>
          <c:idx val="1"/>
          <c:order val="1"/>
          <c:tx>
            <c:strRef>
              <c:f>'data part 2'!$H$3</c:f>
              <c:strCache>
                <c:ptCount val="1"/>
                <c:pt idx="0">
                  <c:v>cum_net</c:v>
                </c:pt>
              </c:strCache>
            </c:strRef>
          </c:tx>
          <c:spPr>
            <a:ln w="19050" cap="rnd">
              <a:solidFill>
                <a:srgbClr val="033F64">
                  <a:alpha val="50000"/>
                </a:srgbClr>
              </a:solidFill>
              <a:round/>
            </a:ln>
            <a:effectLst/>
          </c:spPr>
          <c:marker>
            <c:symbol val="none"/>
          </c:marker>
          <c:dLbls>
            <c:delete val="1"/>
          </c:dLbls>
          <c:cat>
            <c:numRef>
              <c:f>'data part 2'!$A$4:$A$8</c:f>
              <c:numCache>
                <c:formatCode>m/d/yyyy</c:formatCode>
                <c:ptCount val="5"/>
                <c:pt idx="0">
                  <c:v>45882</c:v>
                </c:pt>
                <c:pt idx="1">
                  <c:v>45881</c:v>
                </c:pt>
                <c:pt idx="2">
                  <c:v>45880</c:v>
                </c:pt>
                <c:pt idx="3">
                  <c:v>45877</c:v>
                </c:pt>
                <c:pt idx="4">
                  <c:v>45876</c:v>
                </c:pt>
              </c:numCache>
            </c:numRef>
          </c:cat>
          <c:val>
            <c:numRef>
              <c:f>'data part 2'!$H$4:$H$8</c:f>
              <c:numCache>
                <c:formatCode>General</c:formatCode>
                <c:ptCount val="5"/>
                <c:pt idx="0">
                  <c:v>-3370.9138882560005</c:v>
                </c:pt>
                <c:pt idx="1">
                  <c:v>-2244.7540285440004</c:v>
                </c:pt>
                <c:pt idx="2">
                  <c:v>-1518.5009090560006</c:v>
                </c:pt>
                <c:pt idx="3">
                  <c:v>-869.49270118400011</c:v>
                </c:pt>
                <c:pt idx="4">
                  <c:v>-66.827065343999692</c:v>
                </c:pt>
              </c:numCache>
            </c:numRef>
          </c:val>
          <c:smooth val="1"/>
          <c:extLst>
            <c:ext xmlns:c16="http://schemas.microsoft.com/office/drawing/2014/chart" uri="{C3380CC4-5D6E-409C-BE32-E72D297353CC}">
              <c16:uniqueId val="{00000002-D684-4B12-9667-EB85F9146C6A}"/>
            </c:ext>
          </c:extLst>
        </c:ser>
        <c:dLbls>
          <c:showLegendKey val="0"/>
          <c:showVal val="1"/>
          <c:showCatName val="0"/>
          <c:showSerName val="0"/>
          <c:showPercent val="0"/>
          <c:showBubbleSize val="0"/>
        </c:dLbls>
        <c:marker val="1"/>
        <c:smooth val="0"/>
        <c:axId val="577264336"/>
        <c:axId val="577265296"/>
      </c:lineChart>
      <c:catAx>
        <c:axId val="577264336"/>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Calibri" panose="020F0502020204030204" pitchFamily="34" charset="0"/>
                <a:cs typeface="+mn-cs"/>
              </a:defRPr>
            </a:pPr>
            <a:endParaRPr lang="en-001"/>
          </a:p>
        </c:txPr>
        <c:crossAx val="577265296"/>
        <c:crosses val="autoZero"/>
        <c:auto val="0"/>
        <c:lblAlgn val="ctr"/>
        <c:lblOffset val="300"/>
        <c:noMultiLvlLbl val="1"/>
      </c:catAx>
      <c:valAx>
        <c:axId val="577265296"/>
        <c:scaling>
          <c:orientation val="minMax"/>
        </c:scaling>
        <c:delete val="0"/>
        <c:axPos val="r"/>
        <c:majorGridlines>
          <c:spPr>
            <a:ln w="6350" cap="flat" cmpd="sng" algn="ctr">
              <a:solidFill>
                <a:schemeClr val="tx1">
                  <a:lumMod val="15000"/>
                  <a:lumOff val="85000"/>
                </a:schemeClr>
              </a:solidFill>
              <a:round/>
            </a:ln>
            <a:effectLst/>
          </c:spPr>
        </c:majorGridlines>
        <c:numFmt formatCode="#,##0\ "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23016580579954"/>
          <c:y val="7.3746442490548E-2"/>
          <c:w val="0.88876989317949773"/>
          <c:h val="0.76757102196169213"/>
        </c:manualLayout>
      </c:layout>
      <c:barChart>
        <c:barDir val="col"/>
        <c:grouping val="clustered"/>
        <c:varyColors val="0"/>
        <c:ser>
          <c:idx val="0"/>
          <c:order val="0"/>
          <c:tx>
            <c:strRef>
              <c:f>'data part 2'!$G$10</c:f>
              <c:strCache>
                <c:ptCount val="1"/>
                <c:pt idx="0">
                  <c:v>net_value</c:v>
                </c:pt>
              </c:strCache>
            </c:strRef>
          </c:tx>
          <c:spPr>
            <a:solidFill>
              <a:srgbClr val="00B050"/>
            </a:solidFill>
            <a:ln>
              <a:noFill/>
            </a:ln>
            <a:effectLst/>
          </c:spPr>
          <c:invertIfNegative val="1"/>
          <c:dLbls>
            <c:numFmt formatCode="#,##0.00\ &quot;Tỷ&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part 2'!$A$11:$A$15</c:f>
              <c:numCache>
                <c:formatCode>m/d/yyyy</c:formatCode>
                <c:ptCount val="5"/>
                <c:pt idx="0">
                  <c:v>45882</c:v>
                </c:pt>
                <c:pt idx="1">
                  <c:v>45881</c:v>
                </c:pt>
                <c:pt idx="2">
                  <c:v>45880</c:v>
                </c:pt>
                <c:pt idx="3">
                  <c:v>45877</c:v>
                </c:pt>
                <c:pt idx="4">
                  <c:v>45876</c:v>
                </c:pt>
              </c:numCache>
            </c:numRef>
          </c:cat>
          <c:val>
            <c:numRef>
              <c:f>'data part 2'!$G$11:$G$15</c:f>
              <c:numCache>
                <c:formatCode>General</c:formatCode>
                <c:ptCount val="5"/>
                <c:pt idx="0">
                  <c:v>0</c:v>
                </c:pt>
                <c:pt idx="1">
                  <c:v>-627.99780249600008</c:v>
                </c:pt>
                <c:pt idx="2">
                  <c:v>-405.114900992</c:v>
                </c:pt>
                <c:pt idx="3">
                  <c:v>246.99561574400002</c:v>
                </c:pt>
                <c:pt idx="4">
                  <c:v>-639.68686387200012</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1AC7-42B7-8433-75EF9DBD3AE4}"/>
            </c:ext>
          </c:extLst>
        </c:ser>
        <c:dLbls>
          <c:showLegendKey val="0"/>
          <c:showVal val="1"/>
          <c:showCatName val="0"/>
          <c:showSerName val="0"/>
          <c:showPercent val="0"/>
          <c:showBubbleSize val="0"/>
        </c:dLbls>
        <c:gapWidth val="200"/>
        <c:axId val="577264336"/>
        <c:axId val="577265296"/>
      </c:barChart>
      <c:lineChart>
        <c:grouping val="standard"/>
        <c:varyColors val="0"/>
        <c:ser>
          <c:idx val="1"/>
          <c:order val="1"/>
          <c:tx>
            <c:strRef>
              <c:f>'data part 2'!$H$10</c:f>
              <c:strCache>
                <c:ptCount val="1"/>
                <c:pt idx="0">
                  <c:v>cum_net</c:v>
                </c:pt>
              </c:strCache>
            </c:strRef>
          </c:tx>
          <c:spPr>
            <a:ln w="19050" cap="rnd">
              <a:solidFill>
                <a:srgbClr val="033F64">
                  <a:alpha val="50000"/>
                </a:srgbClr>
              </a:solidFill>
              <a:round/>
            </a:ln>
            <a:effectLst/>
          </c:spPr>
          <c:marker>
            <c:symbol val="none"/>
          </c:marker>
          <c:cat>
            <c:numRef>
              <c:f>'data part 2'!$A$11:$A$15</c:f>
              <c:numCache>
                <c:formatCode>m/d/yyyy</c:formatCode>
                <c:ptCount val="5"/>
                <c:pt idx="0">
                  <c:v>45882</c:v>
                </c:pt>
                <c:pt idx="1">
                  <c:v>45881</c:v>
                </c:pt>
                <c:pt idx="2">
                  <c:v>45880</c:v>
                </c:pt>
                <c:pt idx="3">
                  <c:v>45877</c:v>
                </c:pt>
                <c:pt idx="4">
                  <c:v>45876</c:v>
                </c:pt>
              </c:numCache>
            </c:numRef>
          </c:cat>
          <c:val>
            <c:numRef>
              <c:f>'data part 2'!$H$11:$H$15</c:f>
              <c:numCache>
                <c:formatCode>General</c:formatCode>
                <c:ptCount val="5"/>
                <c:pt idx="0">
                  <c:v>-1425.8039516160002</c:v>
                </c:pt>
                <c:pt idx="1">
                  <c:v>-1425.8039516160002</c:v>
                </c:pt>
                <c:pt idx="2">
                  <c:v>-797.8061491200001</c:v>
                </c:pt>
                <c:pt idx="3">
                  <c:v>-392.6912481280001</c:v>
                </c:pt>
                <c:pt idx="4">
                  <c:v>-639.68686387200012</c:v>
                </c:pt>
              </c:numCache>
            </c:numRef>
          </c:val>
          <c:smooth val="1"/>
          <c:extLst>
            <c:ext xmlns:c16="http://schemas.microsoft.com/office/drawing/2014/chart" uri="{C3380CC4-5D6E-409C-BE32-E72D297353CC}">
              <c16:uniqueId val="{00000002-1AC7-42B7-8433-75EF9DBD3AE4}"/>
            </c:ext>
          </c:extLst>
        </c:ser>
        <c:dLbls>
          <c:showLegendKey val="0"/>
          <c:showVal val="0"/>
          <c:showCatName val="0"/>
          <c:showSerName val="0"/>
          <c:showPercent val="0"/>
          <c:showBubbleSize val="0"/>
        </c:dLbls>
        <c:marker val="1"/>
        <c:smooth val="0"/>
        <c:axId val="577264336"/>
        <c:axId val="577265296"/>
      </c:lineChart>
      <c:catAx>
        <c:axId val="577264336"/>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Calibri" panose="020F0502020204030204" pitchFamily="34" charset="0"/>
                <a:cs typeface="+mn-cs"/>
              </a:defRPr>
            </a:pPr>
            <a:endParaRPr lang="en-001"/>
          </a:p>
        </c:txPr>
        <c:crossAx val="577265296"/>
        <c:crosses val="autoZero"/>
        <c:auto val="0"/>
        <c:lblAlgn val="ctr"/>
        <c:lblOffset val="300"/>
        <c:noMultiLvlLbl val="1"/>
      </c:catAx>
      <c:valAx>
        <c:axId val="577265296"/>
        <c:scaling>
          <c:orientation val="minMax"/>
        </c:scaling>
        <c:delete val="0"/>
        <c:axPos val="r"/>
        <c:majorGridlines>
          <c:spPr>
            <a:ln w="6350"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orientation="portrait"/>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size">
        <cx:f>_xlchart.v1.9</cx:f>
      </cx:numDim>
    </cx:data>
  </cx:chartData>
  <cx:chart>
    <cx:plotArea>
      <cx:plotAreaRegion>
        <cx:series layoutId="treemap" uniqueId="{3DD73F84-987D-420A-8FF7-99767CD15701}" formatIdx="0">
          <cx:tx>
            <cx:txData>
              <cx:f>_xlchart.v1.8</cx:f>
              <cx:v>weekly_value</cx:v>
            </cx:txData>
          </cx:tx>
          <cx:spPr>
            <a:solidFill>
              <a:srgbClr val="00B05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0CE368CC-19B4-414D-B00E-7A78E5039AC1}">
          <cx:spPr>
            <a:solidFill>
              <a:srgbClr val="FF0000"/>
            </a:solidFill>
          </cx:spPr>
          <cx:dataLabels>
            <cx:numFmt formatCode="#,##0.0 &quot;T&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 idx="4">
              <cx:numFmt formatCode="#,##0.0 &quot;T&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MWG
230.4 T</a:t>
                  </a:r>
                </a:p>
              </cx:txPr>
              <cx:visibility seriesName="0" categoryName="1" value="1"/>
              <cx:separator>
</cx:separator>
            </cx:dataLabel>
            <cx:dataLabel idx="9">
              <cx:numFmt formatCode="#,##0.0 &quot;Tỷ&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FPT
1,318.1 Tỷ</a:t>
                  </a:r>
                </a:p>
              </cx:txPr>
              <cx:visibility seriesName="0" categoryName="1" value="1"/>
              <cx:separator>
</cx:separator>
            </cx:dataLabel>
          </cx:dataLabels>
          <cx:dataId val="0"/>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_xlchart.v1.6</cx:f>
      </cx:numDim>
    </cx:data>
  </cx:chartData>
  <cx:chart>
    <cx:plotArea>
      <cx:plotAreaRegion>
        <cx:series layoutId="treemap" uniqueId="{1A2EC633-C5F3-48D7-ADD0-CE82B6A49F05}">
          <cx:tx>
            <cx:txData>
              <cx:f>_xlchart.v1.5</cx:f>
              <cx:v>weekly_value</cx:v>
            </cx:txData>
          </cx:tx>
          <cx:spPr>
            <a:solidFill>
              <a:srgbClr val="00B05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 idx="0">
              <cx:numFmt formatCode="#,##0.0 &quot;Tỷ&quot;" sourceLinked="0"/>
              <cx:separator>
</cx:separator>
            </cx:dataLabel>
          </cx:dataLabels>
          <cx:dataId val="0"/>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D69E5B4C-6A80-4578-8FE6-612FD5057E50}">
          <cx:spPr>
            <a:solidFill>
              <a:srgbClr val="FF000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2.xml"/><Relationship Id="rId3" Type="http://schemas.microsoft.com/office/2014/relationships/chartEx" Target="../charts/chartEx2.xml"/><Relationship Id="rId7" Type="http://schemas.openxmlformats.org/officeDocument/2006/relationships/chart" Target="../charts/chart21.xml"/><Relationship Id="rId2" Type="http://schemas.microsoft.com/office/2014/relationships/chartEx" Target="../charts/chartEx1.xml"/><Relationship Id="rId1" Type="http://schemas.openxmlformats.org/officeDocument/2006/relationships/chart" Target="../charts/chart19.xml"/><Relationship Id="rId6" Type="http://schemas.openxmlformats.org/officeDocument/2006/relationships/chart" Target="../charts/chart20.xml"/><Relationship Id="rId5" Type="http://schemas.microsoft.com/office/2014/relationships/chartEx" Target="../charts/chartEx4.xml"/><Relationship Id="rId4" Type="http://schemas.microsoft.com/office/2014/relationships/chartEx" Target="../charts/chartEx3.xml"/><Relationship Id="rId9"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0</xdr:col>
      <xdr:colOff>4345641</xdr:colOff>
      <xdr:row>0</xdr:row>
      <xdr:rowOff>0</xdr:rowOff>
    </xdr:from>
    <xdr:to>
      <xdr:col>0</xdr:col>
      <xdr:colOff>112060</xdr:colOff>
      <xdr:row>0</xdr:row>
      <xdr:rowOff>0</xdr:rowOff>
    </xdr:to>
    <xdr:sp macro="" textlink="">
      <xdr:nvSpPr>
        <xdr:cNvPr id="3" name="TextBox 2">
          <a:extLst>
            <a:ext uri="{FF2B5EF4-FFF2-40B4-BE49-F238E27FC236}">
              <a16:creationId xmlns:a16="http://schemas.microsoft.com/office/drawing/2014/main" id="{B4F0991C-C7AA-4D09-875B-EB76ABCC20CC}"/>
            </a:ext>
          </a:extLst>
        </xdr:cNvPr>
        <xdr:cNvSpPr txBox="1"/>
      </xdr:nvSpPr>
      <xdr:spPr>
        <a:xfrm>
          <a:off x="4345641" y="7221390"/>
          <a:ext cx="3642233"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1. Bối</a:t>
          </a:r>
          <a:r>
            <a:rPr lang="en-US" sz="1600" b="1" baseline="0">
              <a:solidFill>
                <a:schemeClr val="bg1"/>
              </a:solidFill>
              <a:latin typeface="+mn-lt"/>
            </a:rPr>
            <a:t> cảnh vĩ mô</a:t>
          </a:r>
          <a:endParaRPr lang="en-001" sz="1600" b="1">
            <a:solidFill>
              <a:schemeClr val="bg1"/>
            </a:solidFill>
            <a:latin typeface="+mn-lt"/>
          </a:endParaRPr>
        </a:p>
      </xdr:txBody>
    </xdr:sp>
    <xdr:clientData/>
  </xdr:twoCellAnchor>
  <xdr:twoCellAnchor>
    <xdr:from>
      <xdr:col>0</xdr:col>
      <xdr:colOff>4341160</xdr:colOff>
      <xdr:row>0</xdr:row>
      <xdr:rowOff>0</xdr:rowOff>
    </xdr:from>
    <xdr:to>
      <xdr:col>0</xdr:col>
      <xdr:colOff>230284</xdr:colOff>
      <xdr:row>0</xdr:row>
      <xdr:rowOff>0</xdr:rowOff>
    </xdr:to>
    <xdr:sp macro="" textlink="">
      <xdr:nvSpPr>
        <xdr:cNvPr id="4" name="TextBox 3">
          <a:extLst>
            <a:ext uri="{FF2B5EF4-FFF2-40B4-BE49-F238E27FC236}">
              <a16:creationId xmlns:a16="http://schemas.microsoft.com/office/drawing/2014/main" id="{D4E71661-FA60-4D55-A86D-DD5F7FBA8D80}"/>
            </a:ext>
          </a:extLst>
        </xdr:cNvPr>
        <xdr:cNvSpPr txBox="1"/>
      </xdr:nvSpPr>
      <xdr:spPr>
        <a:xfrm>
          <a:off x="4341160" y="7995239"/>
          <a:ext cx="376493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3. Danh mục</a:t>
          </a:r>
          <a:r>
            <a:rPr lang="en-US" sz="1600" b="1" baseline="0">
              <a:solidFill>
                <a:schemeClr val="bg1"/>
              </a:solidFill>
              <a:latin typeface="+mn-lt"/>
            </a:rPr>
            <a:t> cổ phiếu</a:t>
          </a:r>
          <a:endParaRPr lang="en-001" sz="1600" b="1">
            <a:solidFill>
              <a:schemeClr val="bg1"/>
            </a:solidFill>
            <a:latin typeface="+mn-lt"/>
          </a:endParaRPr>
        </a:p>
      </xdr:txBody>
    </xdr:sp>
    <xdr:clientData/>
  </xdr:twoCellAnchor>
  <xdr:twoCellAnchor>
    <xdr:from>
      <xdr:col>1</xdr:col>
      <xdr:colOff>4732</xdr:colOff>
      <xdr:row>7</xdr:row>
      <xdr:rowOff>9465</xdr:rowOff>
    </xdr:from>
    <xdr:to>
      <xdr:col>4</xdr:col>
      <xdr:colOff>449627</xdr:colOff>
      <xdr:row>13</xdr:row>
      <xdr:rowOff>18932</xdr:rowOff>
    </xdr:to>
    <xdr:graphicFrame macro="">
      <xdr:nvGraphicFramePr>
        <xdr:cNvPr id="13" name="Chart 12">
          <a:extLst>
            <a:ext uri="{FF2B5EF4-FFF2-40B4-BE49-F238E27FC236}">
              <a16:creationId xmlns:a16="http://schemas.microsoft.com/office/drawing/2014/main" id="{D483F939-33E9-4D22-BEF9-E8558F136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24645</xdr:colOff>
      <xdr:row>7</xdr:row>
      <xdr:rowOff>15015</xdr:rowOff>
    </xdr:from>
    <xdr:to>
      <xdr:col>10</xdr:col>
      <xdr:colOff>5714</xdr:colOff>
      <xdr:row>13</xdr:row>
      <xdr:rowOff>1</xdr:rowOff>
    </xdr:to>
    <xdr:graphicFrame macro="">
      <xdr:nvGraphicFramePr>
        <xdr:cNvPr id="7" name="Chart 6">
          <a:extLst>
            <a:ext uri="{FF2B5EF4-FFF2-40B4-BE49-F238E27FC236}">
              <a16:creationId xmlns:a16="http://schemas.microsoft.com/office/drawing/2014/main" id="{844573C8-C05B-45B6-A8FD-1EBF0D32EF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9467</xdr:colOff>
      <xdr:row>7</xdr:row>
      <xdr:rowOff>22522</xdr:rowOff>
    </xdr:from>
    <xdr:to>
      <xdr:col>14</xdr:col>
      <xdr:colOff>454361</xdr:colOff>
      <xdr:row>13</xdr:row>
      <xdr:rowOff>4734</xdr:rowOff>
    </xdr:to>
    <xdr:graphicFrame macro="">
      <xdr:nvGraphicFramePr>
        <xdr:cNvPr id="10" name="Chart 9">
          <a:extLst>
            <a:ext uri="{FF2B5EF4-FFF2-40B4-BE49-F238E27FC236}">
              <a16:creationId xmlns:a16="http://schemas.microsoft.com/office/drawing/2014/main" id="{D13535CE-43C5-4D9C-9203-268A6D865B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9467</xdr:colOff>
      <xdr:row>16</xdr:row>
      <xdr:rowOff>18768</xdr:rowOff>
    </xdr:from>
    <xdr:to>
      <xdr:col>5</xdr:col>
      <xdr:colOff>9462</xdr:colOff>
      <xdr:row>22</xdr:row>
      <xdr:rowOff>15014</xdr:rowOff>
    </xdr:to>
    <xdr:graphicFrame macro="">
      <xdr:nvGraphicFramePr>
        <xdr:cNvPr id="14" name="Chart 13">
          <a:extLst>
            <a:ext uri="{FF2B5EF4-FFF2-40B4-BE49-F238E27FC236}">
              <a16:creationId xmlns:a16="http://schemas.microsoft.com/office/drawing/2014/main" id="{2692333E-C2AD-428F-8585-75FECA0EEB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4731</xdr:colOff>
      <xdr:row>16</xdr:row>
      <xdr:rowOff>3754</xdr:rowOff>
    </xdr:from>
    <xdr:to>
      <xdr:col>10</xdr:col>
      <xdr:colOff>4727</xdr:colOff>
      <xdr:row>22</xdr:row>
      <xdr:rowOff>1</xdr:rowOff>
    </xdr:to>
    <xdr:graphicFrame macro="">
      <xdr:nvGraphicFramePr>
        <xdr:cNvPr id="2" name="Chart 1">
          <a:extLst>
            <a:ext uri="{FF2B5EF4-FFF2-40B4-BE49-F238E27FC236}">
              <a16:creationId xmlns:a16="http://schemas.microsoft.com/office/drawing/2014/main" id="{83FC1407-19AB-49DB-BF58-3D04AE2009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4735</xdr:colOff>
      <xdr:row>16</xdr:row>
      <xdr:rowOff>3755</xdr:rowOff>
    </xdr:from>
    <xdr:to>
      <xdr:col>15</xdr:col>
      <xdr:colOff>4730</xdr:colOff>
      <xdr:row>21</xdr:row>
      <xdr:rowOff>183932</xdr:rowOff>
    </xdr:to>
    <xdr:graphicFrame macro="">
      <xdr:nvGraphicFramePr>
        <xdr:cNvPr id="6" name="Chart 5">
          <a:extLst>
            <a:ext uri="{FF2B5EF4-FFF2-40B4-BE49-F238E27FC236}">
              <a16:creationId xmlns:a16="http://schemas.microsoft.com/office/drawing/2014/main" id="{EBC2CDD9-9812-44BF-A05E-46F492E082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4736</xdr:colOff>
      <xdr:row>48</xdr:row>
      <xdr:rowOff>23665</xdr:rowOff>
    </xdr:from>
    <xdr:to>
      <xdr:col>4</xdr:col>
      <xdr:colOff>449631</xdr:colOff>
      <xdr:row>53</xdr:row>
      <xdr:rowOff>175118</xdr:rowOff>
    </xdr:to>
    <xdr:graphicFrame macro="">
      <xdr:nvGraphicFramePr>
        <xdr:cNvPr id="16" name="Chart 15">
          <a:extLst>
            <a:ext uri="{FF2B5EF4-FFF2-40B4-BE49-F238E27FC236}">
              <a16:creationId xmlns:a16="http://schemas.microsoft.com/office/drawing/2014/main" id="{6FF2029E-64A4-461A-BA83-3818B0DC79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4734</xdr:colOff>
      <xdr:row>48</xdr:row>
      <xdr:rowOff>23664</xdr:rowOff>
    </xdr:from>
    <xdr:to>
      <xdr:col>9</xdr:col>
      <xdr:colOff>449629</xdr:colOff>
      <xdr:row>54</xdr:row>
      <xdr:rowOff>0</xdr:rowOff>
    </xdr:to>
    <xdr:graphicFrame macro="">
      <xdr:nvGraphicFramePr>
        <xdr:cNvPr id="18" name="Chart 17">
          <a:extLst>
            <a:ext uri="{FF2B5EF4-FFF2-40B4-BE49-F238E27FC236}">
              <a16:creationId xmlns:a16="http://schemas.microsoft.com/office/drawing/2014/main" id="{5F2F56AA-25CF-43C5-BADE-12E3E32242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14199</xdr:colOff>
      <xdr:row>48</xdr:row>
      <xdr:rowOff>14199</xdr:rowOff>
    </xdr:from>
    <xdr:to>
      <xdr:col>14</xdr:col>
      <xdr:colOff>459093</xdr:colOff>
      <xdr:row>53</xdr:row>
      <xdr:rowOff>165652</xdr:rowOff>
    </xdr:to>
    <xdr:graphicFrame macro="">
      <xdr:nvGraphicFramePr>
        <xdr:cNvPr id="53" name="Chart 52">
          <a:extLst>
            <a:ext uri="{FF2B5EF4-FFF2-40B4-BE49-F238E27FC236}">
              <a16:creationId xmlns:a16="http://schemas.microsoft.com/office/drawing/2014/main" id="{9391ACF6-EBED-4999-9FD3-51AD10FE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9465</xdr:colOff>
      <xdr:row>57</xdr:row>
      <xdr:rowOff>18932</xdr:rowOff>
    </xdr:from>
    <xdr:to>
      <xdr:col>4</xdr:col>
      <xdr:colOff>454360</xdr:colOff>
      <xdr:row>62</xdr:row>
      <xdr:rowOff>175118</xdr:rowOff>
    </xdr:to>
    <xdr:graphicFrame macro="">
      <xdr:nvGraphicFramePr>
        <xdr:cNvPr id="54" name="Chart 53">
          <a:extLst>
            <a:ext uri="{FF2B5EF4-FFF2-40B4-BE49-F238E27FC236}">
              <a16:creationId xmlns:a16="http://schemas.microsoft.com/office/drawing/2014/main" id="{EE2B0C7B-F212-430A-A1C5-02BA60007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18932</xdr:colOff>
      <xdr:row>57</xdr:row>
      <xdr:rowOff>23665</xdr:rowOff>
    </xdr:from>
    <xdr:to>
      <xdr:col>10</xdr:col>
      <xdr:colOff>1</xdr:colOff>
      <xdr:row>62</xdr:row>
      <xdr:rowOff>179851</xdr:rowOff>
    </xdr:to>
    <xdr:graphicFrame macro="">
      <xdr:nvGraphicFramePr>
        <xdr:cNvPr id="55" name="Chart 54">
          <a:extLst>
            <a:ext uri="{FF2B5EF4-FFF2-40B4-BE49-F238E27FC236}">
              <a16:creationId xmlns:a16="http://schemas.microsoft.com/office/drawing/2014/main" id="{A98CE19E-E50A-4C59-92DA-EBBB90D90C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18931</xdr:colOff>
      <xdr:row>57</xdr:row>
      <xdr:rowOff>23665</xdr:rowOff>
    </xdr:from>
    <xdr:to>
      <xdr:col>14</xdr:col>
      <xdr:colOff>463825</xdr:colOff>
      <xdr:row>62</xdr:row>
      <xdr:rowOff>179851</xdr:rowOff>
    </xdr:to>
    <xdr:graphicFrame macro="">
      <xdr:nvGraphicFramePr>
        <xdr:cNvPr id="56" name="Chart 55">
          <a:extLst>
            <a:ext uri="{FF2B5EF4-FFF2-40B4-BE49-F238E27FC236}">
              <a16:creationId xmlns:a16="http://schemas.microsoft.com/office/drawing/2014/main" id="{8CDFCC7F-E8AD-43A4-9E35-23FC8D8307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26</xdr:col>
      <xdr:colOff>546653</xdr:colOff>
      <xdr:row>86</xdr:row>
      <xdr:rowOff>60739</xdr:rowOff>
    </xdr:from>
    <xdr:to>
      <xdr:col>33</xdr:col>
      <xdr:colOff>26043</xdr:colOff>
      <xdr:row>96</xdr:row>
      <xdr:rowOff>198818</xdr:rowOff>
    </xdr:to>
    <xdr:graphicFrame macro="">
      <xdr:nvGraphicFramePr>
        <xdr:cNvPr id="34" name="Chart 33">
          <a:extLst>
            <a:ext uri="{FF2B5EF4-FFF2-40B4-BE49-F238E27FC236}">
              <a16:creationId xmlns:a16="http://schemas.microsoft.com/office/drawing/2014/main" id="{AAEC9DA1-EB7E-45C7-B161-CF234E6930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34</xdr:col>
      <xdr:colOff>121479</xdr:colOff>
      <xdr:row>116</xdr:row>
      <xdr:rowOff>22088</xdr:rowOff>
    </xdr:from>
    <xdr:to>
      <xdr:col>39</xdr:col>
      <xdr:colOff>695740</xdr:colOff>
      <xdr:row>119</xdr:row>
      <xdr:rowOff>419652</xdr:rowOff>
    </xdr:to>
    <xdr:graphicFrame macro="">
      <xdr:nvGraphicFramePr>
        <xdr:cNvPr id="38" name="Chart 37">
          <a:extLst>
            <a:ext uri="{FF2B5EF4-FFF2-40B4-BE49-F238E27FC236}">
              <a16:creationId xmlns:a16="http://schemas.microsoft.com/office/drawing/2014/main" id="{70B6E052-4BC6-426B-A8B5-13A072E853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35</xdr:col>
      <xdr:colOff>22086</xdr:colOff>
      <xdr:row>121</xdr:row>
      <xdr:rowOff>22085</xdr:rowOff>
    </xdr:from>
    <xdr:to>
      <xdr:col>40</xdr:col>
      <xdr:colOff>11043</xdr:colOff>
      <xdr:row>122</xdr:row>
      <xdr:rowOff>82824</xdr:rowOff>
    </xdr:to>
    <xdr:graphicFrame macro="">
      <xdr:nvGraphicFramePr>
        <xdr:cNvPr id="39" name="Chart 38">
          <a:extLst>
            <a:ext uri="{FF2B5EF4-FFF2-40B4-BE49-F238E27FC236}">
              <a16:creationId xmlns:a16="http://schemas.microsoft.com/office/drawing/2014/main" id="{C8337416-E413-4A2D-BA73-F774A994FE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40</xdr:col>
      <xdr:colOff>115955</xdr:colOff>
      <xdr:row>116</xdr:row>
      <xdr:rowOff>5523</xdr:rowOff>
    </xdr:from>
    <xdr:to>
      <xdr:col>42</xdr:col>
      <xdr:colOff>60736</xdr:colOff>
      <xdr:row>119</xdr:row>
      <xdr:rowOff>524566</xdr:rowOff>
    </xdr:to>
    <xdr:graphicFrame macro="">
      <xdr:nvGraphicFramePr>
        <xdr:cNvPr id="40" name="Chart 39">
          <a:extLst>
            <a:ext uri="{FF2B5EF4-FFF2-40B4-BE49-F238E27FC236}">
              <a16:creationId xmlns:a16="http://schemas.microsoft.com/office/drawing/2014/main" id="{4BD34BD7-8ABD-4FDC-BBC3-9F804A026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21</xdr:col>
      <xdr:colOff>66263</xdr:colOff>
      <xdr:row>85</xdr:row>
      <xdr:rowOff>149089</xdr:rowOff>
    </xdr:from>
    <xdr:to>
      <xdr:col>26</xdr:col>
      <xdr:colOff>468286</xdr:colOff>
      <xdr:row>97</xdr:row>
      <xdr:rowOff>11044</xdr:rowOff>
    </xdr:to>
    <xdr:graphicFrame macro="">
      <xdr:nvGraphicFramePr>
        <xdr:cNvPr id="22" name="Chart 21">
          <a:extLst>
            <a:ext uri="{FF2B5EF4-FFF2-40B4-BE49-F238E27FC236}">
              <a16:creationId xmlns:a16="http://schemas.microsoft.com/office/drawing/2014/main" id="{AD62821F-5728-4EED-A431-CF43E25237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39</xdr:col>
      <xdr:colOff>657087</xdr:colOff>
      <xdr:row>121</xdr:row>
      <xdr:rowOff>471</xdr:rowOff>
    </xdr:from>
    <xdr:to>
      <xdr:col>42</xdr:col>
      <xdr:colOff>39076</xdr:colOff>
      <xdr:row>122</xdr:row>
      <xdr:rowOff>143565</xdr:rowOff>
    </xdr:to>
    <xdr:graphicFrame macro="">
      <xdr:nvGraphicFramePr>
        <xdr:cNvPr id="23" name="Chart 22">
          <a:extLst>
            <a:ext uri="{FF2B5EF4-FFF2-40B4-BE49-F238E27FC236}">
              <a16:creationId xmlns:a16="http://schemas.microsoft.com/office/drawing/2014/main" id="{1D277E5D-7140-4C3E-874D-79F47D36D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822203</xdr:colOff>
      <xdr:row>25</xdr:row>
      <xdr:rowOff>0</xdr:rowOff>
    </xdr:from>
    <xdr:to>
      <xdr:col>7</xdr:col>
      <xdr:colOff>2241786</xdr:colOff>
      <xdr:row>26</xdr:row>
      <xdr:rowOff>1127</xdr:rowOff>
    </xdr:to>
    <xdr:sp macro="" textlink="">
      <xdr:nvSpPr>
        <xdr:cNvPr id="75" name="TextBox 74">
          <a:extLst>
            <a:ext uri="{FF2B5EF4-FFF2-40B4-BE49-F238E27FC236}">
              <a16:creationId xmlns:a16="http://schemas.microsoft.com/office/drawing/2014/main" id="{B13A9CB5-6372-48D3-9E4F-80D78A20A42C}"/>
            </a:ext>
          </a:extLst>
        </xdr:cNvPr>
        <xdr:cNvSpPr txBox="1"/>
      </xdr:nvSpPr>
      <xdr:spPr>
        <a:xfrm>
          <a:off x="26164146" y="46000473"/>
          <a:ext cx="0" cy="281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3</xdr:col>
      <xdr:colOff>85193</xdr:colOff>
      <xdr:row>17</xdr:row>
      <xdr:rowOff>87794</xdr:rowOff>
    </xdr:from>
    <xdr:to>
      <xdr:col>7</xdr:col>
      <xdr:colOff>18931</xdr:colOff>
      <xdr:row>19</xdr:row>
      <xdr:rowOff>167473</xdr:rowOff>
    </xdr:to>
    <xdr:graphicFrame macro="">
      <xdr:nvGraphicFramePr>
        <xdr:cNvPr id="84" name="Chart 83">
          <a:extLst>
            <a:ext uri="{FF2B5EF4-FFF2-40B4-BE49-F238E27FC236}">
              <a16:creationId xmlns:a16="http://schemas.microsoft.com/office/drawing/2014/main" id="{74778D26-993C-4233-A1AA-DB9CA18C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80596</xdr:colOff>
      <xdr:row>44</xdr:row>
      <xdr:rowOff>33494</xdr:rowOff>
    </xdr:from>
    <xdr:to>
      <xdr:col>13</xdr:col>
      <xdr:colOff>87923</xdr:colOff>
      <xdr:row>49</xdr:row>
      <xdr:rowOff>79552</xdr:rowOff>
    </xdr:to>
    <mc:AlternateContent xmlns:mc="http://schemas.openxmlformats.org/markup-compatibility/2006">
      <mc:Choice xmlns:cx1="http://schemas.microsoft.com/office/drawing/2015/9/8/chartex" Requires="cx1">
        <xdr:graphicFrame macro="">
          <xdr:nvGraphicFramePr>
            <xdr:cNvPr id="87" name="Chart 86">
              <a:extLst>
                <a:ext uri="{FF2B5EF4-FFF2-40B4-BE49-F238E27FC236}">
                  <a16:creationId xmlns:a16="http://schemas.microsoft.com/office/drawing/2014/main" id="{BB42DC31-C6CD-48F5-A676-7F13414C5E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4183946" y="13165294"/>
              <a:ext cx="6884377" cy="9287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80593</xdr:colOff>
      <xdr:row>48</xdr:row>
      <xdr:rowOff>117230</xdr:rowOff>
    </xdr:from>
    <xdr:to>
      <xdr:col>13</xdr:col>
      <xdr:colOff>87923</xdr:colOff>
      <xdr:row>53</xdr:row>
      <xdr:rowOff>66989</xdr:rowOff>
    </xdr:to>
    <mc:AlternateContent xmlns:mc="http://schemas.openxmlformats.org/markup-compatibility/2006">
      <mc:Choice xmlns:cx1="http://schemas.microsoft.com/office/drawing/2015/9/8/chartex" Requires="cx1">
        <xdr:graphicFrame macro="">
          <xdr:nvGraphicFramePr>
            <xdr:cNvPr id="94" name="Chart 93">
              <a:extLst>
                <a:ext uri="{FF2B5EF4-FFF2-40B4-BE49-F238E27FC236}">
                  <a16:creationId xmlns:a16="http://schemas.microsoft.com/office/drawing/2014/main" id="{EB3C937B-E2A9-4174-B3AF-EEB4797AEE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183943" y="13947530"/>
              <a:ext cx="6884380" cy="90860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80596</xdr:colOff>
      <xdr:row>72</xdr:row>
      <xdr:rowOff>175846</xdr:rowOff>
    </xdr:from>
    <xdr:to>
      <xdr:col>13</xdr:col>
      <xdr:colOff>87923</xdr:colOff>
      <xdr:row>78</xdr:row>
      <xdr:rowOff>58615</xdr:rowOff>
    </xdr:to>
    <mc:AlternateContent xmlns:mc="http://schemas.openxmlformats.org/markup-compatibility/2006">
      <mc:Choice xmlns:cx1="http://schemas.microsoft.com/office/drawing/2015/9/8/chartex" Requires="cx1">
        <xdr:graphicFrame macro="">
          <xdr:nvGraphicFramePr>
            <xdr:cNvPr id="101" name="Chart 100">
              <a:extLst>
                <a:ext uri="{FF2B5EF4-FFF2-40B4-BE49-F238E27FC236}">
                  <a16:creationId xmlns:a16="http://schemas.microsoft.com/office/drawing/2014/main" id="{EA86ED30-1695-4DA0-BAE2-0B7FBB51EA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4183946" y="18178096"/>
              <a:ext cx="6884377" cy="94956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80593</xdr:colOff>
      <xdr:row>77</xdr:row>
      <xdr:rowOff>96296</xdr:rowOff>
    </xdr:from>
    <xdr:to>
      <xdr:col>13</xdr:col>
      <xdr:colOff>80596</xdr:colOff>
      <xdr:row>82</xdr:row>
      <xdr:rowOff>66987</xdr:rowOff>
    </xdr:to>
    <mc:AlternateContent xmlns:mc="http://schemas.openxmlformats.org/markup-compatibility/2006">
      <mc:Choice xmlns:cx1="http://schemas.microsoft.com/office/drawing/2015/9/8/chartex" Requires="cx1">
        <xdr:graphicFrame macro="">
          <xdr:nvGraphicFramePr>
            <xdr:cNvPr id="108" name="Chart 107">
              <a:extLst>
                <a:ext uri="{FF2B5EF4-FFF2-40B4-BE49-F238E27FC236}">
                  <a16:creationId xmlns:a16="http://schemas.microsoft.com/office/drawing/2014/main" id="{B45B3A18-65D2-42CA-9ECA-C5F0B5D9AB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4183943" y="18981196"/>
              <a:ext cx="6877053" cy="92954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25121</xdr:colOff>
      <xdr:row>90</xdr:row>
      <xdr:rowOff>0</xdr:rowOff>
    </xdr:from>
    <xdr:to>
      <xdr:col>12</xdr:col>
      <xdr:colOff>3051976</xdr:colOff>
      <xdr:row>98</xdr:row>
      <xdr:rowOff>2382297</xdr:rowOff>
    </xdr:to>
    <xdr:graphicFrame macro="">
      <xdr:nvGraphicFramePr>
        <xdr:cNvPr id="126" name="Chart 125">
          <a:extLst>
            <a:ext uri="{FF2B5EF4-FFF2-40B4-BE49-F238E27FC236}">
              <a16:creationId xmlns:a16="http://schemas.microsoft.com/office/drawing/2014/main" id="{394E0F54-457A-455A-99CC-314D99BCF1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146539</xdr:colOff>
      <xdr:row>97</xdr:row>
      <xdr:rowOff>175846</xdr:rowOff>
    </xdr:from>
    <xdr:to>
      <xdr:col>10</xdr:col>
      <xdr:colOff>757813</xdr:colOff>
      <xdr:row>98</xdr:row>
      <xdr:rowOff>2382297</xdr:rowOff>
    </xdr:to>
    <xdr:graphicFrame macro="">
      <xdr:nvGraphicFramePr>
        <xdr:cNvPr id="127" name="Chart 126">
          <a:extLst>
            <a:ext uri="{FF2B5EF4-FFF2-40B4-BE49-F238E27FC236}">
              <a16:creationId xmlns:a16="http://schemas.microsoft.com/office/drawing/2014/main" id="{CAD554A1-E12E-49F2-A7A4-DBA4D779D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11261</xdr:colOff>
      <xdr:row>32</xdr:row>
      <xdr:rowOff>18768</xdr:rowOff>
    </xdr:from>
    <xdr:to>
      <xdr:col>12</xdr:col>
      <xdr:colOff>3021724</xdr:colOff>
      <xdr:row>41</xdr:row>
      <xdr:rowOff>166488</xdr:rowOff>
    </xdr:to>
    <xdr:graphicFrame macro="">
      <xdr:nvGraphicFramePr>
        <xdr:cNvPr id="13" name="Chart 12">
          <a:extLst>
            <a:ext uri="{FF2B5EF4-FFF2-40B4-BE49-F238E27FC236}">
              <a16:creationId xmlns:a16="http://schemas.microsoft.com/office/drawing/2014/main" id="{58EDB5F8-81E7-4F0A-A55E-1987226B5B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11261</xdr:colOff>
      <xdr:row>61</xdr:row>
      <xdr:rowOff>33785</xdr:rowOff>
    </xdr:from>
    <xdr:to>
      <xdr:col>12</xdr:col>
      <xdr:colOff>3021724</xdr:colOff>
      <xdr:row>71</xdr:row>
      <xdr:rowOff>108856</xdr:rowOff>
    </xdr:to>
    <xdr:graphicFrame macro="">
      <xdr:nvGraphicFramePr>
        <xdr:cNvPr id="15" name="Chart 14">
          <a:extLst>
            <a:ext uri="{FF2B5EF4-FFF2-40B4-BE49-F238E27FC236}">
              <a16:creationId xmlns:a16="http://schemas.microsoft.com/office/drawing/2014/main" id="{51CC1274-0490-4B07-BA94-119FFA128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21D9D5F5-6545-4BA6-ACBC-4223FFD7D893}" autoFormatId="16" applyNumberFormats="0" applyBorderFormats="0" applyFontFormats="0" applyPatternFormats="0" applyAlignmentFormats="0" applyWidthHeightFormats="0">
  <queryTableRefresh nextId="3">
    <queryTableFields count="2">
      <queryTableField id="1" name="news_type" tableColumnId="1"/>
      <queryTableField id="2" name="comment"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4" xr16:uid="{701931B1-D29B-43AF-9C09-31FA541361EB}" autoFormatId="16" applyNumberFormats="0" applyBorderFormats="0" applyFontFormats="0" applyPatternFormats="0" applyAlignmentFormats="0" applyWidthHeightFormats="0">
  <queryTableRefresh nextId="16">
    <queryTableFields count="15">
      <queryTableField id="1" name="date" tableColumnId="1"/>
      <queryTableField id="2" name="lslnh_on" tableColumnId="2"/>
      <queryTableField id="3" name="lslnh_1m" tableColumnId="3"/>
      <queryTableField id="4" name="lslnh_3m" tableColumnId="4"/>
      <queryTableField id="5" name="dhtg_trung_tam" tableColumnId="5"/>
      <queryTableField id="6" name="dhtg_tran" tableColumnId="6"/>
      <queryTableField id="7" name="dhtg_nhtm_ban_ra" tableColumnId="7"/>
      <queryTableField id="8" name="dhtg_san" tableColumnId="8"/>
      <queryTableField id="9" name="dhtg_tu_do_ban_ra" tableColumnId="9"/>
      <queryTableField id="10" name="omo_bom_tien" tableColumnId="10"/>
      <queryTableField id="11" name="omo_hut_tien" tableColumnId="11"/>
      <queryTableField id="12" name="omo_bom_hut_rong" tableColumnId="12"/>
      <queryTableField id="13" name="tin_phieu_luu_hanh" tableColumnId="13"/>
      <queryTableField id="14" name="reverse_repo_luu_hanh" tableColumnId="14"/>
      <queryTableField id="15" name="outstanding_omo_value" tableColumnId="1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11" xr16:uid="{F47822AD-2C77-472B-9C5D-DF9BFE27E8A5}" autoFormatId="16" applyNumberFormats="0" applyBorderFormats="0" applyFontFormats="0" applyPatternFormats="0" applyAlignmentFormats="0" applyWidthHeightFormats="0">
  <queryTableRefresh nextId="22">
    <queryTableFields count="11">
      <queryTableField id="1" name="name" tableColumnId="1"/>
      <queryTableField id="12" name="rate-2025-08-01" tableColumnId="2"/>
      <queryTableField id="13" name="value-2025-08-01" tableColumnId="3"/>
      <queryTableField id="14" name="rate-2025-08-04" tableColumnId="4"/>
      <queryTableField id="15" name="value-2025-08-04" tableColumnId="5"/>
      <queryTableField id="16" name="rate-2025-08-05" tableColumnId="6"/>
      <queryTableField id="17" name="value-2025-08-05" tableColumnId="7"/>
      <queryTableField id="18" name="rate-2025-08-06" tableColumnId="8"/>
      <queryTableField id="19" name="value-2025-08-06" tableColumnId="9"/>
      <queryTableField id="20" name="rate-2025-08-07" tableColumnId="10"/>
      <queryTableField id="21" name="value-2025-08-07" tableColumnId="11"/>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8" xr16:uid="{F961443A-D5D4-404B-9F9D-3A419BE8B832}" autoFormatId="16" applyNumberFormats="0" applyBorderFormats="0" applyFontFormats="0" applyPatternFormats="0" applyAlignmentFormats="0" applyWidthHeightFormats="0">
  <queryTableRefresh nextId="17">
    <queryTableFields count="8">
      <queryTableField id="1" name="date" tableColumnId="1"/>
      <queryTableField id="3" name="lshd_tran" tableColumnId="3"/>
      <queryTableField id="6" name="lscv_tran" tableColumnId="6"/>
      <queryTableField id="4" name="lshd_tb" tableColumnId="4"/>
      <queryTableField id="7" name="lscv_tb" tableColumnId="7"/>
      <queryTableField id="2" name="lshd_san" tableColumnId="2"/>
      <queryTableField id="5" name="lscv_san" tableColumnId="5"/>
      <queryTableField id="8" name="dtnh" tableColumnId="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2" xr16:uid="{704F212B-EAD4-450F-AC4C-701EB588D26B}" autoFormatId="16" applyNumberFormats="0" applyBorderFormats="0" applyFontFormats="0" applyPatternFormats="0" applyAlignmentFormats="0" applyWidthHeightFormats="0">
  <queryTableRefresh nextId="10">
    <queryTableFields count="8">
      <queryTableField id="1" name="date" tableColumnId="1"/>
      <queryTableField id="2" name="close" tableColumnId="2"/>
      <queryTableField id="3" name="1d_change" tableColumnId="3"/>
      <queryTableField id="4" name="5d_change" tableColumnId="4"/>
      <queryTableField id="5" name="20d_change" tableColumnId="5"/>
      <queryTableField id="6" name="unit" tableColumnId="6"/>
      <queryTableField id="7" name="type" tableColumnId="7"/>
      <queryTableField id="8" name="name" tableColumnId="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13" xr16:uid="{0CC0FC4B-CEA6-4056-9542-F7B4E054C8DF}" autoFormatId="16" applyNumberFormats="0" applyBorderFormats="0" applyFontFormats="0" applyPatternFormats="0" applyAlignmentFormats="0" applyWidthHeightFormats="0">
  <queryTableRefresh nextId="15">
    <queryTableFields count="11">
      <queryTableField id="1" name="ticker" tableColumnId="1"/>
      <queryTableField id="2" name="industry" tableColumnId="2"/>
      <queryTableField id="5" name="current_price" tableColumnId="5"/>
      <queryTableField id="3" name="t5_pct_change" tableColumnId="3"/>
      <queryTableField id="6" name="mean_vol" tableColumnId="6"/>
      <queryTableField id="8" name="distance_mopen" tableColumnId="8"/>
      <queryTableField id="9" name="distance_mhigh_prev" tableColumnId="9"/>
      <queryTableField id="10" name="distance_mlow_prev" tableColumnId="10"/>
      <queryTableField id="11" name="distance_yopen" tableColumnId="11"/>
      <queryTableField id="12" name="distance_yhigh_prev" tableColumnId="12"/>
      <queryTableField id="13" name="distance_ylow_prev"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3" xr16:uid="{BD5D02BC-C1FB-4674-B143-18AAF4090686}" autoFormatId="16" applyNumberFormats="0" applyBorderFormats="0" applyFontFormats="0" applyPatternFormats="0" applyAlignmentFormats="0" applyWidthHeightFormats="0">
  <queryTableRefresh nextId="11">
    <queryTableFields count="10">
      <queryTableField id="1" name="type" tableColumnId="1"/>
      <queryTableField id="2" name="ticker" tableColumnId="2"/>
      <queryTableField id="3" name="open_cap" tableColumnId="3"/>
      <queryTableField id="4" name="close_cap" tableColumnId="4"/>
      <queryTableField id="5" name="cap_gain" tableColumnId="5"/>
      <queryTableField id="6" name="cap_loss" tableColumnId="6"/>
      <queryTableField id="7" name="net_cap" tableColumnId="7"/>
      <queryTableField id="8" name="change_cap" tableColumnId="8"/>
      <queryTableField id="9" name="impact_group" tableColumnId="9"/>
      <queryTableField id="10" name="impact_ratio" tableColumnId="10"/>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2" xr16:uid="{24CF67E4-B514-405C-9683-29E975E9A8C0}" autoFormatId="16" applyNumberFormats="0" applyBorderFormats="0" applyFontFormats="0" applyPatternFormats="0" applyAlignmentFormats="0" applyWidthHeightFormats="0">
  <queryTableRefresh nextId="17">
    <queryTableFields count="9">
      <queryTableField id="1" name="date" tableColumnId="1"/>
      <queryTableField id="2" name="ticker" tableColumnId="2"/>
      <queryTableField id="3" name="close" tableColumnId="3"/>
      <queryTableField id="9" name="cum_change" tableColumnId="9"/>
      <queryTableField id="4" name="1d_change" tableColumnId="4"/>
      <queryTableField id="13" name="5d_change" tableColumnId="5"/>
      <queryTableField id="14" name="20d_change" tableColumnId="6"/>
      <queryTableField id="7" name="market" tableColumnId="7"/>
      <queryTableField id="8" name="type" tableColumnId="8"/>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6" connectionId="5" xr16:uid="{27FC4447-C371-4DD5-9AA4-7115E66D97C9}" autoFormatId="16" applyNumberFormats="0" applyBorderFormats="0" applyFontFormats="0" applyPatternFormats="0" applyAlignmentFormats="0" applyWidthHeightFormats="0">
  <queryTableRefresh nextId="34">
    <queryTableFields count="6">
      <queryTableField id="2" name="date" tableColumnId="2"/>
      <queryTableField id="6" name="close" tableColumnId="6"/>
      <queryTableField id="30" name="trend_5p" tableColumnId="30"/>
      <queryTableField id="31" name="trend_20p" tableColumnId="31"/>
      <queryTableField id="32" name="trend_60p" tableColumnId="32"/>
      <queryTableField id="33" name="trend_240p" tableColumnId="33"/>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4" connectionId="9" xr16:uid="{46917E97-274B-4CD5-B4FB-DDB5D537BBF0}" autoFormatId="16" applyNumberFormats="0" applyBorderFormats="0" applyFontFormats="0" applyPatternFormats="0" applyAlignmentFormats="0" applyWidthHeightFormats="0">
  <queryTableRefresh nextId="13">
    <queryTableFields count="8">
      <queryTableField id="1" name="date" tableColumnId="1"/>
      <queryTableField id="2" name="type" tableColumnId="2"/>
      <queryTableField id="6" name="sell_volume" tableColumnId="6"/>
      <queryTableField id="7" name="buy_volume" tableColumnId="7"/>
      <queryTableField id="4" name="sell_value" tableColumnId="4"/>
      <queryTableField id="3" name="buy_value" tableColumnId="3"/>
      <queryTableField id="8" name="net_volume" tableColumnId="8"/>
      <queryTableField id="5" name="net_value" tableColumnId="5"/>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5" connectionId="10" xr16:uid="{3D6222B6-3E07-469B-B967-71C7762113E9}" autoFormatId="16" applyNumberFormats="0" applyBorderFormats="0" applyFontFormats="0" applyPatternFormats="0" applyAlignmentFormats="0" applyWidthHeightFormats="0">
  <queryTableRefresh nextId="5">
    <queryTableFields count="4">
      <queryTableField id="1" name="type" tableColumnId="1"/>
      <queryTableField id="2" name="ticker" tableColumnId="2"/>
      <queryTableField id="3" name="weekly_value" tableColumnId="3"/>
      <queryTableField id="4" name="top_check" tableColumnId="4"/>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3" connectionId="7" xr16:uid="{FA36182D-A9A4-4C22-A88E-BEA073C0F7E4}" autoFormatId="16" applyNumberFormats="0" applyBorderFormats="0" applyFontFormats="0" applyPatternFormats="0" applyAlignmentFormats="0" applyWidthHeightFormats="0">
  <queryTableRefresh nextId="18">
    <queryTableFields count="11">
      <queryTableField id="2" name="source" tableColumnId="2"/>
      <queryTableField id="3" name="title" tableColumnId="3"/>
      <queryTableField id="4" name="content" tableColumnId="4"/>
      <queryTableField id="5" name="image_url" tableColumnId="5"/>
      <queryTableField id="6" name="article_url" tableColumnId="6"/>
      <queryTableField id="7" name="published_time" tableColumnId="7"/>
      <queryTableField id="1" name="news_type" tableColumnId="1"/>
      <queryTableField id="8" name="word_count" tableColumnId="8"/>
      <queryTableField id="9" name="impact" tableColumnId="9"/>
      <queryTableField id="10" name="sectors" tableColumnId="10"/>
      <queryTableField id="17" name="ai_selected" tableColumnId="11"/>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2" connectionId="1" xr16:uid="{6F50BA12-B7E5-4997-A6EC-8CB5F9DD4566}" autoFormatId="16" applyNumberFormats="0" applyBorderFormats="0" applyFontFormats="0" applyPatternFormats="0" applyAlignmentFormats="0" applyWidthHeightFormats="0">
  <queryTableRefresh nextId="4">
    <queryTableFields count="3">
      <queryTableField id="1" name="type" tableColumnId="1"/>
      <queryTableField id="2" name="group" tableColumnId="2"/>
      <queryTableField id="3" name="comment" tableColumnId="3"/>
    </queryTableFields>
  </queryTableRefresh>
</queryTable>
</file>

<file path=xl/richData/_rels/rdRichValueWebImage.xml.rels><?xml version="1.0" encoding="UTF-8" standalone="yes"?>
<Relationships xmlns="http://schemas.openxmlformats.org/package/2006/relationships"><Relationship Id="rId2" Type="http://schemas.openxmlformats.org/officeDocument/2006/relationships/image" Target="../media/image1.708549152178824"/><Relationship Id="rId1" Type="http://schemas.openxmlformats.org/officeDocument/2006/relationships/hyperlink" Target="https://pub-196e071ed6aa4a6a80cd72afba5ebd53.r2.dev/TA_WEEKLY_VNINDEX.png?v=0.708549152178824" TargetMode="External"/></Relationships>
</file>

<file path=xl/richData/_rels/richValueRel.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Srd>
</file>

<file path=xl/richData/rdrichvalue.xml><?xml version="1.0" encoding="utf-8"?>
<rvData xmlns="http://schemas.microsoft.com/office/spreadsheetml/2017/richdata" count="7">
  <rv s="0">
    <v>0</v>
    <v>5</v>
  </rv>
  <rv s="0">
    <v>1</v>
    <v>5</v>
  </rv>
  <rv s="0">
    <v>2</v>
    <v>5</v>
  </rv>
  <rv s="0">
    <v>3</v>
    <v>5</v>
  </rv>
  <rv s="0">
    <v>4</v>
    <v>5</v>
  </rv>
  <rv s="1">
    <v>0</v>
    <v>1</v>
    <v>0</v>
    <v>1</v>
    <v>image</v>
  </rv>
  <rv s="0">
    <v>5</v>
    <v>5</v>
  </rv>
</rvData>
</file>

<file path=xl/richData/rdrichvaluestructure.xml><?xml version="1.0" encoding="utf-8"?>
<rvStructures xmlns="http://schemas.microsoft.com/office/spreadsheetml/2017/richdata" count="2">
  <s t="_localImage">
    <k n="_rvRel:LocalImageIdentifier" t="i"/>
    <k n="CalcOrigin" t="i"/>
  </s>
  <s t="_webimage">
    <k n="WebImageIdentifier" t="i"/>
    <k n="CalcOrigin" t="i"/>
    <k n="ComputedImage" t="b"/>
    <k n="ImageSizing"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7D1A25F-BD88-4F0C-96E9-C762E68C47D3}" name="weekly_news_comments" displayName="weekly_news_comments" ref="A1:B3" tableType="queryTable" totalsRowShown="0">
  <autoFilter ref="A1:B3" xr:uid="{37D1A25F-BD88-4F0C-96E9-C762E68C47D3}"/>
  <tableColumns count="2">
    <tableColumn id="1" xr3:uid="{2700E2CB-D715-4285-809C-6D1885396642}" uniqueName="1" name="news_type" queryTableFieldId="1" dataDxfId="123"/>
    <tableColumn id="2" xr3:uid="{B3DE98C8-5C85-4C85-890B-780DFE3BBDDD}" uniqueName="2" name="comment" queryTableFieldId="2" dataDxfId="12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83F7967A-3259-410C-85DE-149E683289A0}" name="weekly_mm_data" displayName="weekly_mm_data" ref="A1:O24" tableType="queryTable" totalsRowShown="0">
  <autoFilter ref="A1:O24" xr:uid="{83F7967A-3259-410C-85DE-149E683289A0}"/>
  <tableColumns count="15">
    <tableColumn id="1" xr3:uid="{C0464F60-D241-4F46-A3BC-2CE78C84F715}" uniqueName="1" name="date" queryTableFieldId="1" dataDxfId="11"/>
    <tableColumn id="2" xr3:uid="{033A5AA5-651C-49A1-AF94-E5124FA136F7}" uniqueName="2" name="lslnh_on" queryTableFieldId="2"/>
    <tableColumn id="3" xr3:uid="{592E5921-0803-4676-A578-13435BBD84FA}" uniqueName="3" name="lslnh_1m" queryTableFieldId="3"/>
    <tableColumn id="4" xr3:uid="{E2B79C43-3A20-49AD-9213-35CC8C144780}" uniqueName="4" name="lslnh_3m" queryTableFieldId="4"/>
    <tableColumn id="5" xr3:uid="{4D092DFA-98A0-45AB-92C8-96D6EA6C28A8}" uniqueName="5" name="dhtg_trung_tam" queryTableFieldId="5"/>
    <tableColumn id="6" xr3:uid="{4E56CA3A-83FB-4740-AF40-0C7527659734}" uniqueName="6" name="dhtg_tran" queryTableFieldId="6"/>
    <tableColumn id="7" xr3:uid="{41461ABA-ED75-48C0-B81F-AE208435E073}" uniqueName="7" name="dhtg_nhtm_ban_ra" queryTableFieldId="7"/>
    <tableColumn id="8" xr3:uid="{F60173A2-9D09-4772-81EA-ED3613E2B040}" uniqueName="8" name="dhtg_san" queryTableFieldId="8"/>
    <tableColumn id="9" xr3:uid="{CC9E0C74-470F-42E5-820B-6DD54D1BF37F}" uniqueName="9" name="dhtg_tu_do_ban_ra" queryTableFieldId="9"/>
    <tableColumn id="10" xr3:uid="{B5BDCD48-CC7F-40EA-836F-E36E28735C8E}" uniqueName="10" name="omo_bom_tien" queryTableFieldId="10"/>
    <tableColumn id="11" xr3:uid="{056BB50C-479B-4A11-90EE-1F1673503225}" uniqueName="11" name="omo_hut_tien" queryTableFieldId="11"/>
    <tableColumn id="12" xr3:uid="{2F847486-999B-46BF-87E2-C10E6D69A6FB}" uniqueName="12" name="omo_bom_hut_rong" queryTableFieldId="12"/>
    <tableColumn id="13" xr3:uid="{53F67B17-7C5F-4373-B512-51096B1CCA4C}" uniqueName="13" name="tin_phieu_luu_hanh" queryTableFieldId="13"/>
    <tableColumn id="14" xr3:uid="{AEA9CB3E-6BDF-4F6F-994B-40C226013BDC}" uniqueName="14" name="reverse_repo_luu_hanh" queryTableFieldId="14"/>
    <tableColumn id="15" xr3:uid="{308C4704-79FA-4708-AC34-C9FB9801A6E4}" uniqueName="15" name="outstanding_omo_value" queryTableFieldId="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2DEDB14D-8F2B-4448-9B11-6387171501CA}" name="weekly_omo_data" displayName="weekly_omo_data" ref="A1:K10" tableType="queryTable" totalsRowShown="0">
  <autoFilter ref="A1:K10" xr:uid="{2DEDB14D-8F2B-4448-9B11-6387171501CA}"/>
  <tableColumns count="11">
    <tableColumn id="1" xr3:uid="{3603C586-5997-4ED0-8140-3DA0D8CF7D26}" uniqueName="1" name="name" queryTableFieldId="1" dataDxfId="121"/>
    <tableColumn id="2" xr3:uid="{D317886B-CDC6-4843-A5F1-217853452155}" uniqueName="2" name="rate-2025-08-01" queryTableFieldId="12"/>
    <tableColumn id="3" xr3:uid="{7A1425AE-F383-4EDA-9A35-4397C6C3515E}" uniqueName="3" name="value-2025-08-01" queryTableFieldId="13"/>
    <tableColumn id="4" xr3:uid="{1EAE0FA2-42AC-4A8E-907A-FBBEFD9C1001}" uniqueName="4" name="rate-2025-08-04" queryTableFieldId="14"/>
    <tableColumn id="5" xr3:uid="{AE531C91-8BDB-4A8B-9A17-72D344D457DF}" uniqueName="5" name="value-2025-08-04" queryTableFieldId="15"/>
    <tableColumn id="6" xr3:uid="{BF430D4B-ECB1-490F-A376-3DF7FD410BA0}" uniqueName="6" name="rate-2025-08-05" queryTableFieldId="16"/>
    <tableColumn id="7" xr3:uid="{2F34B962-0FF4-4EF5-9ACA-877EE0D75447}" uniqueName="7" name="value-2025-08-05" queryTableFieldId="17"/>
    <tableColumn id="8" xr3:uid="{9A5E59E9-47BB-4999-8157-D710772689EA}" uniqueName="8" name="rate-2025-08-06" queryTableFieldId="18"/>
    <tableColumn id="9" xr3:uid="{46B89CB2-F3B8-4637-88A3-3BA4D3F32C55}" uniqueName="9" name="value-2025-08-06" queryTableFieldId="19"/>
    <tableColumn id="10" xr3:uid="{FD551E47-E484-43D1-BDAF-57C2952A525C}" uniqueName="10" name="rate-2025-08-07" queryTableFieldId="20"/>
    <tableColumn id="11" xr3:uid="{EDC19841-D7D9-4D64-8EC9-8E156510AE23}" uniqueName="11" name="value-2025-08-07" queryTableFieldId="2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99E5520-80C0-4FEF-BA3E-78A131D89AF6}" name="weekly_nhtm_data" displayName="weekly_nhtm_data" ref="A1:H14" tableType="queryTable" totalsRowShown="0">
  <autoFilter ref="A1:H14" xr:uid="{099E5520-80C0-4FEF-BA3E-78A131D89AF6}"/>
  <tableColumns count="8">
    <tableColumn id="1" xr3:uid="{E4F99612-393B-4AC3-8E4D-1ECC5DD9E065}" uniqueName="1" name="date" queryTableFieldId="1" dataDxfId="10"/>
    <tableColumn id="3" xr3:uid="{459AE479-72C8-4CA1-9E72-FF22FD3B637D}" uniqueName="3" name="lshd_tran" queryTableFieldId="3"/>
    <tableColumn id="6" xr3:uid="{65EC5F08-E57C-495A-AF0E-8210B1A929C0}" uniqueName="6" name="lscv_tran" queryTableFieldId="6"/>
    <tableColumn id="4" xr3:uid="{28B9C32B-CC07-4725-BFC9-C225DA3ADECB}" uniqueName="4" name="lshd_tb" queryTableFieldId="4"/>
    <tableColumn id="7" xr3:uid="{F9A60C81-9B13-4C25-9D17-92B661CF8378}" uniqueName="7" name="lscv_tb" queryTableFieldId="7"/>
    <tableColumn id="2" xr3:uid="{68F3519D-2866-4E86-9BE1-98957613B8B0}" uniqueName="2" name="lshd_san" queryTableFieldId="2"/>
    <tableColumn id="5" xr3:uid="{88A0B19F-E3FC-424D-8ECA-1E1A3D229BFB}" uniqueName="5" name="lscv_san" queryTableFieldId="5"/>
    <tableColumn id="8" xr3:uid="{8DC2611A-13F0-47D7-93B2-11BC33622C8F}" uniqueName="8" name="dtnh" queryTableFieldId="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E8DA9B4-A1F4-487D-BBC8-9D3FF097A9D7}" name="weekly_other_data" displayName="weekly_other_data" ref="A1:H18" tableType="queryTable" totalsRowShown="0">
  <autoFilter ref="A1:H18" xr:uid="{7E8DA9B4-A1F4-487D-BBC8-9D3FF097A9D7}"/>
  <tableColumns count="8">
    <tableColumn id="1" xr3:uid="{1717D0FC-89E8-476D-A24E-75BA3B4321E2}" uniqueName="1" name="date" queryTableFieldId="1" dataDxfId="9"/>
    <tableColumn id="2" xr3:uid="{D49B0A6A-306F-4994-98D9-898F2F3F9049}" uniqueName="2" name="close" queryTableFieldId="2"/>
    <tableColumn id="3" xr3:uid="{2F284C15-8CA9-4BEC-922A-F036204377DA}" uniqueName="3" name="1d_change" queryTableFieldId="3"/>
    <tableColumn id="4" xr3:uid="{04DF2FF0-B3D7-42C9-819E-CCD287015B5E}" uniqueName="4" name="5d_change" queryTableFieldId="4"/>
    <tableColumn id="5" xr3:uid="{8EFB867F-D8A5-463F-984B-413F657AD6EA}" uniqueName="5" name="20d_change" queryTableFieldId="5"/>
    <tableColumn id="6" xr3:uid="{45062E94-15CC-4673-A3F5-AE3249C7ECA7}" uniqueName="6" name="unit" queryTableFieldId="6" dataDxfId="120"/>
    <tableColumn id="7" xr3:uid="{C5C4E75F-1D74-45BD-AFBD-147B213CC2FC}" uniqueName="7" name="type" queryTableFieldId="7" dataDxfId="119"/>
    <tableColumn id="8" xr3:uid="{FF5B9E19-4FBC-4AC2-874D-8EE892897251}" uniqueName="8" name="name" queryTableFieldId="8" dataDxfId="11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53402AE-989A-4694-A206-B414E3E79F2E}" name="weekly_stock_portfolio" displayName="weekly_stock_portfolio" ref="A1:K48" tableType="queryTable" totalsRowShown="0">
  <autoFilter ref="A1:K48" xr:uid="{753402AE-989A-4694-A206-B414E3E79F2E}"/>
  <tableColumns count="11">
    <tableColumn id="1" xr3:uid="{0094EF4E-D9B2-4FF3-A35C-47BA52C40BC8}" uniqueName="1" name="ticker" queryTableFieldId="1" dataDxfId="117"/>
    <tableColumn id="2" xr3:uid="{95C6A7D4-98E5-4831-B5D5-BF03EF2D8BD7}" uniqueName="2" name="industry" queryTableFieldId="2" dataDxfId="116"/>
    <tableColumn id="5" xr3:uid="{2F655954-EC05-446A-ACC5-902FFC7955D8}" uniqueName="5" name="current_price" queryTableFieldId="5"/>
    <tableColumn id="3" xr3:uid="{CFD849A9-5C99-46AD-9BE2-FF0DBF9CDB9F}" uniqueName="3" name="t5_pct_change" queryTableFieldId="3"/>
    <tableColumn id="6" xr3:uid="{D554995E-1371-4E1B-8473-5A557A30CE65}" uniqueName="6" name="mean_vol" queryTableFieldId="6"/>
    <tableColumn id="8" xr3:uid="{54D91F61-AA97-43AC-A107-5F5F955282F1}" uniqueName="8" name="distance_mopen" queryTableFieldId="8"/>
    <tableColumn id="9" xr3:uid="{6F296831-2453-4E4C-8EEC-EEC3D9B9EF32}" uniqueName="9" name="distance_mhigh_prev" queryTableFieldId="9"/>
    <tableColumn id="10" xr3:uid="{7E1D314D-78DC-4FF2-8164-2FA73C901375}" uniqueName="10" name="distance_mlow_prev" queryTableFieldId="10"/>
    <tableColumn id="11" xr3:uid="{241E3A68-6A7B-437B-B616-B6C2CF7339AB}" uniqueName="11" name="distance_yopen" queryTableFieldId="11"/>
    <tableColumn id="12" xr3:uid="{515264FC-553F-4313-92FE-DD8D86552D28}" uniqueName="12" name="distance_yhigh_prev" queryTableFieldId="12"/>
    <tableColumn id="13" xr3:uid="{4E91A88B-FAAB-44AD-A9E2-C462A94EE8F1}" uniqueName="13" name="distance_ylow_prev" queryTableFieldId="1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33B7014-F356-4694-AC74-0CEFCE5B27F7}" name="weekly_market_cap" displayName="weekly_market_cap" ref="A1:J34" tableType="queryTable" totalsRowShown="0">
  <autoFilter ref="A1:J34" xr:uid="{033B7014-F356-4694-AC74-0CEFCE5B27F7}"/>
  <tableColumns count="10">
    <tableColumn id="1" xr3:uid="{38A22A78-5770-41DC-A67F-947CE781F723}" uniqueName="1" name="type" queryTableFieldId="1" dataDxfId="115"/>
    <tableColumn id="2" xr3:uid="{640B1DCB-BCF7-4695-9C58-AE5A0135DC53}" uniqueName="2" name="ticker" queryTableFieldId="2" dataDxfId="114"/>
    <tableColumn id="3" xr3:uid="{6C19B66D-0F1E-4005-964B-5051DEB817E9}" uniqueName="3" name="open_cap" queryTableFieldId="3"/>
    <tableColumn id="4" xr3:uid="{8B763F3D-03EB-4BE7-850A-1831A00397F2}" uniqueName="4" name="close_cap" queryTableFieldId="4"/>
    <tableColumn id="5" xr3:uid="{891BFC76-DFFB-4E69-A386-7E6712DCD3C8}" uniqueName="5" name="cap_gain" queryTableFieldId="5"/>
    <tableColumn id="6" xr3:uid="{1C6B100A-3F70-4D21-9647-F9882D3CB1C1}" uniqueName="6" name="cap_loss" queryTableFieldId="6"/>
    <tableColumn id="7" xr3:uid="{0155B23F-89FA-4A4E-B0D4-CC620DBDB95C}" uniqueName="7" name="net_cap" queryTableFieldId="7"/>
    <tableColumn id="8" xr3:uid="{73E63F54-4957-47B3-B061-AF7D172C6151}" uniqueName="8" name="change_cap" queryTableFieldId="8"/>
    <tableColumn id="9" xr3:uid="{713BBAAB-9B46-409F-933F-412A9AEE437C}" uniqueName="9" name="impact_group" queryTableFieldId="9" dataDxfId="113"/>
    <tableColumn id="10" xr3:uid="{488E17C2-7A7D-406B-ACF0-75769B7D4DE2}" uniqueName="10" name="impact_ratio" queryTableFieldId="10"/>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6DE2FE-B1D6-4277-BAC3-FBB0CD4B40B8}" name="weekly_history_data" displayName="weekly_history_data" ref="A1:I61" tableType="queryTable" totalsRowShown="0">
  <autoFilter ref="A1:I61" xr:uid="{926DE2FE-B1D6-4277-BAC3-FBB0CD4B40B8}"/>
  <tableColumns count="9">
    <tableColumn id="1" xr3:uid="{81721EB1-5AF8-4547-9DD6-ABC6602EC883}" uniqueName="1" name="date" queryTableFieldId="1" dataDxfId="8"/>
    <tableColumn id="2" xr3:uid="{0F6D651A-723B-46F0-9F3A-A5B33C1BADE8}" uniqueName="2" name="ticker" queryTableFieldId="2" dataDxfId="112"/>
    <tableColumn id="3" xr3:uid="{78DAB7DB-2BBF-4FAE-ADDF-88FCA887E5AD}" uniqueName="3" name="close" queryTableFieldId="3"/>
    <tableColumn id="9" xr3:uid="{6B349E7F-1D48-4B96-86A2-57F85C97DC9D}" uniqueName="9" name="cum_change" queryTableFieldId="9"/>
    <tableColumn id="4" xr3:uid="{695749C8-6D41-43E7-B748-97257E42943A}" uniqueName="4" name="1d_change" queryTableFieldId="4"/>
    <tableColumn id="5" xr3:uid="{1A0A99D1-F065-4F43-8EF3-6EFD0EA0CC46}" uniqueName="5" name="5d_change" queryTableFieldId="13"/>
    <tableColumn id="6" xr3:uid="{8E4FC84C-5EF9-45A0-A664-3CD44ACFA2EC}" uniqueName="6" name="20d_change" queryTableFieldId="14"/>
    <tableColumn id="7" xr3:uid="{20D3483E-D39C-48D4-82AC-A8DAEFAC3EAD}" uniqueName="7" name="market" queryTableFieldId="7" dataDxfId="111"/>
    <tableColumn id="8" xr3:uid="{696D493E-12AD-4269-9ADC-8B70CA43C233}" uniqueName="8" name="type" queryTableFieldId="8" dataDxfId="110"/>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2E0CC57-4F7B-4E3A-B611-014329F86731}" name="weekly_ms_index" displayName="weekly_ms_index" ref="A1:F61" tableType="queryTable" totalsRowShown="0">
  <autoFilter ref="A1:F61" xr:uid="{E2E0CC57-4F7B-4E3A-B611-014329F86731}"/>
  <tableColumns count="6">
    <tableColumn id="2" xr3:uid="{7485B568-24F8-4FE6-95D1-40E8D54B82B2}" uniqueName="2" name="date" queryTableFieldId="2" dataDxfId="7"/>
    <tableColumn id="6" xr3:uid="{D59AAAB7-EBAD-45AB-B82B-418239257675}" uniqueName="6" name="close" queryTableFieldId="6"/>
    <tableColumn id="30" xr3:uid="{27ED307B-72DD-4778-AD29-44EF8EA5C5B4}" uniqueName="30" name="trend_5p" queryTableFieldId="30" dataDxfId="6" dataCellStyle="Percent"/>
    <tableColumn id="31" xr3:uid="{3CB300A4-D911-47BD-B128-A6C5C806121B}" uniqueName="31" name="trend_20p" queryTableFieldId="31" dataDxfId="5" dataCellStyle="Percent"/>
    <tableColumn id="32" xr3:uid="{6FF7B721-FD71-44FA-B4CD-FD950D914C21}" uniqueName="32" name="trend_60p" queryTableFieldId="32" dataDxfId="4" dataCellStyle="Percent"/>
    <tableColumn id="33" xr3:uid="{05775727-1ED6-4A11-9F7C-BF70F4E30A61}" uniqueName="33" name="trend_240p" queryTableFieldId="33" dataDxfId="3" dataCellStyle="Percent"/>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C1DFD41-E570-41F3-BE82-A4A4683E561F}" name="weekly_nntd_history" displayName="weekly_nntd_history" ref="A1:H11" tableType="queryTable" totalsRowShown="0">
  <autoFilter ref="A1:H11" xr:uid="{3C1DFD41-E570-41F3-BE82-A4A4683E561F}"/>
  <tableColumns count="8">
    <tableColumn id="1" xr3:uid="{C4ABFECE-7B5B-411F-AE4D-EA3EC4FFBA49}" uniqueName="1" name="date" queryTableFieldId="1" dataDxfId="2"/>
    <tableColumn id="2" xr3:uid="{D3210794-8685-46CF-9828-391A3CA5A2DF}" uniqueName="2" name="type" queryTableFieldId="2" dataDxfId="109"/>
    <tableColumn id="6" xr3:uid="{ECEEBAEE-C0D7-45AF-A2CB-33CEDBB5BD04}" uniqueName="6" name="sell_volume" queryTableFieldId="6"/>
    <tableColumn id="7" xr3:uid="{4E08C446-603D-41A1-BF70-F30C78608F03}" uniqueName="7" name="buy_volume" queryTableFieldId="7"/>
    <tableColumn id="4" xr3:uid="{F4B6A83B-729A-455E-87DB-DBC8E97D9405}" uniqueName="4" name="sell_value" queryTableFieldId="4"/>
    <tableColumn id="3" xr3:uid="{CDA9B5ED-5125-4EB1-A6E3-017BE491993F}" uniqueName="3" name="buy_value" queryTableFieldId="3"/>
    <tableColumn id="8" xr3:uid="{D68B22A7-33FA-4DAF-93E4-7B650F01C565}" uniqueName="8" name="net_volume" queryTableFieldId="8"/>
    <tableColumn id="5" xr3:uid="{B4BCF764-0FD0-442E-B809-682665B1673C}" uniqueName="5" name="net_value" queryTableFieldId="5"/>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2ABC9E5-BA06-4E29-A2CF-E5F398165E7E}" name="weekly_nntd_stock" displayName="weekly_nntd_stock" ref="A1:D41" tableType="queryTable" totalsRowShown="0">
  <autoFilter ref="A1:D41" xr:uid="{92ABC9E5-BA06-4E29-A2CF-E5F398165E7E}"/>
  <tableColumns count="4">
    <tableColumn id="1" xr3:uid="{2B7D53E4-E202-4D47-94BB-A2C436886425}" uniqueName="1" name="type" queryTableFieldId="1" dataDxfId="108"/>
    <tableColumn id="2" xr3:uid="{8C069553-F0E0-48A7-8762-CA87D9C0E377}" uniqueName="2" name="ticker" queryTableFieldId="2" dataDxfId="107"/>
    <tableColumn id="3" xr3:uid="{829AE22D-4188-4080-A3D8-D6F26450156F}" uniqueName="3" name="weekly_value" queryTableFieldId="3"/>
    <tableColumn id="4" xr3:uid="{01A5C15C-BDFF-4F64-BD12-74B8DEB8A679}" uniqueName="4" name="top_check" queryTableFieldId="4"/>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419C650-9331-4585-B25D-0852C6F0C726}" name="weekly_news_list" displayName="weekly_news_list" ref="A1:K41" tableType="queryTable" totalsRowShown="0">
  <autoFilter ref="A1:K41" xr:uid="{F419C650-9331-4585-B25D-0852C6F0C726}"/>
  <tableColumns count="11">
    <tableColumn id="2" xr3:uid="{F4D8D7B0-235C-4B70-9AE5-BD8EC659D0F2}" uniqueName="2" name="source" queryTableFieldId="2" dataDxfId="106"/>
    <tableColumn id="3" xr3:uid="{6B8629E7-4776-465D-B2E1-B0590A0CA1E2}" uniqueName="3" name="title" queryTableFieldId="3" dataDxfId="105"/>
    <tableColumn id="4" xr3:uid="{ABCBB920-CB7F-4D42-AED1-0E1BACF35C47}" uniqueName="4" name="content" queryTableFieldId="4" dataDxfId="104"/>
    <tableColumn id="5" xr3:uid="{64ABB16C-CEA4-4741-8DC2-02DD1AEE3D56}" uniqueName="5" name="image_url" queryTableFieldId="5" dataDxfId="103"/>
    <tableColumn id="6" xr3:uid="{5805124A-A17B-4ADF-9132-901C556B5F74}" uniqueName="6" name="article_url" queryTableFieldId="6" dataDxfId="102"/>
    <tableColumn id="7" xr3:uid="{5D3675A9-CADD-48AC-A2D1-5BF1D296D8EE}" uniqueName="7" name="published_time" queryTableFieldId="7" dataDxfId="1"/>
    <tableColumn id="1" xr3:uid="{3B3A0306-6D34-46E9-AD65-66CA9A297B1B}" uniqueName="1" name="news_type" queryTableFieldId="1" dataDxfId="101"/>
    <tableColumn id="8" xr3:uid="{C70AE2AF-7F2C-4153-B582-B654976EF920}" uniqueName="8" name="word_count" queryTableFieldId="8"/>
    <tableColumn id="9" xr3:uid="{2F0F9A3A-6123-41EC-8893-DFA8B5D7EAD6}" uniqueName="9" name="impact" queryTableFieldId="9" dataDxfId="100"/>
    <tableColumn id="10" xr3:uid="{E0023E87-E869-4E4A-82CD-138BE17731F9}" uniqueName="10" name="sectors" queryTableFieldId="10" dataDxfId="99"/>
    <tableColumn id="11" xr3:uid="{A3CBC207-E879-4C37-8B9E-AA25C207F181}" uniqueName="11" name="ai_selected" queryTableFieldId="17" dataDxfId="98"/>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E39DB8E-247A-4917-8D67-9BADD688F588}" name="weekly_data_comments" displayName="weekly_data_comments" ref="A1:C7" tableType="queryTable" totalsRowShown="0">
  <autoFilter ref="A1:C7" xr:uid="{0E39DB8E-247A-4917-8D67-9BADD688F588}"/>
  <tableColumns count="3">
    <tableColumn id="1" xr3:uid="{153FC441-C3C1-456A-87E1-F45B8D979DB7}" uniqueName="1" name="type" queryTableFieldId="1" dataDxfId="97"/>
    <tableColumn id="2" xr3:uid="{C34F7F8D-0FEF-436E-B076-6395CA0E089F}" uniqueName="2" name="group" queryTableFieldId="2" dataDxfId="96"/>
    <tableColumn id="3" xr3:uid="{29F472BE-89AF-4D13-A3FA-AA87D6493C23}" uniqueName="3" name="comment" queryTableFieldId="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3CD32-EFE4-4A67-B39E-70034B901CD4}">
  <dimension ref="A1:AV20"/>
  <sheetViews>
    <sheetView view="pageBreakPreview" zoomScale="145" zoomScaleNormal="70" zoomScaleSheetLayoutView="145" workbookViewId="0">
      <selection activeCell="B19" sqref="B19"/>
    </sheetView>
  </sheetViews>
  <sheetFormatPr defaultRowHeight="14.5" x14ac:dyDescent="0.35"/>
  <cols>
    <col min="1" max="1" width="8.08984375" customWidth="1"/>
    <col min="2" max="2" width="47.453125" customWidth="1"/>
    <col min="3" max="3" width="41.36328125" customWidth="1"/>
    <col min="4" max="4" width="8.08984375" customWidth="1"/>
    <col min="66" max="66" width="2.26953125" customWidth="1"/>
    <col min="67" max="79" width="7.1796875" customWidth="1"/>
    <col min="80" max="80" width="2.26953125" customWidth="1"/>
  </cols>
  <sheetData>
    <row r="1" spans="1:48" ht="398" customHeight="1" x14ac:dyDescent="0.35">
      <c r="A1" s="150" t="e" vm="1">
        <v>#VALUE!</v>
      </c>
      <c r="B1" s="150"/>
      <c r="C1" s="150"/>
      <c r="D1" s="150"/>
    </row>
    <row r="2" spans="1:48" s="129" customFormat="1" ht="20" customHeight="1" x14ac:dyDescent="0.35">
      <c r="A2" s="153" t="str">
        <f>VLOOKUP("date_range", weekly_data_comments[], 3, 0)</f>
        <v>NGÀY 11/08/2025 - 13/08/2025</v>
      </c>
      <c r="B2" s="153"/>
      <c r="C2" s="152" t="s">
        <v>348</v>
      </c>
      <c r="D2" s="152"/>
      <c r="E2"/>
      <c r="F2"/>
      <c r="G2"/>
      <c r="H2"/>
      <c r="I2"/>
      <c r="J2"/>
      <c r="K2"/>
      <c r="L2"/>
      <c r="M2"/>
      <c r="N2"/>
      <c r="O2"/>
      <c r="P2"/>
      <c r="Q2"/>
      <c r="R2"/>
      <c r="T2"/>
      <c r="V2"/>
      <c r="X2"/>
      <c r="Z2"/>
      <c r="AB2"/>
      <c r="AC2"/>
      <c r="AD2"/>
      <c r="AE2"/>
      <c r="AF2"/>
      <c r="AG2"/>
      <c r="AH2"/>
      <c r="AI2"/>
      <c r="AJ2"/>
      <c r="AK2"/>
      <c r="AL2"/>
      <c r="AM2"/>
      <c r="AN2"/>
      <c r="AO2"/>
      <c r="AP2"/>
      <c r="AQ2"/>
      <c r="AR2"/>
      <c r="AS2"/>
      <c r="AT2"/>
      <c r="AU2"/>
      <c r="AV2" s="109"/>
    </row>
    <row r="3" spans="1:48" ht="34.5" customHeight="1" x14ac:dyDescent="0.35">
      <c r="A3" s="130"/>
      <c r="B3" s="130"/>
      <c r="C3" s="151" t="e" vm="2">
        <v>#VALUE!</v>
      </c>
      <c r="D3" s="151"/>
    </row>
    <row r="4" spans="1:48" ht="53.5" customHeight="1" x14ac:dyDescent="0.35">
      <c r="A4" s="130"/>
      <c r="B4" s="133" t="s">
        <v>355</v>
      </c>
      <c r="C4" s="151"/>
      <c r="D4" s="151"/>
    </row>
    <row r="5" spans="1:48" ht="20" customHeight="1" x14ac:dyDescent="0.35">
      <c r="A5" s="130"/>
      <c r="B5" s="132" t="s">
        <v>350</v>
      </c>
      <c r="C5" s="149" t="e" vm="3">
        <v>#VALUE!</v>
      </c>
      <c r="D5" s="130"/>
    </row>
    <row r="6" spans="1:48" ht="20.5" customHeight="1" x14ac:dyDescent="0.35">
      <c r="A6" s="130"/>
      <c r="B6" s="135" t="s">
        <v>346</v>
      </c>
      <c r="C6" s="149"/>
      <c r="D6" s="130"/>
    </row>
    <row r="7" spans="1:48" ht="20.5" customHeight="1" x14ac:dyDescent="0.35">
      <c r="A7" s="130"/>
      <c r="B7" s="135" t="s">
        <v>347</v>
      </c>
      <c r="C7" s="149"/>
      <c r="D7" s="130"/>
    </row>
    <row r="8" spans="1:48" ht="20.5" customHeight="1" x14ac:dyDescent="0.35">
      <c r="A8" s="130"/>
      <c r="B8" s="135" t="s">
        <v>351</v>
      </c>
      <c r="C8" s="149"/>
      <c r="D8" s="130"/>
    </row>
    <row r="9" spans="1:48" ht="20.5" customHeight="1" x14ac:dyDescent="0.35">
      <c r="A9" s="130"/>
      <c r="B9" s="135" t="s">
        <v>310</v>
      </c>
      <c r="C9" s="149"/>
      <c r="D9" s="130"/>
    </row>
    <row r="10" spans="1:48" ht="20" customHeight="1" x14ac:dyDescent="0.35">
      <c r="A10" s="130"/>
      <c r="B10" s="134" t="s">
        <v>352</v>
      </c>
      <c r="C10" s="149"/>
      <c r="D10" s="130"/>
    </row>
    <row r="11" spans="1:48" ht="20.5" customHeight="1" x14ac:dyDescent="0.35">
      <c r="A11" s="130"/>
      <c r="B11" s="135" t="s">
        <v>201</v>
      </c>
      <c r="C11" s="149"/>
      <c r="D11" s="130"/>
    </row>
    <row r="12" spans="1:48" ht="20.5" customHeight="1" x14ac:dyDescent="0.35">
      <c r="A12" s="130"/>
      <c r="B12" s="135" t="s">
        <v>246</v>
      </c>
      <c r="C12" s="149"/>
      <c r="D12" s="130"/>
    </row>
    <row r="13" spans="1:48" ht="20.5" customHeight="1" x14ac:dyDescent="0.35">
      <c r="A13" s="130"/>
      <c r="B13" s="135" t="s">
        <v>353</v>
      </c>
      <c r="C13" s="149"/>
      <c r="D13" s="130"/>
    </row>
    <row r="14" spans="1:48" ht="20.5" customHeight="1" x14ac:dyDescent="0.35">
      <c r="A14" s="130"/>
      <c r="B14" s="135" t="s">
        <v>207</v>
      </c>
      <c r="C14" s="149"/>
      <c r="D14" s="130"/>
    </row>
    <row r="15" spans="1:48" ht="20" customHeight="1" x14ac:dyDescent="0.35">
      <c r="A15" s="130"/>
      <c r="B15" s="134" t="s">
        <v>354</v>
      </c>
      <c r="C15" s="149"/>
      <c r="D15" s="130"/>
    </row>
    <row r="16" spans="1:48" ht="20.5" customHeight="1" x14ac:dyDescent="0.35">
      <c r="A16" s="130"/>
      <c r="B16" s="135" t="s">
        <v>208</v>
      </c>
      <c r="C16" s="149"/>
      <c r="D16" s="130"/>
    </row>
    <row r="17" spans="1:4" ht="20.5" customHeight="1" x14ac:dyDescent="0.35">
      <c r="A17" s="130"/>
      <c r="B17" s="135" t="s">
        <v>210</v>
      </c>
      <c r="C17" s="149"/>
      <c r="D17" s="130"/>
    </row>
    <row r="18" spans="1:4" ht="63" customHeight="1" x14ac:dyDescent="0.35">
      <c r="A18" s="130"/>
      <c r="B18" s="130"/>
      <c r="C18" s="130"/>
      <c r="D18" s="130"/>
    </row>
    <row r="19" spans="1:4" x14ac:dyDescent="0.35">
      <c r="B19" t="str">
        <f xml:space="preserve"> "BÁO CÁO CHIẾN LƯỢC ĐẦU TƯ TUẦN | " &amp; A2</f>
        <v>BÁO CÁO CHIẾN LƯỢC ĐẦU TƯ TUẦN | NGÀY 11/08/2025 - 13/08/2025</v>
      </c>
    </row>
    <row r="20" spans="1:4" x14ac:dyDescent="0.35">
      <c r="B20" t="str">
        <f>"*Dữ liệu cập nhật lúc " &amp; VLOOKUP("update_time",weekly_data_comments[], 3, 0)</f>
        <v>*Dữ liệu cập nhật lúc 11:14 ngày 13/08/2025</v>
      </c>
    </row>
  </sheetData>
  <mergeCells count="5">
    <mergeCell ref="C5:C17"/>
    <mergeCell ref="A1:D1"/>
    <mergeCell ref="C3:D4"/>
    <mergeCell ref="C2:D2"/>
    <mergeCell ref="A2:B2"/>
  </mergeCells>
  <printOptions horizontalCentered="1" verticalCentered="1"/>
  <pageMargins left="0" right="0" top="0" bottom="0" header="0" footer="0"/>
  <pageSetup paperSize="11" fitToWidth="0" orientation="landscape" r:id="rId1"/>
  <headerFooter scaleWithDoc="0"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EBF96-429E-4628-864E-A163818F0EF3}">
  <dimension ref="A1:B3"/>
  <sheetViews>
    <sheetView view="pageBreakPreview" zoomScale="130" zoomScaleNormal="100" zoomScaleSheetLayoutView="130" workbookViewId="0">
      <selection activeCell="B11" sqref="B11"/>
    </sheetView>
  </sheetViews>
  <sheetFormatPr defaultRowHeight="14.5" x14ac:dyDescent="0.35"/>
  <cols>
    <col min="1" max="1" width="12.1796875" bestFit="1" customWidth="1"/>
    <col min="2" max="2" width="80.7265625" bestFit="1" customWidth="1"/>
  </cols>
  <sheetData>
    <row r="1" spans="1:2" x14ac:dyDescent="0.35">
      <c r="A1" t="s">
        <v>0</v>
      </c>
      <c r="B1" t="s">
        <v>39</v>
      </c>
    </row>
    <row r="2" spans="1:2" x14ac:dyDescent="0.35">
      <c r="A2" t="s">
        <v>9</v>
      </c>
      <c r="B2" t="s">
        <v>427</v>
      </c>
    </row>
    <row r="3" spans="1:2" x14ac:dyDescent="0.35">
      <c r="A3" t="s">
        <v>11</v>
      </c>
      <c r="B3" t="s">
        <v>428</v>
      </c>
    </row>
  </sheetData>
  <pageMargins left="0.7" right="0.7" top="0.75" bottom="0.75" header="0.3" footer="0.3"/>
  <pageSetup scale="24"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9734C-67E3-40F0-A82F-6064DC38A7A9}">
  <dimension ref="A1:BA158"/>
  <sheetViews>
    <sheetView view="pageBreakPreview" topLeftCell="AD123" zoomScale="115" zoomScaleNormal="100" zoomScaleSheetLayoutView="115" workbookViewId="0">
      <selection activeCell="W37" sqref="W37"/>
    </sheetView>
  </sheetViews>
  <sheetFormatPr defaultRowHeight="14.5" x14ac:dyDescent="0.35"/>
  <cols>
    <col min="1" max="1" width="2.1796875" customWidth="1"/>
    <col min="2" max="2" width="11.1796875" customWidth="1"/>
    <col min="3" max="5" width="6.54296875" customWidth="1"/>
    <col min="6" max="6" width="4" customWidth="1"/>
    <col min="7" max="7" width="11.1796875" customWidth="1"/>
    <col min="8" max="10" width="6.54296875" customWidth="1"/>
    <col min="11" max="11" width="4" customWidth="1"/>
    <col min="12" max="12" width="11.1796875" customWidth="1"/>
    <col min="13" max="15" width="6.54296875" customWidth="1"/>
    <col min="16" max="16" width="2.1796875" customWidth="1"/>
    <col min="17" max="17" width="2" customWidth="1"/>
    <col min="18" max="18" width="67" style="24" customWidth="1"/>
    <col min="19" max="19" width="10.1796875" customWidth="1"/>
    <col min="20" max="20" width="24" customWidth="1"/>
    <col min="21" max="22" width="2" customWidth="1"/>
    <col min="23" max="23" width="17.54296875" customWidth="1"/>
    <col min="24" max="33" width="8.36328125" customWidth="1"/>
    <col min="34" max="35" width="2" customWidth="1"/>
    <col min="36" max="40" width="10" customWidth="1"/>
    <col min="41" max="41" width="3.36328125" customWidth="1"/>
    <col min="42" max="42" width="47.7265625" customWidth="1"/>
    <col min="43" max="44" width="2" customWidth="1"/>
    <col min="45" max="45" width="13.26953125" customWidth="1"/>
    <col min="46" max="46" width="18" customWidth="1"/>
    <col min="47" max="47" width="11.26953125" customWidth="1"/>
    <col min="48" max="50" width="10.90625" customWidth="1"/>
    <col min="51" max="51" width="14.36328125" customWidth="1"/>
    <col min="52" max="52" width="11.36328125" customWidth="1"/>
    <col min="53" max="53" width="2" customWidth="1"/>
  </cols>
  <sheetData>
    <row r="1" spans="2:18" ht="14.65" customHeight="1" x14ac:dyDescent="0.35">
      <c r="B1" s="158" t="s">
        <v>193</v>
      </c>
      <c r="C1" s="158"/>
      <c r="D1" s="158"/>
      <c r="E1" s="158"/>
      <c r="F1" s="158"/>
      <c r="N1" s="164" t="e" vm="4">
        <v>#VALUE!</v>
      </c>
      <c r="O1" s="164"/>
      <c r="P1" s="164"/>
    </row>
    <row r="2" spans="2:18" ht="14.65" customHeight="1" thickBot="1" x14ac:dyDescent="0.4">
      <c r="B2" s="158"/>
      <c r="C2" s="158"/>
      <c r="D2" s="158"/>
      <c r="E2" s="158"/>
      <c r="F2" s="158"/>
      <c r="N2" s="164"/>
      <c r="O2" s="164"/>
      <c r="P2" s="164"/>
    </row>
    <row r="3" spans="2:18" ht="8.65" customHeight="1" thickTop="1" x14ac:dyDescent="0.35">
      <c r="B3" s="131"/>
      <c r="C3" s="131"/>
      <c r="D3" s="131"/>
      <c r="E3" s="131"/>
      <c r="F3" s="131"/>
      <c r="G3" s="131"/>
      <c r="H3" s="131"/>
      <c r="I3" s="131"/>
      <c r="J3" s="131"/>
      <c r="K3" s="131"/>
      <c r="L3" s="131"/>
      <c r="M3" s="131"/>
      <c r="N3" s="131"/>
      <c r="O3" s="131"/>
    </row>
    <row r="4" spans="2:18" ht="17.149999999999999" customHeight="1" x14ac:dyDescent="0.35">
      <c r="B4" s="159" t="s">
        <v>346</v>
      </c>
      <c r="C4" s="159"/>
      <c r="D4" s="159"/>
      <c r="E4" s="159"/>
      <c r="F4" s="159"/>
      <c r="G4" s="159"/>
      <c r="H4" s="159"/>
      <c r="I4" s="159"/>
      <c r="J4" s="159"/>
      <c r="K4" s="159"/>
      <c r="L4" s="159"/>
      <c r="M4" s="159"/>
      <c r="N4" s="159"/>
      <c r="O4" s="159"/>
    </row>
    <row r="5" spans="2:18" ht="9" customHeight="1" x14ac:dyDescent="0.35"/>
    <row r="6" spans="2:18" ht="14.65" customHeight="1" x14ac:dyDescent="0.35">
      <c r="B6" s="60" t="s">
        <v>17</v>
      </c>
      <c r="C6" s="74" t="s">
        <v>195</v>
      </c>
      <c r="D6" s="74" t="s">
        <v>196</v>
      </c>
      <c r="E6" s="74" t="s">
        <v>197</v>
      </c>
      <c r="G6" s="60" t="s">
        <v>26</v>
      </c>
      <c r="H6" s="74" t="s">
        <v>195</v>
      </c>
      <c r="I6" s="74" t="s">
        <v>196</v>
      </c>
      <c r="J6" s="74" t="s">
        <v>197</v>
      </c>
      <c r="L6" s="60" t="s">
        <v>29</v>
      </c>
      <c r="M6" s="74" t="s">
        <v>195</v>
      </c>
      <c r="N6" s="74" t="s">
        <v>196</v>
      </c>
      <c r="O6" s="74" t="s">
        <v>197</v>
      </c>
    </row>
    <row r="7" spans="2:18" ht="14.65" customHeight="1" x14ac:dyDescent="0.35">
      <c r="B7" s="58">
        <f>'data part 1'!F3</f>
        <v>1599.8499755859375</v>
      </c>
      <c r="C7" s="56">
        <f>'data part 1'!C3</f>
        <v>-5.2045088791727867E-3</v>
      </c>
      <c r="D7" s="56">
        <f>'data part 1'!D3</f>
        <v>1.6610439850596848E-2</v>
      </c>
      <c r="E7" s="56">
        <f>'data part 1'!E3</f>
        <v>8.4298567475107555E-2</v>
      </c>
      <c r="G7" s="58">
        <f>'data part 1'!M3</f>
        <v>276.47000122070313</v>
      </c>
      <c r="H7" s="56">
        <f>'data part 1'!J3</f>
        <v>0</v>
      </c>
      <c r="I7" s="56">
        <f>'data part 1'!K3</f>
        <v>2.9070190769506121E-2</v>
      </c>
      <c r="J7" s="56">
        <f>'data part 1'!L3</f>
        <v>0.14078809266715564</v>
      </c>
      <c r="L7" s="58">
        <f>'data part 1'!T3</f>
        <v>1734.300048828125</v>
      </c>
      <c r="M7" s="56">
        <f>'data part 1'!Q3</f>
        <v>-8.6315167344273025E-3</v>
      </c>
      <c r="N7" s="56">
        <f>'data part 1'!R3</f>
        <v>8.6071816389212685E-3</v>
      </c>
      <c r="O7" s="56">
        <f>'data part 1'!S3</f>
        <v>7.1878892971647179E-2</v>
      </c>
      <c r="R7" s="36"/>
    </row>
    <row r="8" spans="2:18" ht="14.65" customHeight="1" x14ac:dyDescent="0.35">
      <c r="M8" s="55"/>
      <c r="N8" s="55"/>
      <c r="O8" s="55"/>
      <c r="R8" s="35"/>
    </row>
    <row r="9" spans="2:18" ht="14.65" customHeight="1" x14ac:dyDescent="0.35"/>
    <row r="10" spans="2:18" ht="14.65" customHeight="1" x14ac:dyDescent="0.35"/>
    <row r="11" spans="2:18" ht="14.65" customHeight="1" x14ac:dyDescent="0.35"/>
    <row r="12" spans="2:18" ht="14.65" customHeight="1" x14ac:dyDescent="0.35"/>
    <row r="13" spans="2:18" ht="14.65" customHeight="1" x14ac:dyDescent="0.35"/>
    <row r="14" spans="2:18" ht="8.65" customHeight="1" x14ac:dyDescent="0.35"/>
    <row r="15" spans="2:18" ht="14.65" customHeight="1" x14ac:dyDescent="0.35">
      <c r="B15" s="60" t="s">
        <v>18</v>
      </c>
      <c r="C15" s="74" t="s">
        <v>195</v>
      </c>
      <c r="D15" s="74" t="s">
        <v>196</v>
      </c>
      <c r="E15" s="74" t="s">
        <v>197</v>
      </c>
      <c r="G15" s="60" t="s">
        <v>28</v>
      </c>
      <c r="H15" s="75" t="s">
        <v>195</v>
      </c>
      <c r="I15" s="75" t="s">
        <v>196</v>
      </c>
      <c r="J15" s="75" t="s">
        <v>197</v>
      </c>
      <c r="L15" s="60" t="s">
        <v>31</v>
      </c>
      <c r="M15" s="74" t="s">
        <v>195</v>
      </c>
      <c r="N15" s="74" t="s">
        <v>196</v>
      </c>
      <c r="O15" s="74" t="s">
        <v>197</v>
      </c>
    </row>
    <row r="16" spans="2:18" ht="14.65" customHeight="1" x14ac:dyDescent="0.35">
      <c r="B16" s="58">
        <f>'data part 1'!F10</f>
        <v>1743.2099609375</v>
      </c>
      <c r="C16" s="56">
        <f>'data part 1'!C10</f>
        <v>-6.8594439894601456E-3</v>
      </c>
      <c r="D16" s="56">
        <f>'data part 1'!D10</f>
        <v>1.1547488070712486E-2</v>
      </c>
      <c r="E16" s="56">
        <f>'data part 1'!E10</f>
        <v>7.9774726209079549E-2</v>
      </c>
      <c r="G16" s="58">
        <f>'data part 1'!M10</f>
        <v>109.29000091552734</v>
      </c>
      <c r="H16" s="56">
        <f>'data part 1'!J10</f>
        <v>8.2421217765982213E-4</v>
      </c>
      <c r="I16" s="56">
        <f>'data part 1'!K10</f>
        <v>1.7029609590971218E-2</v>
      </c>
      <c r="J16" s="56">
        <f>'data part 1'!L10</f>
        <v>6.02444603624539E-2</v>
      </c>
      <c r="L16" s="58">
        <f>'data part 1'!T10</f>
        <v>1729.0999755859375</v>
      </c>
      <c r="M16" s="56">
        <f>'data part 1'!Q10</f>
        <v>-5.0636105095239747E-3</v>
      </c>
      <c r="N16" s="56">
        <f>'data part 1'!R10</f>
        <v>8.2215601084183465E-3</v>
      </c>
      <c r="O16" s="56">
        <f>'data part 1'!S10</f>
        <v>7.9675289157625562E-2</v>
      </c>
    </row>
    <row r="17" spans="2:21" ht="14.65" customHeight="1" x14ac:dyDescent="0.35">
      <c r="G17" s="57"/>
      <c r="H17" s="57"/>
      <c r="I17" s="57"/>
      <c r="J17" s="57"/>
    </row>
    <row r="18" spans="2:21" ht="14.65" customHeight="1" x14ac:dyDescent="0.35"/>
    <row r="19" spans="2:21" ht="14.65" customHeight="1" x14ac:dyDescent="0.35"/>
    <row r="20" spans="2:21" ht="14.65" customHeight="1" x14ac:dyDescent="0.35"/>
    <row r="21" spans="2:21" ht="14.65" customHeight="1" x14ac:dyDescent="0.35"/>
    <row r="22" spans="2:21" ht="15" customHeight="1" x14ac:dyDescent="0.35"/>
    <row r="23" spans="2:21" ht="8.65" customHeight="1" x14ac:dyDescent="0.35"/>
    <row r="24" spans="2:21" ht="17.149999999999999" customHeight="1" x14ac:dyDescent="0.35">
      <c r="B24" s="169" t="str">
        <f>R24</f>
        <v>Chỉ số VN-Index đã duy trì đà tăng trưởng tích cực, ghi nhận mức tăng 1.66% trong tuần vừa qua. Nhóm VN30 tăng 1.15% tuần qua, biến động tương đối hẹp và tăng khiêm tốn hơn chỉ số VN-Index. Các chỉ số HNXINDEX và UPINDEX tiếp tục xu hướng tăng mạnh, lần lượt đạt mức tăng 2.91% và 1.70% trong 5 ngày. Thị trường phái sinh ghi nhận hợp đồng VN30F1M đóng cửa ở 1734.30 điểm, thấp hơn VN30 cơ sở 8.91 điểm. Tổng quan, thị trường duy trì xu hướng tích cực với đà tăng lan tỏa, đặc biệt mạnh mẽ ở sàn HNX trong giai đoạn này.</v>
      </c>
      <c r="C24" s="169"/>
      <c r="D24" s="169"/>
      <c r="E24" s="169"/>
      <c r="F24" s="169"/>
      <c r="G24" s="169"/>
      <c r="H24" s="169"/>
      <c r="I24" s="169"/>
      <c r="J24" s="169"/>
      <c r="K24" s="169"/>
      <c r="L24" s="169"/>
      <c r="M24" s="169"/>
      <c r="N24" s="169"/>
      <c r="O24" s="169"/>
      <c r="R24" s="170" t="str">
        <f>weekly_data_comments!$C$2</f>
        <v>Chỉ số VN-Index đã duy trì đà tăng trưởng tích cực, ghi nhận mức tăng 1.66% trong tuần vừa qua. Nhóm VN30 tăng 1.15% tuần qua, biến động tương đối hẹp và tăng khiêm tốn hơn chỉ số VN-Index. Các chỉ số HNXINDEX và UPINDEX tiếp tục xu hướng tăng mạnh, lần lượt đạt mức tăng 2.91% và 1.70% trong 5 ngày. Thị trường phái sinh ghi nhận hợp đồng VN30F1M đóng cửa ở 1734.30 điểm, thấp hơn VN30 cơ sở 8.91 điểm. Tổng quan, thị trường duy trì xu hướng tích cực với đà tăng lan tỏa, đặc biệt mạnh mẽ ở sàn HNX trong giai đoạn này.</v>
      </c>
      <c r="S24" s="170"/>
      <c r="T24" s="170"/>
    </row>
    <row r="25" spans="2:21" ht="17.149999999999999" customHeight="1" x14ac:dyDescent="0.35">
      <c r="B25" s="169"/>
      <c r="C25" s="169"/>
      <c r="D25" s="169"/>
      <c r="E25" s="169"/>
      <c r="F25" s="169"/>
      <c r="G25" s="169"/>
      <c r="H25" s="169"/>
      <c r="I25" s="169"/>
      <c r="J25" s="169"/>
      <c r="K25" s="169"/>
      <c r="L25" s="169"/>
      <c r="M25" s="169"/>
      <c r="N25" s="169"/>
      <c r="O25" s="169"/>
      <c r="R25" s="170"/>
      <c r="S25" s="170"/>
      <c r="T25" s="170"/>
    </row>
    <row r="26" spans="2:21" ht="17.149999999999999" customHeight="1" x14ac:dyDescent="0.35">
      <c r="B26" s="169"/>
      <c r="C26" s="169"/>
      <c r="D26" s="169"/>
      <c r="E26" s="169"/>
      <c r="F26" s="169"/>
      <c r="G26" s="169"/>
      <c r="H26" s="169"/>
      <c r="I26" s="169"/>
      <c r="J26" s="169"/>
      <c r="K26" s="169"/>
      <c r="L26" s="169"/>
      <c r="M26" s="169"/>
      <c r="N26" s="169"/>
      <c r="O26" s="169"/>
      <c r="R26" s="170"/>
      <c r="S26" s="170"/>
      <c r="T26" s="170"/>
    </row>
    <row r="27" spans="2:21" ht="17.149999999999999" customHeight="1" x14ac:dyDescent="0.35">
      <c r="B27" s="169"/>
      <c r="C27" s="169"/>
      <c r="D27" s="169"/>
      <c r="E27" s="169"/>
      <c r="F27" s="169"/>
      <c r="G27" s="169"/>
      <c r="H27" s="169"/>
      <c r="I27" s="169"/>
      <c r="J27" s="169"/>
      <c r="K27" s="169"/>
      <c r="L27" s="169"/>
      <c r="M27" s="169"/>
      <c r="N27" s="169"/>
      <c r="O27" s="169"/>
      <c r="R27" s="170"/>
      <c r="S27" s="170"/>
      <c r="T27" s="170"/>
    </row>
    <row r="28" spans="2:21" ht="16.5" customHeight="1" thickBot="1" x14ac:dyDescent="0.4">
      <c r="B28" s="163" t="str">
        <f>'report cover'!B20</f>
        <v>*Dữ liệu cập nhật lúc 11:14 ngày 13/08/2025</v>
      </c>
      <c r="C28" s="163"/>
      <c r="D28" s="163"/>
      <c r="E28" s="163"/>
      <c r="F28" s="163"/>
      <c r="G28" s="163"/>
      <c r="H28" s="163"/>
      <c r="I28" s="163"/>
      <c r="J28" s="163"/>
      <c r="K28" s="163"/>
      <c r="L28" s="163"/>
      <c r="M28" s="163"/>
      <c r="N28" s="163"/>
      <c r="O28" s="163"/>
    </row>
    <row r="29" spans="2:21" ht="17.25" customHeight="1" x14ac:dyDescent="0.35">
      <c r="B29" s="160" t="str">
        <f>'report cover'!B19</f>
        <v>BÁO CÁO CHIẾN LƯỢC ĐẦU TƯ TUẦN | NGÀY 11/08/2025 - 13/08/2025</v>
      </c>
      <c r="C29" s="160"/>
      <c r="D29" s="160"/>
      <c r="E29" s="160"/>
      <c r="F29" s="160"/>
      <c r="G29" s="160"/>
      <c r="H29" s="160"/>
      <c r="I29" s="23"/>
      <c r="J29" s="22"/>
      <c r="K29" s="22"/>
      <c r="L29" s="161" t="str">
        <f>'report cover'!$C$2 &amp; " |  1  "</f>
        <v xml:space="preserve">PHÒNG MÔI GIỚI VÀ TƯ VẤN ĐẦU TƯ |  1  </v>
      </c>
      <c r="M29" s="161"/>
      <c r="N29" s="161"/>
      <c r="O29" s="161"/>
    </row>
    <row r="30" spans="2:21" ht="14.65" customHeight="1" x14ac:dyDescent="0.55000000000000004">
      <c r="R30" s="158" t="s">
        <v>193</v>
      </c>
      <c r="S30" s="32"/>
      <c r="T30" s="164" t="e" vm="5">
        <v>#VALUE!</v>
      </c>
      <c r="U30" s="164"/>
    </row>
    <row r="31" spans="2:21" ht="14.65" customHeight="1" thickBot="1" x14ac:dyDescent="0.6">
      <c r="C31" s="77"/>
      <c r="D31" s="77"/>
      <c r="E31" s="77"/>
      <c r="F31" s="77"/>
      <c r="G31" s="77"/>
      <c r="H31" s="77"/>
      <c r="I31" s="77"/>
      <c r="J31" s="77"/>
      <c r="K31" s="77"/>
      <c r="L31" s="77"/>
      <c r="M31" s="77"/>
      <c r="N31" s="77"/>
      <c r="O31" s="77"/>
      <c r="R31" s="158"/>
      <c r="S31" s="32"/>
      <c r="T31" s="164"/>
      <c r="U31" s="164"/>
    </row>
    <row r="32" spans="2:21" ht="8.65" customHeight="1" thickTop="1" x14ac:dyDescent="0.35">
      <c r="B32" s="77"/>
      <c r="C32" s="77"/>
      <c r="D32" s="77"/>
      <c r="E32" s="77"/>
      <c r="F32" s="77"/>
      <c r="G32" s="77"/>
      <c r="H32" s="77"/>
      <c r="I32" s="77"/>
      <c r="J32" s="77"/>
      <c r="K32" s="77"/>
      <c r="L32" s="77"/>
      <c r="M32" s="77"/>
      <c r="N32" s="77"/>
      <c r="O32" s="77"/>
      <c r="R32" s="131"/>
      <c r="S32" s="131"/>
      <c r="T32" s="131"/>
    </row>
    <row r="33" spans="1:21" ht="17.149999999999999" customHeight="1" x14ac:dyDescent="0.35">
      <c r="B33" s="77"/>
      <c r="C33" s="77"/>
      <c r="D33" s="77"/>
      <c r="E33" s="77"/>
      <c r="F33" s="77"/>
      <c r="G33" s="77"/>
      <c r="H33" s="77"/>
      <c r="I33" s="77"/>
      <c r="J33" s="77"/>
      <c r="K33" s="77"/>
      <c r="L33" s="77"/>
      <c r="M33" s="77"/>
      <c r="N33" s="77"/>
      <c r="O33" s="77"/>
      <c r="R33" s="28" t="s">
        <v>190</v>
      </c>
      <c r="S33" s="28" t="s">
        <v>191</v>
      </c>
      <c r="T33" s="28" t="s">
        <v>192</v>
      </c>
    </row>
    <row r="34" spans="1:21" ht="55" customHeight="1" x14ac:dyDescent="0.35">
      <c r="A34" s="7"/>
      <c r="B34" s="77"/>
      <c r="D34" s="77"/>
      <c r="E34" s="77"/>
      <c r="F34" s="77"/>
      <c r="G34" s="77"/>
      <c r="H34" s="77"/>
      <c r="I34" s="77"/>
      <c r="J34" s="77"/>
      <c r="K34" s="77"/>
      <c r="L34" s="77"/>
      <c r="M34" s="77"/>
      <c r="N34" s="77"/>
      <c r="O34" s="77"/>
      <c r="P34" s="7"/>
      <c r="Q34" s="7"/>
      <c r="R34" s="137" t="str" cm="1">
        <f t="array" ref="R34:T38">_xlfn.LET(
  _xlpm.a, _xlfn._xlws.FILTER('data news'!$B$2:$I$22, 'data news'!$B$2:$B$22="x"),
  _xlpm.ord, {"TÍCH CỰC","TRUNG LẬP","TIÊU CỰC"},
  _xlpm.key, IFERROR(_xlfn.XMATCH(CLEAN(TRIM(INDEX(_xlpm.a,,3))), _xlpm.ord, 0), 999),
  _xlpm.s, _xlfn.SORTBY(_xlpm.a, _xlpm.key, 1),
  _xlfn.CHOOSECOLS(_xlpm.s, 7, 3, 8)
)</f>
        <v>Thủ tướng yêu cầu đẩy mạnh tăng trưởng 8.3-8.5% năm 2025, với mục tiêu xuất khẩu 65 tỷ USD nông sản. Bộ Công Thương đẩy mạnh cơ cấu lại công nghiệp, phấn đấu tăng trưởng 9.6-9.8%. Các bộ tập trung giải ngân vốn đầu tư công và đẩy nhanh dự án giao thông trọng điểm.</v>
      </c>
      <c r="S34" s="61" t="str">
        <v>TÍCH CỰC</v>
      </c>
      <c r="T34" s="9" t="str">
        <v>Toàn thị trường, Nông nghiệp, Công nghiệp, Hạ tầng, Xây dựng</v>
      </c>
      <c r="U34" s="7"/>
    </row>
    <row r="35" spans="1:21" ht="55" customHeight="1" x14ac:dyDescent="0.35">
      <c r="A35" s="7"/>
      <c r="B35" s="77"/>
      <c r="C35" s="77"/>
      <c r="D35" s="77"/>
      <c r="E35" s="77"/>
      <c r="F35" s="77"/>
      <c r="G35" s="77"/>
      <c r="H35" s="77"/>
      <c r="I35" s="77"/>
      <c r="J35" s="77"/>
      <c r="K35" s="77"/>
      <c r="L35" s="77"/>
      <c r="M35" s="77"/>
      <c r="N35" s="77"/>
      <c r="O35" s="77"/>
      <c r="P35" s="7"/>
      <c r="Q35" s="7"/>
      <c r="R35" s="138" t="str">
        <v>Room tín dụng sẽ được thí điểm gỡ bỏ từ năm 2026, nhưng cần quản lý chặt chẽ để đảm bảo an toàn. Lãi suất cho vay dự kiến không tăng mạnh dù tín dụng tăng trưởng 9,8% năm nay. Tiền gửi tiết kiệm được bảo vệ bởi các biện pháp kiểm soát của Ngân hàng Nhà nước.</v>
      </c>
      <c r="S35" s="62" t="str">
        <v>TÍCH CỰC</v>
      </c>
      <c r="T35" s="63" t="str">
        <v>Ngân hàng, Toàn thị trường</v>
      </c>
      <c r="U35" s="7"/>
    </row>
    <row r="36" spans="1:21" ht="55" customHeight="1" x14ac:dyDescent="0.35">
      <c r="A36" s="7"/>
      <c r="B36" s="7"/>
      <c r="C36" s="7"/>
      <c r="D36" s="7"/>
      <c r="E36" s="7"/>
      <c r="F36" s="7"/>
      <c r="G36" s="7"/>
      <c r="H36" s="7"/>
      <c r="I36" s="7"/>
      <c r="J36" s="7"/>
      <c r="K36" s="7"/>
      <c r="L36" s="7"/>
      <c r="M36" s="7"/>
      <c r="N36" s="7"/>
      <c r="O36" s="7"/>
      <c r="P36" s="7"/>
      <c r="Q36" s="7"/>
      <c r="R36" s="139" t="str">
        <v>S&amp;P 500 và Nasdaq lập kỷ lục mới, Dow Jones tăng 483 điểm nhờ lạm phát Mỹ thấp hơn dự kiến. CPI tháng 7 tăng 2,7%, thấp hơn 0,1% so với dự báo 2,8%. Nhà đầu tư kỳ vọng Fed hạ lãi suất 94% vào tháng tới, cổ phiếu vốn hóa nhỏ dẫn đầu đà tăng.</v>
      </c>
      <c r="S36" s="62" t="str">
        <v>TÍCH CỰC</v>
      </c>
      <c r="T36" s="64" t="str">
        <v>Toàn thị trường, Chứng khoán</v>
      </c>
      <c r="U36" s="7"/>
    </row>
    <row r="37" spans="1:21" ht="55" customHeight="1" x14ac:dyDescent="0.35">
      <c r="A37" s="7"/>
      <c r="B37" s="7"/>
      <c r="C37" s="7"/>
      <c r="D37" s="7"/>
      <c r="E37" s="7"/>
      <c r="F37" s="7"/>
      <c r="G37" s="7"/>
      <c r="H37" s="7"/>
      <c r="I37" s="7"/>
      <c r="J37" s="7"/>
      <c r="K37" s="7"/>
      <c r="L37" s="7"/>
      <c r="M37" s="7"/>
      <c r="N37" s="7"/>
      <c r="O37" s="7"/>
      <c r="P37" s="7"/>
      <c r="Q37" s="7"/>
      <c r="R37" s="140" t="str">
        <v>Nhà đầu tư bán tháo cổ phiếu công ty bị AI đe dọa, Wix và Shutterstock giảm 33%. ManpowerGroup, Robert Half mất giá do tự động hóa tuyển dụng. Gartner giảm 30% do AI thay thế phân tích thị trường.</v>
      </c>
      <c r="S37" s="62" t="str">
        <v>TIÊU CỰC</v>
      </c>
      <c r="T37" s="26" t="str">
        <v>Công nghệ, Phần mềm, Dịch vụ tuyển dụng, Tư vấn</v>
      </c>
      <c r="U37" s="7"/>
    </row>
    <row r="38" spans="1:21" ht="55" customHeight="1" x14ac:dyDescent="0.35">
      <c r="A38" s="7"/>
      <c r="B38" s="7"/>
      <c r="C38" s="7"/>
      <c r="D38" s="7"/>
      <c r="E38" s="7"/>
      <c r="F38" s="7"/>
      <c r="G38" s="7"/>
      <c r="H38" s="7"/>
      <c r="I38" s="7"/>
      <c r="J38" s="7"/>
      <c r="K38" s="7"/>
      <c r="L38" s="7"/>
      <c r="M38" s="7"/>
      <c r="N38" s="7"/>
      <c r="O38" s="7"/>
      <c r="P38" s="7"/>
      <c r="Q38" s="7"/>
      <c r="R38" s="137" t="str">
        <v xml:space="preserve">Chứng khoán Mỹ ngày 11/08 giảm điểm, Dow Jones giảm 200.52 điểm, do lo ngại lạm phát sắp tới. CPI tháng 7/2025 dự kiến tăng 0.2% so với tháng trước và 2.8% so với cùng kỳ năm ngoái. Thị trường chờ đợi dữ liệu lạm phát quan trọng, trước thềm cuộc họp Fed vào tháng 9/2025.
</v>
      </c>
      <c r="S38" s="62" t="str">
        <v>TIÊU CỰC</v>
      </c>
      <c r="T38" s="9" t="str">
        <v>Chứng khoán, Toàn thị trường</v>
      </c>
      <c r="U38" s="7"/>
    </row>
    <row r="39" spans="1:21" ht="55" customHeight="1" x14ac:dyDescent="0.35">
      <c r="A39" s="7"/>
      <c r="B39" s="154" t="str">
        <f>weekly_news_comments!$B$2</f>
        <v>Chính phủ đang đẩy mạnh các giải pháp thúc đẩy tăng trưởng kinh tế bền vững. Chính sách vĩ mô thúc đẩy giải ngân vốn, nới lỏng tín dụng, lạm phát ổn định. Tuy nhiên, tự động hóa AI tạo áp lực lớn, gây biến động thị trường công nghệ. Các thị trường chứng khoán toàn cầu ghi nhận phản ứng trái chiều từ thông tin. Nền kinh tế đang cân bằng giữa động lực tăng trưởng và các rủi ro.</v>
      </c>
      <c r="C39" s="154"/>
      <c r="D39" s="154"/>
      <c r="E39" s="154"/>
      <c r="F39" s="154"/>
      <c r="G39" s="154"/>
      <c r="H39" s="154"/>
      <c r="I39" s="154"/>
      <c r="J39" s="154"/>
      <c r="K39" s="154"/>
      <c r="L39" s="154"/>
      <c r="M39" s="154"/>
      <c r="N39" s="154"/>
      <c r="O39" s="154"/>
      <c r="P39" s="7"/>
      <c r="Q39" s="7"/>
      <c r="R39" s="162" t="str">
        <f>B39</f>
        <v>Chính phủ đang đẩy mạnh các giải pháp thúc đẩy tăng trưởng kinh tế bền vững. Chính sách vĩ mô thúc đẩy giải ngân vốn, nới lỏng tín dụng, lạm phát ổn định. Tuy nhiên, tự động hóa AI tạo áp lực lớn, gây biến động thị trường công nghệ. Các thị trường chứng khoán toàn cầu ghi nhận phản ứng trái chiều từ thông tin. Nền kinh tế đang cân bằng giữa động lực tăng trưởng và các rủi ro.</v>
      </c>
      <c r="S39" s="162"/>
      <c r="T39" s="162"/>
      <c r="U39" s="7"/>
    </row>
    <row r="40" spans="1:21" ht="8.65" customHeight="1" thickBot="1" x14ac:dyDescent="0.4"/>
    <row r="41" spans="1:21" ht="17.25" customHeight="1" x14ac:dyDescent="0.35">
      <c r="R41" s="29" t="str">
        <f>'report cover'!B19</f>
        <v>BÁO CÁO CHIẾN LƯỢC ĐẦU TƯ TUẦN | NGÀY 11/08/2025 - 13/08/2025</v>
      </c>
      <c r="S41" s="30"/>
      <c r="T41" s="31" t="str">
        <f>'report cover'!$C$2 &amp; " |  2  "</f>
        <v xml:space="preserve">PHÒNG MÔI GIỚI VÀ TƯ VẤN ĐẦU TƯ |  2  </v>
      </c>
    </row>
    <row r="42" spans="1:21" x14ac:dyDescent="0.35">
      <c r="B42" s="158" t="s">
        <v>193</v>
      </c>
      <c r="C42" s="158"/>
      <c r="D42" s="158"/>
      <c r="E42" s="158"/>
      <c r="F42" s="158"/>
      <c r="N42" s="164" t="e" vm="4">
        <v>#VALUE!</v>
      </c>
      <c r="O42" s="164"/>
      <c r="P42" s="164"/>
    </row>
    <row r="43" spans="1:21" ht="15" thickBot="1" x14ac:dyDescent="0.4">
      <c r="B43" s="158"/>
      <c r="C43" s="158"/>
      <c r="D43" s="158"/>
      <c r="E43" s="158"/>
      <c r="F43" s="158"/>
      <c r="N43" s="164"/>
      <c r="O43" s="164"/>
      <c r="P43" s="164"/>
    </row>
    <row r="44" spans="1:21" ht="8.65" customHeight="1" thickTop="1" x14ac:dyDescent="0.35">
      <c r="B44" s="131"/>
      <c r="C44" s="131"/>
      <c r="D44" s="131"/>
      <c r="E44" s="131"/>
      <c r="F44" s="131"/>
      <c r="G44" s="131"/>
      <c r="H44" s="131"/>
      <c r="I44" s="131"/>
      <c r="J44" s="131"/>
      <c r="K44" s="131"/>
      <c r="L44" s="131"/>
      <c r="M44" s="131"/>
      <c r="N44" s="131"/>
      <c r="O44" s="131"/>
    </row>
    <row r="45" spans="1:21" ht="17.149999999999999" customHeight="1" x14ac:dyDescent="0.35">
      <c r="B45" s="159" t="s">
        <v>347</v>
      </c>
      <c r="C45" s="159"/>
      <c r="D45" s="159"/>
      <c r="E45" s="159"/>
      <c r="F45" s="159"/>
      <c r="G45" s="159"/>
      <c r="H45" s="159"/>
      <c r="I45" s="159"/>
      <c r="J45" s="159"/>
      <c r="K45" s="159"/>
      <c r="L45" s="159"/>
      <c r="M45" s="159"/>
      <c r="N45" s="159"/>
      <c r="O45" s="159"/>
    </row>
    <row r="46" spans="1:21" ht="8.65" customHeight="1" x14ac:dyDescent="0.35"/>
    <row r="47" spans="1:21" x14ac:dyDescent="0.35">
      <c r="B47" s="60" t="s">
        <v>14</v>
      </c>
      <c r="C47" s="74" t="s">
        <v>195</v>
      </c>
      <c r="D47" s="74" t="s">
        <v>196</v>
      </c>
      <c r="E47" s="74" t="s">
        <v>197</v>
      </c>
      <c r="G47" s="60" t="s">
        <v>16</v>
      </c>
      <c r="H47" s="74" t="s">
        <v>195</v>
      </c>
      <c r="I47" s="74" t="s">
        <v>196</v>
      </c>
      <c r="J47" s="74" t="s">
        <v>197</v>
      </c>
      <c r="L47" s="60" t="s">
        <v>13</v>
      </c>
      <c r="M47" s="74" t="s">
        <v>195</v>
      </c>
      <c r="N47" s="74" t="s">
        <v>196</v>
      </c>
      <c r="O47" s="74" t="s">
        <v>197</v>
      </c>
    </row>
    <row r="48" spans="1:21" x14ac:dyDescent="0.35">
      <c r="B48" s="59">
        <f>'data part 1'!F17</f>
        <v>44458.609375</v>
      </c>
      <c r="C48" s="56">
        <f>'data part 1'!C17</f>
        <v>1.0995305136794808E-2</v>
      </c>
      <c r="D48" s="56">
        <f>'data part 1'!D17</f>
        <v>7.8634646301716238E-3</v>
      </c>
      <c r="E48" s="56">
        <f>'data part 1'!E17</f>
        <v>9.8884095616293965E-3</v>
      </c>
      <c r="G48" s="59">
        <f>'data part 1'!M17</f>
        <v>9147.8095703125</v>
      </c>
      <c r="H48" s="56">
        <f>'data part 1'!J17</f>
        <v>1.9824955505094444E-3</v>
      </c>
      <c r="I48" s="56">
        <f>'data part 1'!K17</f>
        <v>5.5553443031719496E-4</v>
      </c>
      <c r="J48" s="56">
        <f>'data part 1'!L17</f>
        <v>2.343720637528901E-2</v>
      </c>
      <c r="L48" s="59">
        <f>'data part 1'!T17</f>
        <v>3686.342041015625</v>
      </c>
      <c r="M48" s="56">
        <f>'data part 1'!Q17</f>
        <v>5.5714061090736955E-3</v>
      </c>
      <c r="N48" s="56">
        <f>'data part 1'!R17</f>
        <v>1.4404854656512089E-2</v>
      </c>
      <c r="O48" s="56">
        <f>'data part 1'!S17</f>
        <v>5.2105254723035399E-2</v>
      </c>
    </row>
    <row r="55" spans="2:15" ht="8.65" customHeight="1" x14ac:dyDescent="0.35"/>
    <row r="56" spans="2:15" x14ac:dyDescent="0.35">
      <c r="B56" s="60" t="s">
        <v>34</v>
      </c>
      <c r="C56" s="74" t="s">
        <v>195</v>
      </c>
      <c r="D56" s="74" t="s">
        <v>196</v>
      </c>
      <c r="E56" s="74" t="s">
        <v>197</v>
      </c>
      <c r="G56" s="60" t="s">
        <v>36</v>
      </c>
      <c r="H56" s="74" t="s">
        <v>195</v>
      </c>
      <c r="I56" s="74" t="s">
        <v>196</v>
      </c>
      <c r="J56" s="74" t="s">
        <v>197</v>
      </c>
      <c r="L56" s="60" t="s">
        <v>15</v>
      </c>
      <c r="M56" s="74" t="s">
        <v>195</v>
      </c>
      <c r="N56" s="74" t="s">
        <v>196</v>
      </c>
      <c r="O56" s="74" t="s">
        <v>197</v>
      </c>
    </row>
    <row r="57" spans="2:15" x14ac:dyDescent="0.35">
      <c r="B57" s="59">
        <f>'data part 1'!F24</f>
        <v>6445.759765625</v>
      </c>
      <c r="C57" s="56">
        <f>'data part 1'!C24</f>
        <v>1.1345435846612739E-2</v>
      </c>
      <c r="D57" s="56">
        <f>'data part 1'!D24</f>
        <v>2.326804328526566E-2</v>
      </c>
      <c r="E57" s="56">
        <f>'data part 1'!E24</f>
        <v>3.2352301751279899E-2</v>
      </c>
      <c r="G57" s="59">
        <f>'data part 1'!M24</f>
        <v>5335.97021484375</v>
      </c>
      <c r="H57" s="56">
        <f>'data part 1'!J24</f>
        <v>7.7273687595069696E-4</v>
      </c>
      <c r="I57" s="56">
        <f>'data part 1'!K24</f>
        <v>1.6454689540477574E-2</v>
      </c>
      <c r="J57" s="56">
        <f>'data part 1'!L24</f>
        <v>-3.3991650053715183E-3</v>
      </c>
      <c r="L57" s="59">
        <f>'data part 1'!T24</f>
        <v>43402.19140625</v>
      </c>
      <c r="M57" s="56">
        <f>'data part 1'!Q24</f>
        <v>1.6012378367958879E-2</v>
      </c>
      <c r="N57" s="56">
        <f>'data part 1'!R24</f>
        <v>7.0349809386319739E-2</v>
      </c>
      <c r="O57" s="56">
        <f>'data part 1'!S24</f>
        <v>9.9914043855947376E-2</v>
      </c>
    </row>
    <row r="64" spans="2:15" ht="8.65" customHeight="1" x14ac:dyDescent="0.35"/>
    <row r="65" spans="1:21" ht="17.5" customHeight="1" x14ac:dyDescent="0.35">
      <c r="B65" s="162" t="str">
        <f>R65</f>
        <v>Thị trường chứng khoán toàn cầu ghi nhận xu hướng tăng trưởng chung trong tuần qua. Thị trường Mỹ phản ánh diễn biến tích cực, khi DJI đạt mức tăng 0.79% và SPX mở rộng đà tăng 2.33%. Tại châu Âu, FTSE ghi nhận mức tăng nhẹ 0.06% trong khi STOXX50E tiếp tục đà tăng 1.65%. Các chỉ số Châu Á cho thấy tăng trưởng nổi bật; N225 bứt phá 7.03% và SSEC duy trì mức tăng 1.44%. Nhìn chung, các thị trường lớn trên thế giới đều kết thúc tuần với kết quả tích cực.</v>
      </c>
      <c r="C65" s="162"/>
      <c r="D65" s="162"/>
      <c r="E65" s="162"/>
      <c r="F65" s="162"/>
      <c r="G65" s="162"/>
      <c r="H65" s="162"/>
      <c r="I65" s="162"/>
      <c r="J65" s="162"/>
      <c r="K65" s="162"/>
      <c r="L65" s="162"/>
      <c r="M65" s="162"/>
      <c r="N65" s="162"/>
      <c r="O65" s="162"/>
      <c r="R65" s="165" t="str">
        <f>weekly_data_comments!$C$3</f>
        <v>Thị trường chứng khoán toàn cầu ghi nhận xu hướng tăng trưởng chung trong tuần qua. Thị trường Mỹ phản ánh diễn biến tích cực, khi DJI đạt mức tăng 0.79% và SPX mở rộng đà tăng 2.33%. Tại châu Âu, FTSE ghi nhận mức tăng nhẹ 0.06% trong khi STOXX50E tiếp tục đà tăng 1.65%. Các chỉ số Châu Á cho thấy tăng trưởng nổi bật; N225 bứt phá 7.03% và SSEC duy trì mức tăng 1.44%. Nhìn chung, các thị trường lớn trên thế giới đều kết thúc tuần với kết quả tích cực.</v>
      </c>
      <c r="S65" s="165"/>
      <c r="T65" s="165"/>
    </row>
    <row r="66" spans="1:21" ht="17.5" customHeight="1" x14ac:dyDescent="0.35">
      <c r="B66" s="162"/>
      <c r="C66" s="162"/>
      <c r="D66" s="162"/>
      <c r="E66" s="162"/>
      <c r="F66" s="162"/>
      <c r="G66" s="162"/>
      <c r="H66" s="162"/>
      <c r="I66" s="162"/>
      <c r="J66" s="162"/>
      <c r="K66" s="162"/>
      <c r="L66" s="162"/>
      <c r="M66" s="162"/>
      <c r="N66" s="162"/>
      <c r="O66" s="162"/>
      <c r="R66" s="165"/>
      <c r="S66" s="165"/>
      <c r="T66" s="165"/>
    </row>
    <row r="67" spans="1:21" ht="17.5" customHeight="1" x14ac:dyDescent="0.35">
      <c r="B67" s="162"/>
      <c r="C67" s="162"/>
      <c r="D67" s="162"/>
      <c r="E67" s="162"/>
      <c r="F67" s="162"/>
      <c r="G67" s="162"/>
      <c r="H67" s="162"/>
      <c r="I67" s="162"/>
      <c r="J67" s="162"/>
      <c r="K67" s="162"/>
      <c r="L67" s="162"/>
      <c r="M67" s="162"/>
      <c r="N67" s="162"/>
      <c r="O67" s="162"/>
      <c r="R67" s="165"/>
      <c r="S67" s="165"/>
      <c r="T67" s="165"/>
    </row>
    <row r="68" spans="1:21" ht="17.5" customHeight="1" x14ac:dyDescent="0.35">
      <c r="B68" s="162"/>
      <c r="C68" s="162"/>
      <c r="D68" s="162"/>
      <c r="E68" s="162"/>
      <c r="F68" s="162"/>
      <c r="G68" s="162"/>
      <c r="H68" s="162"/>
      <c r="I68" s="162"/>
      <c r="J68" s="162"/>
      <c r="K68" s="162"/>
      <c r="L68" s="162"/>
      <c r="M68" s="162"/>
      <c r="N68" s="162"/>
      <c r="O68" s="162"/>
      <c r="R68" s="165"/>
      <c r="S68" s="165"/>
      <c r="T68" s="165"/>
    </row>
    <row r="69" spans="1:21" ht="17.149999999999999" customHeight="1" thickBot="1" x14ac:dyDescent="0.4">
      <c r="B69" s="163" t="str">
        <f>'report cover'!B20</f>
        <v>*Dữ liệu cập nhật lúc 11:14 ngày 13/08/2025</v>
      </c>
      <c r="C69" s="163"/>
      <c r="D69" s="163"/>
      <c r="E69" s="163"/>
      <c r="F69" s="163"/>
      <c r="G69" s="163"/>
      <c r="H69" s="163"/>
      <c r="I69" s="163"/>
      <c r="J69" s="163"/>
      <c r="K69" s="163"/>
      <c r="L69" s="163"/>
      <c r="M69" s="163"/>
      <c r="N69" s="163"/>
      <c r="O69" s="163"/>
    </row>
    <row r="70" spans="1:21" ht="17.25" customHeight="1" x14ac:dyDescent="0.35">
      <c r="B70" s="160" t="str">
        <f>'report cover'!B19</f>
        <v>BÁO CÁO CHIẾN LƯỢC ĐẦU TƯ TUẦN | NGÀY 11/08/2025 - 13/08/2025</v>
      </c>
      <c r="C70" s="160"/>
      <c r="D70" s="160"/>
      <c r="E70" s="160"/>
      <c r="F70" s="160"/>
      <c r="G70" s="160"/>
      <c r="H70" s="160"/>
      <c r="I70" s="23"/>
      <c r="J70" s="22"/>
      <c r="K70" s="22"/>
      <c r="L70" s="161" t="str">
        <f>'report cover'!$C$2 &amp; " |  3  "</f>
        <v xml:space="preserve">PHÒNG MÔI GIỚI VÀ TƯ VẤN ĐẦU TƯ |  3  </v>
      </c>
      <c r="M70" s="161"/>
      <c r="N70" s="161"/>
      <c r="O70" s="161"/>
    </row>
    <row r="71" spans="1:21" ht="14.65" customHeight="1" x14ac:dyDescent="0.55000000000000004">
      <c r="R71" s="158" t="s">
        <v>193</v>
      </c>
      <c r="S71" s="32"/>
      <c r="T71" s="164" t="e" vm="5">
        <v>#VALUE!</v>
      </c>
      <c r="U71" s="164"/>
    </row>
    <row r="72" spans="1:21" ht="14.65" customHeight="1" thickBot="1" x14ac:dyDescent="0.6">
      <c r="C72" s="78"/>
      <c r="D72" s="78"/>
      <c r="E72" s="78"/>
      <c r="F72" s="78"/>
      <c r="G72" s="78"/>
      <c r="H72" s="78"/>
      <c r="I72" s="78"/>
      <c r="J72" s="78"/>
      <c r="K72" s="78"/>
      <c r="L72" s="78"/>
      <c r="M72" s="78"/>
      <c r="N72" s="78"/>
      <c r="O72" s="78"/>
      <c r="R72" s="158"/>
      <c r="S72" s="32"/>
      <c r="T72" s="164"/>
      <c r="U72" s="164"/>
    </row>
    <row r="73" spans="1:21" ht="8.65" customHeight="1" thickTop="1" x14ac:dyDescent="0.35">
      <c r="B73" s="78"/>
      <c r="C73" s="78"/>
      <c r="D73" s="78"/>
      <c r="E73" s="78"/>
      <c r="F73" s="78"/>
      <c r="G73" s="78"/>
      <c r="H73" s="78"/>
      <c r="I73" s="78"/>
      <c r="J73" s="78"/>
      <c r="K73" s="78"/>
      <c r="L73" s="78"/>
      <c r="M73" s="78"/>
      <c r="N73" s="78"/>
      <c r="O73" s="78"/>
      <c r="R73" s="131"/>
      <c r="S73" s="131"/>
      <c r="T73" s="131"/>
    </row>
    <row r="74" spans="1:21" ht="17.25" customHeight="1" x14ac:dyDescent="0.35">
      <c r="B74" s="78"/>
      <c r="C74" s="78"/>
      <c r="D74" s="78"/>
      <c r="E74" s="78"/>
      <c r="F74" s="78"/>
      <c r="G74" s="78"/>
      <c r="H74" s="78"/>
      <c r="I74" s="78"/>
      <c r="J74" s="78"/>
      <c r="K74" s="78"/>
      <c r="L74" s="78"/>
      <c r="M74" s="78"/>
      <c r="N74" s="78"/>
      <c r="O74" s="78"/>
      <c r="R74" s="28" t="s">
        <v>198</v>
      </c>
      <c r="S74" s="28" t="s">
        <v>191</v>
      </c>
      <c r="T74" s="28" t="s">
        <v>192</v>
      </c>
    </row>
    <row r="75" spans="1:21" ht="55" customHeight="1" x14ac:dyDescent="0.35">
      <c r="B75" s="78"/>
      <c r="C75" s="78"/>
      <c r="D75" s="78"/>
      <c r="E75" s="78"/>
      <c r="F75" s="78"/>
      <c r="G75" s="78"/>
      <c r="H75" s="78"/>
      <c r="I75" s="78"/>
      <c r="J75" s="78"/>
      <c r="K75" s="78"/>
      <c r="L75" s="78"/>
      <c r="M75" s="78"/>
      <c r="N75" s="78"/>
      <c r="O75" s="78"/>
      <c r="Q75" s="7"/>
      <c r="R75" s="137" t="str" cm="1">
        <f t="array" ref="R75:T79">_xlfn.LET(
  _xlpm.a, _xlfn._xlws.FILTER('data news'!$B$24:$I$44, 'data news'!$B$24:$B$44="x"),
  _xlpm.ord, {"TÍCH CỰC","TRUNG LẬP","TIÊU CỰC"},
  _xlpm.key, IFERROR(_xlfn.XMATCH(CLEAN(TRIM(INDEX(_xlpm.a,,3))), _xlpm.ord, 0), 999),
  _xlpm.s, _xlfn.SORTBY(_xlpm.a, _xlpm.key, 1),
  _xlfn.CHOOSECOLS(_xlpm.s, 7, 3, 8)
)</f>
        <v>Tổng thống Trump gia hạn hoãn thuế với Trung Quốc thêm 90 ngày đến giữa tháng 11/2025. Quyết định này được đưa ra sau vòng đàm phán thương mại Mỹ-Trung tại Stockholm, tránh tăng thuế lên 145%. Ông cũng thúc Trung Quốc tăng gấp bốn lần mua đậu nành Mỹ để giảm thâm hụt thương mại.</v>
      </c>
      <c r="S75" s="61" t="str">
        <v>TÍCH CỰC</v>
      </c>
      <c r="T75" s="9" t="str">
        <v>Thương mại quốc tế, Nông nghiệp</v>
      </c>
      <c r="U75" s="7"/>
    </row>
    <row r="76" spans="1:21" ht="55" customHeight="1" x14ac:dyDescent="0.35">
      <c r="B76" s="78"/>
      <c r="C76" s="78"/>
      <c r="D76" s="78"/>
      <c r="E76" s="78"/>
      <c r="F76" s="78"/>
      <c r="G76" s="78"/>
      <c r="H76" s="78"/>
      <c r="I76" s="78"/>
      <c r="J76" s="78"/>
      <c r="K76" s="78"/>
      <c r="L76" s="78"/>
      <c r="M76" s="78"/>
      <c r="N76" s="78"/>
      <c r="O76" s="78"/>
      <c r="Q76" s="7"/>
      <c r="R76" s="141" t="str">
        <v>Ông Trump mở đường cho thị trường hưu trí 9 nghìn tỷ USD Mỹ tiếp cận tiền điện tử. Động thái này mang lại cơ hội đa dạng hóa nhưng tiềm ẩn rủi ro cao. Sắc lệnh nhằm bãi bỏ quy định rộng rãi và thúc đẩy tài sản thay thế.</v>
      </c>
      <c r="S76" s="62" t="str">
        <v>TÍCH CỰC</v>
      </c>
      <c r="T76" s="25" t="str">
        <v>Tài chính, Tiền điện tử</v>
      </c>
      <c r="U76" s="7"/>
    </row>
    <row r="77" spans="1:21" ht="55" customHeight="1" x14ac:dyDescent="0.35">
      <c r="A77" s="7"/>
      <c r="B77" s="7"/>
      <c r="C77" s="7"/>
      <c r="D77" s="7"/>
      <c r="E77" s="7"/>
      <c r="F77" s="7"/>
      <c r="G77" s="7"/>
      <c r="H77" s="7"/>
      <c r="I77" s="7"/>
      <c r="J77" s="7"/>
      <c r="K77" s="7"/>
      <c r="L77" s="7"/>
      <c r="M77" s="7"/>
      <c r="N77" s="7"/>
      <c r="O77" s="7"/>
      <c r="P77" s="7"/>
      <c r="Q77" s="7"/>
      <c r="R77" s="142" t="str">
        <v xml:space="preserve">Trump muốn đưa Fannie Mae và Freddie Mac lên sàn chứng khoán, định giá 500 tỷ USD. Chính phủ cân nhắc IPO huy động 30 tỷ USD, nhưng kế hoạch vẫn có thể thay đổi. Hai công ty đã được giải cứu năm 2008 với 189 tỷ USD, vẫn nằm dưới sự giám sát.
</v>
      </c>
      <c r="S77" s="62" t="str">
        <v>TÍCH CỰC</v>
      </c>
      <c r="T77" s="27" t="str">
        <v>Bất động sản, Tài chính, Chứng khoán</v>
      </c>
      <c r="U77" s="7"/>
    </row>
    <row r="78" spans="1:21" ht="55" customHeight="1" x14ac:dyDescent="0.35">
      <c r="A78" s="7"/>
      <c r="B78" s="7"/>
      <c r="C78" s="7"/>
      <c r="D78" s="7"/>
      <c r="E78" s="7"/>
      <c r="F78" s="7"/>
      <c r="G78" s="7"/>
      <c r="H78" s="7"/>
      <c r="I78" s="7"/>
      <c r="J78" s="7"/>
      <c r="K78" s="7"/>
      <c r="L78" s="7"/>
      <c r="M78" s="7"/>
      <c r="N78" s="7"/>
      <c r="O78" s="7"/>
      <c r="P78" s="7"/>
      <c r="Q78" s="7"/>
      <c r="R78" s="140" t="str">
        <v>Hoạt động IPO Đông Nam Á giảm 31% với 49 thương vụ, vốn huy động 1,37 tỷ USD do lo ngại thuế quan Mỹ. Các công ty nội địa như Eco-Shop Marketing huy động 226 triệu USD, ít chịu tác động. Malaysia dẫn đầu với 28 IPO, các quốc gia khác như Việt Nam không có giao dịch nào.</v>
      </c>
      <c r="S78" s="62" t="str">
        <v>TIÊU CỰC</v>
      </c>
      <c r="T78" s="26" t="str">
        <v>Chứng khoán, Tài chính, Thương mại quốc tế</v>
      </c>
      <c r="U78" s="7"/>
    </row>
    <row r="79" spans="1:21" ht="55" customHeight="1" x14ac:dyDescent="0.35">
      <c r="A79" s="7"/>
      <c r="B79" s="7"/>
      <c r="C79" s="7"/>
      <c r="D79" s="7"/>
      <c r="E79" s="7"/>
      <c r="F79" s="7"/>
      <c r="G79" s="7"/>
      <c r="H79" s="7"/>
      <c r="I79" s="7"/>
      <c r="J79" s="7"/>
      <c r="K79" s="7"/>
      <c r="L79" s="7"/>
      <c r="M79" s="7"/>
      <c r="N79" s="7"/>
      <c r="O79" s="7"/>
      <c r="P79" s="7"/>
      <c r="Q79" s="7"/>
      <c r="R79" s="137" t="str">
        <v>Tăng trưởng GDP Eurozone quý 2/2025 yếu ớt 0,1%, Mỹ áp thuế 15% hàng hóa châu Âu. Đức và Italy giảm 0,1%, Pháp tăng 0,3%, Tây Ban Nha tăng 0,7%. Thuế Mỹ dự kiến giảm 0,2% GDP Eurozone, Đức chịu tác động nặng.</v>
      </c>
      <c r="S79" s="62" t="str">
        <v>TIÊU CỰC</v>
      </c>
      <c r="T79" s="9" t="str">
        <v>Toàn thị trường, Thương mại quốc tế</v>
      </c>
      <c r="U79" s="7"/>
    </row>
    <row r="80" spans="1:21" ht="55" customHeight="1" x14ac:dyDescent="0.35">
      <c r="A80" s="7"/>
      <c r="B80" s="155" t="str">
        <f>weekly_news_comments!B3</f>
        <v>Chính sách thương mại toàn cầu đang định hình lại xu hướng kinh tế vĩ mô hiện tại đáng kể. Quyết định hoãn thuế và thúc đẩy đa dạng hóa đầu tư mang lại nhiều cơ hội mới. Tuy nhiên, căng thẳng thương mại vẫn kìm hãm tăng trưởng, khiến dòng vốn bị trì trệ. Các thị trường châu Âu suy yếu, hoạt động huy động vốn cũng giảm sút đáng kể. Tổng thể, bức tranh kinh tế vĩ mô toàn cầu vẫn phức tạp, đòi hỏi thích nghi linh hoạt.</v>
      </c>
      <c r="C80" s="155"/>
      <c r="D80" s="155"/>
      <c r="E80" s="155"/>
      <c r="F80" s="155"/>
      <c r="G80" s="155"/>
      <c r="H80" s="155"/>
      <c r="I80" s="155"/>
      <c r="J80" s="155"/>
      <c r="K80" s="155"/>
      <c r="L80" s="155"/>
      <c r="M80" s="155"/>
      <c r="N80" s="155"/>
      <c r="O80" s="155"/>
      <c r="P80" s="7"/>
      <c r="Q80" s="7"/>
      <c r="R80" s="162" t="str">
        <f>B80</f>
        <v>Chính sách thương mại toàn cầu đang định hình lại xu hướng kinh tế vĩ mô hiện tại đáng kể. Quyết định hoãn thuế và thúc đẩy đa dạng hóa đầu tư mang lại nhiều cơ hội mới. Tuy nhiên, căng thẳng thương mại vẫn kìm hãm tăng trưởng, khiến dòng vốn bị trì trệ. Các thị trường châu Âu suy yếu, hoạt động huy động vốn cũng giảm sút đáng kể. Tổng thể, bức tranh kinh tế vĩ mô toàn cầu vẫn phức tạp, đòi hỏi thích nghi linh hoạt.</v>
      </c>
      <c r="S80" s="162"/>
      <c r="T80" s="162"/>
      <c r="U80" s="7"/>
    </row>
    <row r="81" spans="1:34" ht="8.65" customHeight="1" thickBot="1" x14ac:dyDescent="0.4">
      <c r="A81" s="7"/>
      <c r="B81" s="7"/>
      <c r="C81" s="7"/>
      <c r="D81" s="7"/>
      <c r="E81" s="7"/>
      <c r="F81" s="7"/>
      <c r="G81" s="7"/>
      <c r="H81" s="7"/>
      <c r="I81" s="7"/>
      <c r="J81" s="7"/>
      <c r="K81" s="7"/>
      <c r="L81" s="7"/>
      <c r="M81" s="7"/>
      <c r="N81" s="7"/>
      <c r="O81" s="7"/>
      <c r="P81" s="7"/>
    </row>
    <row r="82" spans="1:34" ht="17.25" customHeight="1" x14ac:dyDescent="0.35">
      <c r="A82" s="7"/>
      <c r="B82" s="7"/>
      <c r="C82" s="7"/>
      <c r="D82" s="7"/>
      <c r="E82" s="7"/>
      <c r="F82" s="7"/>
      <c r="G82" s="7"/>
      <c r="H82" s="7"/>
      <c r="I82" s="7"/>
      <c r="J82" s="7"/>
      <c r="K82" s="7"/>
      <c r="L82" s="7"/>
      <c r="M82" s="7"/>
      <c r="N82" s="7"/>
      <c r="O82" s="7"/>
      <c r="P82" s="7"/>
      <c r="R82" s="29" t="str">
        <f>'report cover'!B19</f>
        <v>BÁO CÁO CHIẾN LƯỢC ĐẦU TƯ TUẦN | NGÀY 11/08/2025 - 13/08/2025</v>
      </c>
      <c r="S82" s="30"/>
      <c r="T82" s="31" t="str">
        <f>'report cover'!$C$2 &amp; " |  4  "</f>
        <v xml:space="preserve">PHÒNG MÔI GIỚI VÀ TƯ VẤN ĐẦU TƯ |  4  </v>
      </c>
    </row>
    <row r="83" spans="1:34" ht="16.5" customHeight="1" x14ac:dyDescent="0.35">
      <c r="W83" s="158" t="s">
        <v>193</v>
      </c>
      <c r="X83" s="158"/>
      <c r="Y83" s="158"/>
      <c r="Z83" s="158"/>
      <c r="AA83" s="158"/>
      <c r="AF83" s="164" t="e" vm="4">
        <v>#VALUE!</v>
      </c>
      <c r="AG83" s="164"/>
      <c r="AH83" s="164"/>
    </row>
    <row r="84" spans="1:34" ht="15" thickBot="1" x14ac:dyDescent="0.4">
      <c r="W84" s="158"/>
      <c r="X84" s="158"/>
      <c r="Y84" s="158"/>
      <c r="Z84" s="158"/>
      <c r="AA84" s="158"/>
      <c r="AF84" s="164"/>
      <c r="AG84" s="164"/>
      <c r="AH84" s="164"/>
    </row>
    <row r="85" spans="1:34" ht="12" customHeight="1" thickTop="1" x14ac:dyDescent="0.35">
      <c r="W85" s="131"/>
      <c r="X85" s="131"/>
      <c r="Y85" s="131"/>
      <c r="Z85" s="131"/>
      <c r="AA85" s="131"/>
      <c r="AB85" s="131"/>
      <c r="AC85" s="131"/>
      <c r="AD85" s="131"/>
      <c r="AE85" s="131"/>
      <c r="AF85" s="131"/>
      <c r="AG85" s="131"/>
    </row>
    <row r="86" spans="1:34" x14ac:dyDescent="0.35">
      <c r="W86" s="159" t="s">
        <v>351</v>
      </c>
      <c r="X86" s="159"/>
      <c r="Y86" s="159"/>
      <c r="Z86" s="159"/>
      <c r="AA86" s="159"/>
      <c r="AB86" s="159"/>
      <c r="AC86" s="159"/>
      <c r="AD86" s="159"/>
      <c r="AE86" s="159"/>
      <c r="AF86" s="159"/>
      <c r="AG86" s="159"/>
    </row>
    <row r="87" spans="1:34" ht="17" customHeight="1" x14ac:dyDescent="0.35"/>
    <row r="88" spans="1:34" ht="17" customHeight="1" x14ac:dyDescent="0.35"/>
    <row r="89" spans="1:34" ht="17" customHeight="1" x14ac:dyDescent="0.35"/>
    <row r="90" spans="1:34" ht="17" customHeight="1" x14ac:dyDescent="0.35"/>
    <row r="91" spans="1:34" ht="17" customHeight="1" x14ac:dyDescent="0.35"/>
    <row r="92" spans="1:34" ht="17" customHeight="1" x14ac:dyDescent="0.35"/>
    <row r="93" spans="1:34" ht="17" customHeight="1" x14ac:dyDescent="0.35"/>
    <row r="94" spans="1:34" ht="17" customHeight="1" x14ac:dyDescent="0.35"/>
    <row r="95" spans="1:34" ht="17" customHeight="1" x14ac:dyDescent="0.35"/>
    <row r="96" spans="1:34" ht="17" customHeight="1" x14ac:dyDescent="0.35"/>
    <row r="97" spans="23:43" ht="17" customHeight="1" x14ac:dyDescent="0.35"/>
    <row r="98" spans="23:43" ht="13" customHeight="1" x14ac:dyDescent="0.35">
      <c r="W98" s="156" t="s">
        <v>340</v>
      </c>
      <c r="X98" s="157">
        <f>weekly_omo_data!B12</f>
        <v>45870</v>
      </c>
      <c r="Y98" s="157"/>
      <c r="Z98" s="157">
        <f>weekly_omo_data!D12</f>
        <v>45873</v>
      </c>
      <c r="AA98" s="157"/>
      <c r="AB98" s="157">
        <f>weekly_omo_data!F12</f>
        <v>45874</v>
      </c>
      <c r="AC98" s="157"/>
      <c r="AD98" s="157">
        <f>weekly_omo_data!G12</f>
        <v>45874</v>
      </c>
      <c r="AE98" s="157"/>
      <c r="AF98" s="157">
        <f>weekly_omo_data!J12</f>
        <v>45876</v>
      </c>
      <c r="AG98" s="157"/>
    </row>
    <row r="99" spans="23:43" ht="13" customHeight="1" x14ac:dyDescent="0.35">
      <c r="W99" s="156"/>
      <c r="X99" s="112" t="s">
        <v>341</v>
      </c>
      <c r="Y99" s="112" t="s">
        <v>342</v>
      </c>
      <c r="Z99" s="112" t="s">
        <v>341</v>
      </c>
      <c r="AA99" s="112" t="s">
        <v>342</v>
      </c>
      <c r="AB99" s="112" t="s">
        <v>341</v>
      </c>
      <c r="AC99" s="112" t="s">
        <v>342</v>
      </c>
      <c r="AD99" s="112" t="s">
        <v>341</v>
      </c>
      <c r="AE99" s="112" t="s">
        <v>342</v>
      </c>
      <c r="AF99" s="112" t="s">
        <v>341</v>
      </c>
      <c r="AG99" s="112" t="s">
        <v>342</v>
      </c>
    </row>
    <row r="100" spans="23:43" ht="13" customHeight="1" x14ac:dyDescent="0.35">
      <c r="W100" s="113" t="str" cm="1">
        <f t="array" ref="W100:AG108">IF(weekly_omo_data[] = "", "-", weekly_omo_data[])</f>
        <v>Tín phiếu 7 ngày</v>
      </c>
      <c r="X100" s="114" t="str">
        <v>-</v>
      </c>
      <c r="Y100" s="115" t="str">
        <v>-</v>
      </c>
      <c r="Z100" s="114" t="str">
        <v>-</v>
      </c>
      <c r="AA100" s="115" t="str">
        <v>-</v>
      </c>
      <c r="AB100" s="114" t="str">
        <v>-</v>
      </c>
      <c r="AC100" s="115" t="str">
        <v>-</v>
      </c>
      <c r="AD100" s="114" t="str">
        <v>-</v>
      </c>
      <c r="AE100" s="115" t="str">
        <v>-</v>
      </c>
      <c r="AF100" s="114" t="str">
        <v>-</v>
      </c>
      <c r="AG100" s="115" t="str">
        <v>-</v>
      </c>
    </row>
    <row r="101" spans="23:43" ht="13" customHeight="1" x14ac:dyDescent="0.35">
      <c r="W101" s="116" t="str">
        <v>Tín phiếu 14 ngày</v>
      </c>
      <c r="X101" s="117" t="str">
        <v>-</v>
      </c>
      <c r="Y101" s="115" t="str">
        <v>-</v>
      </c>
      <c r="Z101" s="117" t="str">
        <v>-</v>
      </c>
      <c r="AA101" s="115" t="str">
        <v>-</v>
      </c>
      <c r="AB101" s="117" t="str">
        <v>-</v>
      </c>
      <c r="AC101" s="115" t="str">
        <v>-</v>
      </c>
      <c r="AD101" s="117" t="str">
        <v>-</v>
      </c>
      <c r="AE101" s="115" t="str">
        <v>-</v>
      </c>
      <c r="AF101" s="117" t="str">
        <v>-</v>
      </c>
      <c r="AG101" s="115" t="str">
        <v>-</v>
      </c>
    </row>
    <row r="102" spans="23:43" ht="13" customHeight="1" x14ac:dyDescent="0.35">
      <c r="W102" s="116" t="str">
        <v>Tín phiếu 28 ngày</v>
      </c>
      <c r="X102" s="117" t="str">
        <v>-</v>
      </c>
      <c r="Y102" s="115" t="str">
        <v>-</v>
      </c>
      <c r="Z102" s="117" t="str">
        <v>-</v>
      </c>
      <c r="AA102" s="115" t="str">
        <v>-</v>
      </c>
      <c r="AB102" s="117" t="str">
        <v>-</v>
      </c>
      <c r="AC102" s="115" t="str">
        <v>-</v>
      </c>
      <c r="AD102" s="117" t="str">
        <v>-</v>
      </c>
      <c r="AE102" s="115" t="str">
        <v>-</v>
      </c>
      <c r="AF102" s="117" t="str">
        <v>-</v>
      </c>
      <c r="AG102" s="115" t="str">
        <v>-</v>
      </c>
    </row>
    <row r="103" spans="23:43" ht="13" customHeight="1" x14ac:dyDescent="0.35">
      <c r="W103" s="116" t="str">
        <v>Reversed Repo 7 ngày</v>
      </c>
      <c r="X103" s="117">
        <v>0.04</v>
      </c>
      <c r="Y103" s="115">
        <v>-8028.37</v>
      </c>
      <c r="Z103" s="117">
        <v>0.04</v>
      </c>
      <c r="AA103" s="115">
        <v>-12179.01</v>
      </c>
      <c r="AB103" s="117">
        <v>0.04</v>
      </c>
      <c r="AC103" s="115">
        <v>-9151.23</v>
      </c>
      <c r="AD103" s="117">
        <v>0.04</v>
      </c>
      <c r="AE103" s="115">
        <v>-5952.59</v>
      </c>
      <c r="AF103" s="117">
        <v>0.04</v>
      </c>
      <c r="AG103" s="115">
        <v>-10235.69</v>
      </c>
    </row>
    <row r="104" spans="23:43" ht="13" customHeight="1" x14ac:dyDescent="0.35">
      <c r="W104" s="116" t="str">
        <v>Reversed Repo 14 ngày</v>
      </c>
      <c r="X104" s="117">
        <v>0.04</v>
      </c>
      <c r="Y104" s="115">
        <v>-16955.189999999999</v>
      </c>
      <c r="Z104" s="117">
        <v>0.04</v>
      </c>
      <c r="AA104" s="115">
        <v>-4525.3599999999997</v>
      </c>
      <c r="AB104" s="117">
        <v>0.04</v>
      </c>
      <c r="AC104" s="115">
        <v>-8953.06</v>
      </c>
      <c r="AD104" s="117">
        <v>0.04</v>
      </c>
      <c r="AE104" s="115">
        <v>-12424.62</v>
      </c>
      <c r="AF104" s="117">
        <v>0.04</v>
      </c>
      <c r="AG104" s="115">
        <v>-12756.94</v>
      </c>
    </row>
    <row r="105" spans="23:43" ht="13" customHeight="1" x14ac:dyDescent="0.35">
      <c r="W105" s="116" t="str">
        <v>Reversed Repo 21 ngày</v>
      </c>
      <c r="X105" s="117" t="str">
        <v>-</v>
      </c>
      <c r="Y105" s="115" t="str">
        <v>-</v>
      </c>
      <c r="Z105" s="117" t="str">
        <v>-</v>
      </c>
      <c r="AA105" s="115" t="str">
        <v>-</v>
      </c>
      <c r="AB105" s="117" t="str">
        <v>-</v>
      </c>
      <c r="AC105" s="115" t="str">
        <v>-</v>
      </c>
      <c r="AD105" s="117" t="str">
        <v>-</v>
      </c>
      <c r="AE105" s="115" t="str">
        <v>-</v>
      </c>
      <c r="AF105" s="117" t="str">
        <v>-</v>
      </c>
      <c r="AG105" s="115" t="str">
        <v>-</v>
      </c>
    </row>
    <row r="106" spans="23:43" ht="13" customHeight="1" x14ac:dyDescent="0.35">
      <c r="W106" s="116" t="str">
        <v>Reversed Repo 28 ngày</v>
      </c>
      <c r="X106" s="117">
        <v>0.04</v>
      </c>
      <c r="Y106" s="115">
        <v>-5048.4399999999996</v>
      </c>
      <c r="Z106" s="117">
        <v>0.04</v>
      </c>
      <c r="AA106" s="115">
        <v>-8874.19</v>
      </c>
      <c r="AB106" s="117">
        <v>0.04</v>
      </c>
      <c r="AC106" s="115">
        <v>-1892.63</v>
      </c>
      <c r="AD106" s="117">
        <v>0.04</v>
      </c>
      <c r="AE106" s="115">
        <v>-9088.26</v>
      </c>
      <c r="AF106" s="117">
        <v>0.04</v>
      </c>
      <c r="AG106" s="115">
        <v>-3119.09</v>
      </c>
    </row>
    <row r="107" spans="23:43" ht="13" customHeight="1" x14ac:dyDescent="0.35">
      <c r="W107" s="116" t="str">
        <v>Reversed Repo 35 ngày</v>
      </c>
      <c r="X107" s="117" t="str">
        <v>-</v>
      </c>
      <c r="Y107" s="115" t="str">
        <v>-</v>
      </c>
      <c r="Z107" s="117" t="str">
        <v>-</v>
      </c>
      <c r="AA107" s="115" t="str">
        <v>-</v>
      </c>
      <c r="AB107" s="117" t="str">
        <v>-</v>
      </c>
      <c r="AC107" s="115" t="str">
        <v>-</v>
      </c>
      <c r="AD107" s="117" t="str">
        <v>-</v>
      </c>
      <c r="AE107" s="115" t="str">
        <v>-</v>
      </c>
      <c r="AF107" s="117" t="str">
        <v>-</v>
      </c>
      <c r="AG107" s="115" t="str">
        <v>-</v>
      </c>
    </row>
    <row r="108" spans="23:43" ht="13" customHeight="1" x14ac:dyDescent="0.35">
      <c r="W108" s="118" t="str">
        <v>Reversed Repo 91 ngày</v>
      </c>
      <c r="X108" s="119">
        <v>0.04</v>
      </c>
      <c r="Y108" s="119">
        <v>-944.44</v>
      </c>
      <c r="Z108" s="119">
        <v>0.04</v>
      </c>
      <c r="AA108" s="119">
        <v>0</v>
      </c>
      <c r="AB108" s="119">
        <v>0.04</v>
      </c>
      <c r="AC108" s="119">
        <v>0</v>
      </c>
      <c r="AD108" s="119">
        <v>0.04</v>
      </c>
      <c r="AE108" s="119">
        <v>-1057.4100000000001</v>
      </c>
      <c r="AF108" s="119">
        <v>0.04</v>
      </c>
      <c r="AG108" s="119">
        <v>0</v>
      </c>
    </row>
    <row r="109" spans="23:43" ht="15" thickBot="1" x14ac:dyDescent="0.4">
      <c r="W109" s="168" t="str">
        <f>'report cover'!B20</f>
        <v>*Dữ liệu cập nhật lúc 11:14 ngày 13/08/2025</v>
      </c>
      <c r="X109" s="168"/>
      <c r="Y109" s="168"/>
      <c r="Z109" s="168"/>
      <c r="AA109" s="168"/>
      <c r="AB109" s="168"/>
      <c r="AC109" s="168"/>
      <c r="AD109" s="168"/>
      <c r="AE109" s="168"/>
      <c r="AF109" s="168"/>
      <c r="AG109" s="168"/>
      <c r="AH109" s="107"/>
    </row>
    <row r="110" spans="23:43" x14ac:dyDescent="0.35">
      <c r="W110" s="160" t="str">
        <f>'report cover'!B19</f>
        <v>BÁO CÁO CHIẾN LƯỢC ĐẦU TƯ TUẦN | NGÀY 11/08/2025 - 13/08/2025</v>
      </c>
      <c r="X110" s="160"/>
      <c r="Y110" s="160"/>
      <c r="Z110" s="160"/>
      <c r="AA110" s="160"/>
      <c r="AB110" s="160"/>
      <c r="AC110" s="160"/>
      <c r="AD110" s="161" t="str">
        <f>'report cover'!$C$2 &amp; " |  5  "</f>
        <v xml:space="preserve">PHÒNG MÔI GIỚI VÀ TƯ VẤN ĐẦU TƯ |  5  </v>
      </c>
      <c r="AE110" s="161"/>
      <c r="AF110" s="161"/>
      <c r="AG110" s="161"/>
    </row>
    <row r="111" spans="23:43" ht="14.5" customHeight="1" x14ac:dyDescent="0.35">
      <c r="AJ111" s="158" t="s">
        <v>193</v>
      </c>
      <c r="AK111" s="158"/>
      <c r="AL111" s="158"/>
      <c r="AM111" s="158"/>
      <c r="AN111" s="158"/>
      <c r="AO111" s="104"/>
      <c r="AP111" s="164" t="e" vm="5">
        <v>#VALUE!</v>
      </c>
      <c r="AQ111" s="164"/>
    </row>
    <row r="112" spans="23:43" ht="14.5" customHeight="1" thickBot="1" x14ac:dyDescent="0.4">
      <c r="AJ112" s="158"/>
      <c r="AK112" s="158"/>
      <c r="AL112" s="158"/>
      <c r="AM112" s="158"/>
      <c r="AN112" s="158"/>
      <c r="AO112" s="104"/>
      <c r="AP112" s="164"/>
      <c r="AQ112" s="164"/>
    </row>
    <row r="113" spans="36:53" ht="11" customHeight="1" thickTop="1" x14ac:dyDescent="0.35">
      <c r="AJ113" s="131"/>
      <c r="AK113" s="131"/>
      <c r="AL113" s="131"/>
      <c r="AM113" s="131"/>
      <c r="AN113" s="131"/>
      <c r="AO113" s="131"/>
      <c r="AP113" s="131"/>
    </row>
    <row r="114" spans="36:53" ht="17" customHeight="1" x14ac:dyDescent="0.35">
      <c r="AJ114" s="159" t="s">
        <v>351</v>
      </c>
      <c r="AK114" s="159"/>
      <c r="AL114" s="159"/>
      <c r="AM114" s="159"/>
      <c r="AN114" s="159"/>
      <c r="AO114" s="159"/>
      <c r="AP114" s="159"/>
    </row>
    <row r="116" spans="36:53" ht="14.5" customHeight="1" x14ac:dyDescent="0.35">
      <c r="AJ116" s="166" t="s">
        <v>345</v>
      </c>
      <c r="AK116" s="166"/>
      <c r="AL116" s="166"/>
      <c r="AM116" s="166"/>
      <c r="AN116" s="166"/>
      <c r="AP116" s="106" t="s">
        <v>344</v>
      </c>
    </row>
    <row r="117" spans="36:53" ht="43" customHeight="1" x14ac:dyDescent="0.35"/>
    <row r="118" spans="36:53" ht="43" customHeight="1" x14ac:dyDescent="0.35"/>
    <row r="119" spans="36:53" ht="43" customHeight="1" x14ac:dyDescent="0.35"/>
    <row r="120" spans="36:53" ht="43" customHeight="1" x14ac:dyDescent="0.35"/>
    <row r="121" spans="36:53" ht="14.5" customHeight="1" x14ac:dyDescent="0.35">
      <c r="AJ121" s="166" t="s">
        <v>343</v>
      </c>
      <c r="AK121" s="166"/>
      <c r="AL121" s="166"/>
      <c r="AM121" s="166"/>
      <c r="AN121" s="166"/>
      <c r="AP121" s="106" t="s">
        <v>349</v>
      </c>
    </row>
    <row r="122" spans="36:53" ht="113.5" customHeight="1" x14ac:dyDescent="0.35"/>
    <row r="123" spans="36:53" ht="15" thickBot="1" x14ac:dyDescent="0.4">
      <c r="AJ123" s="168" t="str">
        <f>'report cover'!B20</f>
        <v>*Dữ liệu cập nhật lúc 11:14 ngày 13/08/2025</v>
      </c>
      <c r="AK123" s="168"/>
      <c r="AL123" s="168"/>
      <c r="AM123" s="168"/>
      <c r="AN123" s="168"/>
      <c r="AO123" s="168"/>
      <c r="AP123" s="168"/>
    </row>
    <row r="124" spans="36:53" x14ac:dyDescent="0.35">
      <c r="AJ124" s="120" t="str">
        <f>'report cover'!B19</f>
        <v>BÁO CÁO CHIẾN LƯỢC ĐẦU TƯ TUẦN | NGÀY 11/08/2025 - 13/08/2025</v>
      </c>
      <c r="AK124" s="120"/>
      <c r="AL124" s="120"/>
      <c r="AM124" s="120"/>
      <c r="AN124" s="120"/>
      <c r="AO124" s="108"/>
      <c r="AP124" s="105" t="str">
        <f>'report cover'!$C$2 &amp; " |  6  "</f>
        <v xml:space="preserve">PHÒNG MÔI GIỚI VÀ TƯ VẤN ĐẦU TƯ |  6  </v>
      </c>
    </row>
    <row r="125" spans="36:53" x14ac:dyDescent="0.35">
      <c r="AS125" s="158" t="s">
        <v>193</v>
      </c>
      <c r="AT125" s="158"/>
      <c r="AU125" s="158"/>
      <c r="AV125" s="13"/>
      <c r="AW125" s="13"/>
      <c r="AX125" s="13"/>
      <c r="AY125" s="96"/>
      <c r="AZ125" s="164" t="e" vm="5">
        <v>#VALUE!</v>
      </c>
      <c r="BA125" s="164"/>
    </row>
    <row r="126" spans="36:53" ht="15" thickBot="1" x14ac:dyDescent="0.4">
      <c r="AS126" s="158"/>
      <c r="AT126" s="158"/>
      <c r="AU126" s="158"/>
      <c r="AV126" s="13"/>
      <c r="AW126" s="13"/>
      <c r="AX126" s="13"/>
      <c r="AY126" s="96"/>
      <c r="AZ126" s="164"/>
      <c r="BA126" s="164"/>
    </row>
    <row r="127" spans="36:53" ht="11" customHeight="1" thickTop="1" x14ac:dyDescent="0.35">
      <c r="AS127" s="131"/>
      <c r="AT127" s="131"/>
      <c r="AU127" s="131"/>
      <c r="AV127" s="131"/>
      <c r="AW127" s="131"/>
      <c r="AX127" s="131"/>
      <c r="AY127" s="131"/>
      <c r="AZ127" s="131"/>
    </row>
    <row r="128" spans="36:53" ht="17.5" customHeight="1" x14ac:dyDescent="0.35">
      <c r="AS128" s="159" t="s">
        <v>310</v>
      </c>
      <c r="AT128" s="159"/>
      <c r="AU128" s="159"/>
      <c r="AV128" s="159"/>
      <c r="AW128" s="159"/>
      <c r="AX128" s="159"/>
      <c r="AY128" s="159"/>
      <c r="AZ128" s="159"/>
    </row>
    <row r="129" spans="45:52" ht="11" customHeight="1" x14ac:dyDescent="0.35">
      <c r="AU129" s="109"/>
      <c r="AZ129" s="2"/>
    </row>
    <row r="130" spans="45:52" ht="16" customHeight="1" x14ac:dyDescent="0.35">
      <c r="AS130" s="128" t="s">
        <v>301</v>
      </c>
      <c r="AT130" s="123" t="s">
        <v>307</v>
      </c>
      <c r="AU130" s="124" t="s">
        <v>302</v>
      </c>
      <c r="AV130" s="125" t="s">
        <v>303</v>
      </c>
      <c r="AW130" s="126" t="s">
        <v>304</v>
      </c>
      <c r="AX130" s="126" t="s">
        <v>305</v>
      </c>
      <c r="AY130" s="122" t="s">
        <v>299</v>
      </c>
      <c r="AZ130" s="127" t="s">
        <v>300</v>
      </c>
    </row>
    <row r="131" spans="45:52" ht="17.5" customHeight="1" x14ac:dyDescent="0.35">
      <c r="AS131" s="99" t="str" cm="1">
        <f t="array" ref="AS131:AZ147" xml:space="preserve"> _xlfn.CHOOSECOLS(weekly_other_data[], 8, 7, 2, 3, 4, 5, 6, 1)</f>
        <v>Vàng thế giới</v>
      </c>
      <c r="AT131" s="101" t="str">
        <v>Kinh loại quý</v>
      </c>
      <c r="AU131" s="111">
        <v>3348.701416015625</v>
      </c>
      <c r="AV131" s="70">
        <v>-2.9649391571595629E-4</v>
      </c>
      <c r="AW131" s="70">
        <v>-1.1570356682763738E-2</v>
      </c>
      <c r="AX131" s="70">
        <v>-1.2199333168991355E-2</v>
      </c>
      <c r="AY131" s="101" t="str">
        <v>USD/ounce</v>
      </c>
      <c r="AZ131" s="98">
        <v>45882</v>
      </c>
    </row>
    <row r="132" spans="45:52" ht="17.5" customHeight="1" x14ac:dyDescent="0.35">
      <c r="AS132" s="100" t="str">
        <v>Vàng trong nước</v>
      </c>
      <c r="AT132" s="102" t="str">
        <v>Kim loại quý</v>
      </c>
      <c r="AU132" s="110">
        <v>123900</v>
      </c>
      <c r="AV132" s="70">
        <v>0</v>
      </c>
      <c r="AW132" s="70">
        <v>8.077544426494665E-4</v>
      </c>
      <c r="AX132" s="70">
        <v>2.7363184079602032E-2</v>
      </c>
      <c r="AY132" s="102" t="str">
        <v>Triệu VNĐ/lượng</v>
      </c>
      <c r="AZ132" s="103">
        <v>45881</v>
      </c>
    </row>
    <row r="133" spans="45:52" ht="17.5" customHeight="1" x14ac:dyDescent="0.35">
      <c r="AS133" s="100" t="str">
        <v>Bitcoin</v>
      </c>
      <c r="AT133" s="102" t="str">
        <v>Tiền mã hoá</v>
      </c>
      <c r="AU133" s="110">
        <v>119678.03125</v>
      </c>
      <c r="AV133" s="70">
        <v>-4.0854580486890946E-3</v>
      </c>
      <c r="AW133" s="70">
        <v>2.5709652055374788E-2</v>
      </c>
      <c r="AX133" s="70">
        <v>7.6369399460070042E-3</v>
      </c>
      <c r="AY133" s="102" t="str">
        <v>USD</v>
      </c>
      <c r="AZ133" s="103">
        <v>45882</v>
      </c>
    </row>
    <row r="134" spans="45:52" ht="17.5" customHeight="1" x14ac:dyDescent="0.35">
      <c r="AS134" s="100" t="str">
        <v>Etherum</v>
      </c>
      <c r="AT134" s="102" t="str">
        <v>Tiền mã hoá</v>
      </c>
      <c r="AU134" s="110">
        <v>4664.5419921875</v>
      </c>
      <c r="AV134" s="70">
        <v>1.609448622249654E-2</v>
      </c>
      <c r="AW134" s="70">
        <v>0.16347386694293897</v>
      </c>
      <c r="AX134" s="70">
        <v>0.28509278130425253</v>
      </c>
      <c r="AY134" s="102" t="str">
        <v>USD</v>
      </c>
      <c r="AZ134" s="103">
        <v>45882</v>
      </c>
    </row>
    <row r="135" spans="45:52" ht="17.5" customHeight="1" x14ac:dyDescent="0.35">
      <c r="AS135" s="100" t="str">
        <v>Chỉ số DXY</v>
      </c>
      <c r="AT135" s="102" t="str">
        <v>Tỷ giá</v>
      </c>
      <c r="AU135" s="97">
        <v>98.00404301391157</v>
      </c>
      <c r="AV135" s="70">
        <v>-1.7667317345237965E-4</v>
      </c>
      <c r="AW135" s="70">
        <v>-2.4336871822197015E-3</v>
      </c>
      <c r="AX135" s="70">
        <v>8.4579935336976941E-3</v>
      </c>
      <c r="AY135" s="102" t="str">
        <v>Point</v>
      </c>
      <c r="AZ135" s="103">
        <v>45882</v>
      </c>
    </row>
    <row r="136" spans="45:52" ht="17.5" customHeight="1" x14ac:dyDescent="0.35">
      <c r="AS136" s="100" t="str">
        <v>Dầu WTI</v>
      </c>
      <c r="AT136" s="102" t="str">
        <v>Năng lượng</v>
      </c>
      <c r="AU136" s="97">
        <v>61.680000305175781</v>
      </c>
      <c r="AV136" s="70">
        <v>-1.6207362223663591E-4</v>
      </c>
      <c r="AW136" s="70">
        <v>-6.763255704754001E-3</v>
      </c>
      <c r="AX136" s="70">
        <v>-9.1739110896406073E-2</v>
      </c>
      <c r="AY136" s="102" t="str">
        <v>USD/thùng</v>
      </c>
      <c r="AZ136" s="103">
        <v>45882</v>
      </c>
    </row>
    <row r="137" spans="45:52" ht="17.5" customHeight="1" x14ac:dyDescent="0.35">
      <c r="AS137" s="100" t="str">
        <v>Khí tự nhiên</v>
      </c>
      <c r="AT137" s="102" t="str">
        <v>Năng lượng</v>
      </c>
      <c r="AU137" s="110">
        <v>3.9049999713897705</v>
      </c>
      <c r="AV137" s="70">
        <v>2.5612897272431212E-4</v>
      </c>
      <c r="AW137" s="70">
        <v>-6.3998073907017616E-2</v>
      </c>
      <c r="AX137" s="70">
        <v>7.7419281005859375E-3</v>
      </c>
      <c r="AY137" s="102" t="str">
        <v>USD/MMBtu</v>
      </c>
      <c r="AZ137" s="103">
        <v>45882</v>
      </c>
    </row>
    <row r="138" spans="45:52" ht="17.5" customHeight="1" x14ac:dyDescent="0.35">
      <c r="AS138" s="100" t="str">
        <v>Quặng sắt</v>
      </c>
      <c r="AT138" s="102" t="str">
        <v>Vật liệu xây dựng</v>
      </c>
      <c r="AU138" s="97">
        <v>794.78</v>
      </c>
      <c r="AV138" s="70">
        <v>5.7705449115434959E-3</v>
      </c>
      <c r="AW138" s="70">
        <v>7.8877954752967216E-3</v>
      </c>
      <c r="AX138" s="70">
        <v>-5.1446381854823864E-3</v>
      </c>
      <c r="AY138" s="102" t="str">
        <v>CNY/tấn</v>
      </c>
      <c r="AZ138" s="103">
        <v>45880</v>
      </c>
    </row>
    <row r="139" spans="45:52" ht="17.5" customHeight="1" x14ac:dyDescent="0.35">
      <c r="AS139" s="100" t="str">
        <v>Thép HRC</v>
      </c>
      <c r="AT139" s="102" t="str">
        <v>Vật liệu xây dựng</v>
      </c>
      <c r="AU139" s="97">
        <v>3500</v>
      </c>
      <c r="AV139" s="70">
        <v>2.8653295128939771E-3</v>
      </c>
      <c r="AW139" s="70">
        <v>7.6785102480905199E-3</v>
      </c>
      <c r="AX139" s="70">
        <v>5.0001050001049929E-2</v>
      </c>
      <c r="AY139" s="102" t="str">
        <v>CNY/tấn</v>
      </c>
      <c r="AZ139" s="103">
        <v>45880</v>
      </c>
    </row>
    <row r="140" spans="45:52" ht="17.5" customHeight="1" x14ac:dyDescent="0.35">
      <c r="AS140" s="100" t="str">
        <v>Phốt pho vàng</v>
      </c>
      <c r="AT140" s="102" t="str">
        <v>Hóa chất</v>
      </c>
      <c r="AU140" s="110">
        <v>22629.33</v>
      </c>
      <c r="AV140" s="70">
        <v>-2.9375220303136107E-3</v>
      </c>
      <c r="AW140" s="70">
        <v>-6.5849171156482367E-3</v>
      </c>
      <c r="AX140" s="70">
        <v>1.0418378281836116E-2</v>
      </c>
      <c r="AY140" s="102" t="str">
        <v>CNY/tấn</v>
      </c>
      <c r="AZ140" s="103">
        <v>45880</v>
      </c>
    </row>
    <row r="141" spans="45:52" ht="17.5" customHeight="1" x14ac:dyDescent="0.35">
      <c r="AS141" s="100" t="str">
        <v>Hạt nhựa PVC</v>
      </c>
      <c r="AT141" s="102" t="str">
        <v>Hóa chất</v>
      </c>
      <c r="AU141" s="110">
        <v>4819</v>
      </c>
      <c r="AV141" s="70">
        <v>2.9136316337148305E-3</v>
      </c>
      <c r="AW141" s="70">
        <v>9.2146596858637686E-3</v>
      </c>
      <c r="AX141" s="70">
        <v>1.5595363540569007E-2</v>
      </c>
      <c r="AY141" s="102" t="str">
        <v>CNY/tấn</v>
      </c>
      <c r="AZ141" s="103">
        <v>45880</v>
      </c>
    </row>
    <row r="142" spans="45:52" ht="17.5" customHeight="1" x14ac:dyDescent="0.35">
      <c r="AS142" s="100" t="str">
        <v>Urê</v>
      </c>
      <c r="AT142" s="102" t="str">
        <v>Hóa chất</v>
      </c>
      <c r="AU142" s="97">
        <v>502</v>
      </c>
      <c r="AV142" s="70">
        <v>1.4962593516210099E-3</v>
      </c>
      <c r="AW142" s="70">
        <v>-1.4917951268025309E-3</v>
      </c>
      <c r="AX142" s="70">
        <v>9.1304347826086873E-2</v>
      </c>
      <c r="AY142" s="102" t="str">
        <v>USD/tấn</v>
      </c>
      <c r="AZ142" s="103">
        <v>45880</v>
      </c>
    </row>
    <row r="143" spans="45:52" ht="17.5" customHeight="1" x14ac:dyDescent="0.35">
      <c r="AS143" s="100" t="str">
        <v>Cao su</v>
      </c>
      <c r="AT143" s="102" t="str">
        <v>Hóa chất</v>
      </c>
      <c r="AU143" s="110">
        <v>2191.7142829455406</v>
      </c>
      <c r="AV143" s="70">
        <v>7.4534161490682482E-3</v>
      </c>
      <c r="AW143" s="70">
        <v>4.956629491945419E-3</v>
      </c>
      <c r="AX143" s="70">
        <v>2.1089077746301532E-2</v>
      </c>
      <c r="AY143" s="102" t="str">
        <v>USD/tấn</v>
      </c>
      <c r="AZ143" s="103">
        <v>45880</v>
      </c>
    </row>
    <row r="144" spans="45:52" ht="17.5" customHeight="1" x14ac:dyDescent="0.35">
      <c r="AS144" s="100" t="str">
        <v>Sợi cotton</v>
      </c>
      <c r="AT144" s="102" t="str">
        <v>Thực phẩm</v>
      </c>
      <c r="AU144" s="110">
        <v>20040</v>
      </c>
      <c r="AV144" s="70">
        <v>3.7565740045077956E-3</v>
      </c>
      <c r="AW144" s="70">
        <v>6.7822155237378112E-3</v>
      </c>
      <c r="AX144" s="70">
        <v>-4.718152470821968E-3</v>
      </c>
      <c r="AY144" s="102" t="str">
        <v>CNY/tấn</v>
      </c>
      <c r="AZ144" s="103">
        <v>45880</v>
      </c>
    </row>
    <row r="145" spans="1:52" ht="17.5" customHeight="1" x14ac:dyDescent="0.35">
      <c r="AS145" s="100" t="str">
        <v>Đường</v>
      </c>
      <c r="AT145" s="102" t="str">
        <v>Thực phẩm</v>
      </c>
      <c r="AU145" s="97">
        <v>486.2</v>
      </c>
      <c r="AV145" s="70">
        <v>2.3794483049063064E-2</v>
      </c>
      <c r="AW145" s="70">
        <v>4.8748921484037977E-2</v>
      </c>
      <c r="AX145" s="70">
        <v>-1.5988666261890327E-2</v>
      </c>
      <c r="AY145" s="102" t="str">
        <v>USD/tấn</v>
      </c>
      <c r="AZ145" s="103">
        <v>45880</v>
      </c>
    </row>
    <row r="146" spans="1:52" ht="17.5" customHeight="1" x14ac:dyDescent="0.35">
      <c r="AS146" s="100" t="str">
        <v>Thị heo hơi</v>
      </c>
      <c r="AT146" s="102" t="str">
        <v>Thực phẩm</v>
      </c>
      <c r="AU146" s="110">
        <v>61833.33</v>
      </c>
      <c r="AV146" s="70">
        <v>-2.6882258064515607E-3</v>
      </c>
      <c r="AW146" s="70">
        <v>-5.3620372460032595E-3</v>
      </c>
      <c r="AX146" s="70">
        <v>-5.3571431304664907E-2</v>
      </c>
      <c r="AY146" s="102" t="str">
        <v>VNĐ/kg</v>
      </c>
      <c r="AZ146" s="103">
        <v>45881</v>
      </c>
    </row>
    <row r="147" spans="1:52" ht="17.5" customHeight="1" x14ac:dyDescent="0.35">
      <c r="AS147" s="100" t="str">
        <v>Gạo xuất khẩu</v>
      </c>
      <c r="AT147" s="102" t="str">
        <v>Thực phẩm</v>
      </c>
      <c r="AU147" s="110">
        <v>9100</v>
      </c>
      <c r="AV147" s="70">
        <v>0</v>
      </c>
      <c r="AW147" s="70">
        <v>0</v>
      </c>
      <c r="AX147" s="70">
        <v>-4.2105263157894757E-2</v>
      </c>
      <c r="AY147" s="102" t="str">
        <v>VNĐ/tấn</v>
      </c>
      <c r="AZ147" s="103">
        <v>45868</v>
      </c>
    </row>
    <row r="148" spans="1:52" ht="18" customHeight="1" thickBot="1" x14ac:dyDescent="0.4">
      <c r="AS148" s="167" t="str">
        <f>'report cover'!B20</f>
        <v>*Dữ liệu cập nhật lúc 11:14 ngày 13/08/2025</v>
      </c>
      <c r="AT148" s="167"/>
      <c r="AU148" s="167"/>
      <c r="AV148" s="167"/>
      <c r="AW148" s="167"/>
      <c r="AX148" s="167"/>
      <c r="AY148" s="167"/>
      <c r="AZ148" s="167"/>
    </row>
    <row r="149" spans="1:52" ht="17" customHeight="1" x14ac:dyDescent="0.35">
      <c r="AS149" s="160" t="str">
        <f>'report cover'!B19</f>
        <v>BÁO CÁO CHIẾN LƯỢC ĐẦU TƯ TUẦN | NGÀY 11/08/2025 - 13/08/2025</v>
      </c>
      <c r="AT149" s="160"/>
      <c r="AU149" s="160"/>
      <c r="AV149" s="95"/>
      <c r="AW149" s="161" t="str">
        <f>'report cover'!$C$2 &amp; " |  7  "</f>
        <v xml:space="preserve">PHÒNG MÔI GIỚI VÀ TƯ VẤN ĐẦU TƯ |  7  </v>
      </c>
      <c r="AX149" s="161"/>
      <c r="AY149" s="161"/>
      <c r="AZ149" s="161"/>
    </row>
    <row r="158" spans="1:52" x14ac:dyDescent="0.35">
      <c r="A158" s="20"/>
      <c r="B158" s="20"/>
      <c r="C158" s="20"/>
      <c r="D158" s="20"/>
      <c r="E158" s="20"/>
      <c r="F158" s="20"/>
      <c r="G158" s="20"/>
      <c r="H158" s="20"/>
      <c r="I158" s="20"/>
      <c r="J158" s="20"/>
      <c r="K158" s="20"/>
      <c r="L158" s="20"/>
      <c r="M158" s="20"/>
      <c r="N158" s="20"/>
      <c r="O158" s="20"/>
      <c r="P158" s="20"/>
      <c r="Q158" s="20"/>
      <c r="S158" s="20"/>
      <c r="T158" s="20"/>
      <c r="U158" s="20"/>
    </row>
  </sheetData>
  <mergeCells count="48">
    <mergeCell ref="B1:F2"/>
    <mergeCell ref="R30:R31"/>
    <mergeCell ref="B29:H29"/>
    <mergeCell ref="B4:O4"/>
    <mergeCell ref="L29:O29"/>
    <mergeCell ref="B24:O27"/>
    <mergeCell ref="B28:O28"/>
    <mergeCell ref="R24:T27"/>
    <mergeCell ref="N1:P2"/>
    <mergeCell ref="T30:U31"/>
    <mergeCell ref="AW149:AZ149"/>
    <mergeCell ref="AS128:AZ128"/>
    <mergeCell ref="AS148:AZ148"/>
    <mergeCell ref="AB98:AC98"/>
    <mergeCell ref="AD98:AE98"/>
    <mergeCell ref="AF98:AG98"/>
    <mergeCell ref="AJ121:AN121"/>
    <mergeCell ref="AZ125:BA126"/>
    <mergeCell ref="W109:AG109"/>
    <mergeCell ref="AJ114:AP114"/>
    <mergeCell ref="AJ111:AN112"/>
    <mergeCell ref="AJ123:AP123"/>
    <mergeCell ref="W110:AC110"/>
    <mergeCell ref="AD110:AG110"/>
    <mergeCell ref="R71:R72"/>
    <mergeCell ref="AS149:AU149"/>
    <mergeCell ref="AS125:AU126"/>
    <mergeCell ref="R65:T68"/>
    <mergeCell ref="W86:AG86"/>
    <mergeCell ref="AJ116:AN116"/>
    <mergeCell ref="AP111:AQ112"/>
    <mergeCell ref="AF83:AH84"/>
    <mergeCell ref="B39:O39"/>
    <mergeCell ref="B80:O80"/>
    <mergeCell ref="W98:W99"/>
    <mergeCell ref="X98:Y98"/>
    <mergeCell ref="Z98:AA98"/>
    <mergeCell ref="B42:F43"/>
    <mergeCell ref="B45:O45"/>
    <mergeCell ref="B70:H70"/>
    <mergeCell ref="L70:O70"/>
    <mergeCell ref="B65:O68"/>
    <mergeCell ref="B69:O69"/>
    <mergeCell ref="T71:U72"/>
    <mergeCell ref="N42:P43"/>
    <mergeCell ref="W83:AA84"/>
    <mergeCell ref="R39:T39"/>
    <mergeCell ref="R80:T80"/>
  </mergeCells>
  <conditionalFormatting sqref="C7:E7">
    <cfRule type="expression" dxfId="95" priority="72">
      <formula>C7&lt;0</formula>
    </cfRule>
    <cfRule type="expression" dxfId="94" priority="73">
      <formula>C7&gt;=0</formula>
    </cfRule>
  </conditionalFormatting>
  <conditionalFormatting sqref="C16:E16">
    <cfRule type="expression" dxfId="93" priority="66">
      <formula>C16&lt;0</formula>
    </cfRule>
    <cfRule type="expression" dxfId="92" priority="67">
      <formula>C16&gt;=0</formula>
    </cfRule>
  </conditionalFormatting>
  <conditionalFormatting sqref="C48:E48">
    <cfRule type="expression" dxfId="91" priority="60">
      <formula>C48&lt;0</formula>
    </cfRule>
    <cfRule type="expression" dxfId="90" priority="61">
      <formula>C48&gt;=0</formula>
    </cfRule>
  </conditionalFormatting>
  <conditionalFormatting sqref="C57:E57">
    <cfRule type="expression" dxfId="89" priority="58">
      <formula>C57&lt;0</formula>
    </cfRule>
    <cfRule type="expression" dxfId="88" priority="59">
      <formula>C57&gt;=0</formula>
    </cfRule>
  </conditionalFormatting>
  <conditionalFormatting sqref="H7:J7">
    <cfRule type="expression" dxfId="87" priority="70">
      <formula>H7&lt;0</formula>
    </cfRule>
    <cfRule type="expression" dxfId="86" priority="71">
      <formula>H7&gt;=0</formula>
    </cfRule>
  </conditionalFormatting>
  <conditionalFormatting sqref="H16:J16">
    <cfRule type="expression" dxfId="85" priority="64">
      <formula>H16&lt;0</formula>
    </cfRule>
    <cfRule type="expression" dxfId="84" priority="65">
      <formula>H16&gt;=0</formula>
    </cfRule>
  </conditionalFormatting>
  <conditionalFormatting sqref="H48:J48">
    <cfRule type="expression" dxfId="83" priority="56">
      <formula>H48&lt;0</formula>
    </cfRule>
    <cfRule type="expression" dxfId="82" priority="57">
      <formula>H48&gt;=0</formula>
    </cfRule>
  </conditionalFormatting>
  <conditionalFormatting sqref="H57:J57">
    <cfRule type="expression" dxfId="81" priority="52">
      <formula>H57&lt;0</formula>
    </cfRule>
    <cfRule type="expression" dxfId="80" priority="53">
      <formula>H57&gt;=0</formula>
    </cfRule>
  </conditionalFormatting>
  <conditionalFormatting sqref="M7:O7">
    <cfRule type="expression" dxfId="79" priority="68">
      <formula>M7&lt;0</formula>
    </cfRule>
    <cfRule type="expression" dxfId="78" priority="69">
      <formula>M7&gt;=0</formula>
    </cfRule>
  </conditionalFormatting>
  <conditionalFormatting sqref="M16:O16">
    <cfRule type="expression" dxfId="77" priority="62">
      <formula>M16&lt;0</formula>
    </cfRule>
    <cfRule type="expression" dxfId="76" priority="63">
      <formula>M16&gt;=0</formula>
    </cfRule>
  </conditionalFormatting>
  <conditionalFormatting sqref="M48:O48">
    <cfRule type="expression" dxfId="75" priority="54">
      <formula>M48&lt;0</formula>
    </cfRule>
    <cfRule type="expression" dxfId="74" priority="55">
      <formula>M48&gt;=0</formula>
    </cfRule>
  </conditionalFormatting>
  <conditionalFormatting sqref="M57:O57">
    <cfRule type="expression" dxfId="73" priority="50">
      <formula>M57&lt;0</formula>
    </cfRule>
    <cfRule type="expression" dxfId="72" priority="51">
      <formula>M57&gt;=0</formula>
    </cfRule>
  </conditionalFormatting>
  <conditionalFormatting sqref="S34:S38">
    <cfRule type="expression" dxfId="71" priority="35">
      <formula>S34="Trung lập"</formula>
    </cfRule>
    <cfRule type="expression" dxfId="70" priority="36">
      <formula>S34="Tiêu cực"</formula>
    </cfRule>
    <cfRule type="expression" dxfId="69" priority="37">
      <formula>S34="Tích cực"</formula>
    </cfRule>
  </conditionalFormatting>
  <conditionalFormatting sqref="S75:S79">
    <cfRule type="expression" dxfId="68" priority="20">
      <formula>S75="Trung lập"</formula>
    </cfRule>
    <cfRule type="expression" dxfId="67" priority="21">
      <formula>S75="Tiêu cực"</formula>
    </cfRule>
    <cfRule type="expression" dxfId="66" priority="22">
      <formula>S75="Tích cực"</formula>
    </cfRule>
  </conditionalFormatting>
  <conditionalFormatting sqref="Y100:Y108">
    <cfRule type="expression" dxfId="65" priority="13">
      <formula>Y100="-"</formula>
    </cfRule>
    <cfRule type="expression" dxfId="64" priority="14">
      <formula>Y100&lt;0</formula>
    </cfRule>
    <cfRule type="expression" dxfId="63" priority="15">
      <formula>Y100&gt;0</formula>
    </cfRule>
  </conditionalFormatting>
  <conditionalFormatting sqref="AA100:AA108">
    <cfRule type="expression" dxfId="62" priority="10">
      <formula>AA100="-"</formula>
    </cfRule>
    <cfRule type="expression" dxfId="61" priority="11">
      <formula>AA100&lt;0</formula>
    </cfRule>
    <cfRule type="expression" dxfId="60" priority="12">
      <formula>AA100&gt;0</formula>
    </cfRule>
  </conditionalFormatting>
  <conditionalFormatting sqref="AC100:AC108">
    <cfRule type="expression" dxfId="59" priority="7">
      <formula>AC100="-"</formula>
    </cfRule>
    <cfRule type="expression" dxfId="58" priority="8">
      <formula>AC100&lt;0</formula>
    </cfRule>
    <cfRule type="expression" dxfId="57" priority="9">
      <formula>AC100&gt;0</formula>
    </cfRule>
  </conditionalFormatting>
  <conditionalFormatting sqref="AE100:AE108">
    <cfRule type="expression" dxfId="56" priority="4">
      <formula>AE100="-"</formula>
    </cfRule>
    <cfRule type="expression" dxfId="55" priority="5">
      <formula>AE100&lt;0</formula>
    </cfRule>
    <cfRule type="expression" dxfId="54" priority="6">
      <formula>AE100&gt;0</formula>
    </cfRule>
  </conditionalFormatting>
  <conditionalFormatting sqref="AG100:AG108">
    <cfRule type="expression" dxfId="53" priority="1">
      <formula>AG100="-"</formula>
    </cfRule>
    <cfRule type="expression" dxfId="52" priority="2">
      <formula>AG100&lt;0</formula>
    </cfRule>
    <cfRule type="expression" dxfId="51" priority="3">
      <formula>AG100&gt;0</formula>
    </cfRule>
  </conditionalFormatting>
  <conditionalFormatting sqref="AV131:AX147">
    <cfRule type="expression" dxfId="50" priority="18">
      <formula>AV131&lt;0</formula>
    </cfRule>
    <cfRule type="expression" dxfId="49" priority="19">
      <formula>AV131&gt;=0</formula>
    </cfRule>
  </conditionalFormatting>
  <printOptions horizontalCentered="1" verticalCentered="1"/>
  <pageMargins left="0" right="0" top="0" bottom="0" header="0" footer="0"/>
  <pageSetup paperSize="11" orientation="landscape" r:id="rId1"/>
  <colBreaks count="1" manualBreakCount="1">
    <brk id="16"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03F57-69B2-44C5-B653-911B0BB3A964}">
  <dimension ref="A1:O24"/>
  <sheetViews>
    <sheetView workbookViewId="0">
      <selection activeCell="E37" sqref="E37"/>
    </sheetView>
  </sheetViews>
  <sheetFormatPr defaultRowHeight="14.5" x14ac:dyDescent="0.35"/>
  <cols>
    <col min="1" max="1" width="15.54296875" bestFit="1" customWidth="1"/>
    <col min="2" max="2" width="10.1796875" bestFit="1" customWidth="1"/>
    <col min="3" max="4" width="10.6328125" bestFit="1" customWidth="1"/>
    <col min="5" max="5" width="16.90625" bestFit="1" customWidth="1"/>
    <col min="6" max="6" width="11.453125" bestFit="1" customWidth="1"/>
    <col min="7" max="7" width="19.54296875" bestFit="1" customWidth="1"/>
    <col min="8" max="8" width="10.81640625" bestFit="1" customWidth="1"/>
    <col min="9" max="9" width="20" bestFit="1" customWidth="1"/>
    <col min="10" max="10" width="16.08984375" bestFit="1" customWidth="1"/>
    <col min="11" max="11" width="15.1796875" bestFit="1" customWidth="1"/>
    <col min="12" max="12" width="20.6328125" bestFit="1" customWidth="1"/>
    <col min="13" max="13" width="20.1796875" bestFit="1" customWidth="1"/>
    <col min="14" max="14" width="23.36328125" bestFit="1" customWidth="1"/>
    <col min="15" max="15" width="23.7265625" bestFit="1" customWidth="1"/>
  </cols>
  <sheetData>
    <row r="1" spans="1:15" x14ac:dyDescent="0.35">
      <c r="A1" t="s">
        <v>19</v>
      </c>
      <c r="B1" t="s">
        <v>264</v>
      </c>
      <c r="C1" t="s">
        <v>332</v>
      </c>
      <c r="D1" t="s">
        <v>333</v>
      </c>
      <c r="E1" t="s">
        <v>265</v>
      </c>
      <c r="F1" t="s">
        <v>266</v>
      </c>
      <c r="G1" t="s">
        <v>267</v>
      </c>
      <c r="H1" t="s">
        <v>268</v>
      </c>
      <c r="I1" t="s">
        <v>269</v>
      </c>
      <c r="J1" t="s">
        <v>334</v>
      </c>
      <c r="K1" t="s">
        <v>335</v>
      </c>
      <c r="L1" t="s">
        <v>336</v>
      </c>
      <c r="M1" t="s">
        <v>337</v>
      </c>
      <c r="N1" t="s">
        <v>338</v>
      </c>
      <c r="O1" t="s">
        <v>339</v>
      </c>
    </row>
    <row r="2" spans="1:15" x14ac:dyDescent="0.35">
      <c r="A2" s="1">
        <v>45881</v>
      </c>
      <c r="B2">
        <v>5.4800000000000001E-2</v>
      </c>
      <c r="C2">
        <v>5.2600000000000001E-2</v>
      </c>
      <c r="D2">
        <v>5.5100000000000003E-2</v>
      </c>
      <c r="E2">
        <v>25247</v>
      </c>
      <c r="F2">
        <v>26509.35</v>
      </c>
      <c r="G2">
        <v>26450</v>
      </c>
      <c r="H2">
        <v>23984.65</v>
      </c>
      <c r="I2">
        <v>26505</v>
      </c>
      <c r="J2">
        <v>26111.72</v>
      </c>
      <c r="K2">
        <v>-30539.22</v>
      </c>
      <c r="L2">
        <v>-4427.5</v>
      </c>
      <c r="M2">
        <v>0</v>
      </c>
      <c r="N2">
        <v>210350.6</v>
      </c>
      <c r="O2">
        <v>210350.6</v>
      </c>
    </row>
    <row r="3" spans="1:15" x14ac:dyDescent="0.35">
      <c r="A3" s="1">
        <v>45880</v>
      </c>
      <c r="B3">
        <v>5.4800000000000001E-2</v>
      </c>
      <c r="C3">
        <v>5.2600000000000001E-2</v>
      </c>
      <c r="D3">
        <v>5.5100000000000003E-2</v>
      </c>
      <c r="E3">
        <v>25243</v>
      </c>
      <c r="F3">
        <v>26505.15</v>
      </c>
      <c r="G3">
        <v>26450</v>
      </c>
      <c r="H3">
        <v>23980.85</v>
      </c>
      <c r="I3">
        <v>26500</v>
      </c>
      <c r="J3">
        <v>26111.72</v>
      </c>
      <c r="K3">
        <v>-30539.22</v>
      </c>
      <c r="L3">
        <v>-4427.5</v>
      </c>
      <c r="M3">
        <v>0</v>
      </c>
      <c r="N3">
        <v>210350.6</v>
      </c>
      <c r="O3">
        <v>210350.6</v>
      </c>
    </row>
    <row r="4" spans="1:15" x14ac:dyDescent="0.35">
      <c r="A4" s="1">
        <v>45876</v>
      </c>
      <c r="B4">
        <v>5.4800000000000001E-2</v>
      </c>
      <c r="C4">
        <v>5.2600000000000001E-2</v>
      </c>
      <c r="D4">
        <v>5.5100000000000003E-2</v>
      </c>
      <c r="E4">
        <v>25228</v>
      </c>
      <c r="F4">
        <v>26489.4</v>
      </c>
      <c r="G4">
        <v>26400</v>
      </c>
      <c r="H4">
        <v>23966.6</v>
      </c>
      <c r="I4">
        <v>26480</v>
      </c>
      <c r="J4">
        <v>26111.72</v>
      </c>
      <c r="K4">
        <v>-30539.22</v>
      </c>
      <c r="L4">
        <v>-4427.5</v>
      </c>
      <c r="M4">
        <v>0</v>
      </c>
      <c r="N4">
        <v>210350.6</v>
      </c>
      <c r="O4">
        <v>210350.6</v>
      </c>
    </row>
    <row r="5" spans="1:15" x14ac:dyDescent="0.35">
      <c r="A5" s="1">
        <v>45875</v>
      </c>
      <c r="B5">
        <v>5.4800000000000001E-2</v>
      </c>
      <c r="C5">
        <v>5.2600000000000001E-2</v>
      </c>
      <c r="D5">
        <v>5.5100000000000003E-2</v>
      </c>
      <c r="E5">
        <v>25239</v>
      </c>
      <c r="F5">
        <v>26500.95</v>
      </c>
      <c r="G5">
        <v>26400</v>
      </c>
      <c r="H5">
        <v>23977.05</v>
      </c>
      <c r="I5">
        <v>26480</v>
      </c>
      <c r="J5">
        <v>28522.880000000001</v>
      </c>
      <c r="K5">
        <v>-26706.35</v>
      </c>
      <c r="L5">
        <v>1816.5300000000025</v>
      </c>
      <c r="M5">
        <v>0</v>
      </c>
      <c r="N5">
        <v>214778.1</v>
      </c>
      <c r="O5">
        <v>214778.1</v>
      </c>
    </row>
    <row r="6" spans="1:15" x14ac:dyDescent="0.35">
      <c r="A6" s="1">
        <v>45874</v>
      </c>
      <c r="B6">
        <v>5.4800000000000001E-2</v>
      </c>
      <c r="C6">
        <v>5.2400000000000002E-2</v>
      </c>
      <c r="D6">
        <v>5.3600000000000002E-2</v>
      </c>
      <c r="E6">
        <v>25232</v>
      </c>
      <c r="F6">
        <v>26493.599999999999</v>
      </c>
      <c r="G6">
        <v>26420</v>
      </c>
      <c r="H6">
        <v>23970.400000000001</v>
      </c>
      <c r="I6">
        <v>26480</v>
      </c>
      <c r="J6">
        <v>19996.919999999998</v>
      </c>
      <c r="K6">
        <v>-22865.4</v>
      </c>
      <c r="L6">
        <v>-2868.4800000000032</v>
      </c>
      <c r="M6">
        <v>0</v>
      </c>
      <c r="N6">
        <v>212961.57</v>
      </c>
      <c r="O6">
        <v>212961.57</v>
      </c>
    </row>
    <row r="7" spans="1:15" x14ac:dyDescent="0.35">
      <c r="A7" s="1">
        <v>45873</v>
      </c>
      <c r="B7">
        <v>5.2200000000000003E-2</v>
      </c>
      <c r="C7">
        <v>4.82E-2</v>
      </c>
      <c r="D7">
        <v>5.1299999999999998E-2</v>
      </c>
      <c r="E7">
        <v>25219</v>
      </c>
      <c r="F7">
        <v>26479.95</v>
      </c>
      <c r="G7">
        <v>26420</v>
      </c>
      <c r="H7">
        <v>23958.05</v>
      </c>
      <c r="I7">
        <v>26480</v>
      </c>
      <c r="J7">
        <v>25578.560000000001</v>
      </c>
      <c r="K7">
        <v>-18853.62</v>
      </c>
      <c r="L7">
        <v>6724.9400000000023</v>
      </c>
      <c r="M7">
        <v>0</v>
      </c>
      <c r="N7">
        <v>215830.05</v>
      </c>
      <c r="O7">
        <v>215830.05</v>
      </c>
    </row>
    <row r="8" spans="1:15" x14ac:dyDescent="0.35">
      <c r="A8" s="1">
        <v>45870</v>
      </c>
      <c r="B8">
        <v>5.3600000000000002E-2</v>
      </c>
      <c r="C8">
        <v>4.5100000000000001E-2</v>
      </c>
      <c r="D8">
        <v>5.4600000000000003E-2</v>
      </c>
      <c r="E8">
        <v>25249</v>
      </c>
      <c r="F8">
        <v>26511.45</v>
      </c>
      <c r="G8">
        <v>26380</v>
      </c>
      <c r="H8">
        <v>23986.55</v>
      </c>
      <c r="I8">
        <v>26450</v>
      </c>
      <c r="J8">
        <v>30976.44</v>
      </c>
      <c r="K8">
        <v>-28746.31</v>
      </c>
      <c r="L8">
        <v>2230.1299999999974</v>
      </c>
      <c r="M8">
        <v>0</v>
      </c>
      <c r="N8">
        <v>209105.11</v>
      </c>
      <c r="O8">
        <v>209105.11</v>
      </c>
    </row>
    <row r="9" spans="1:15" x14ac:dyDescent="0.35">
      <c r="A9" s="1">
        <v>45869</v>
      </c>
      <c r="B9">
        <v>3.3500000000000002E-2</v>
      </c>
      <c r="C9">
        <v>4.6399999999999997E-2</v>
      </c>
      <c r="D9">
        <v>5.0200000000000002E-2</v>
      </c>
      <c r="E9">
        <v>25249</v>
      </c>
      <c r="F9">
        <v>26511.45</v>
      </c>
      <c r="G9">
        <v>26380</v>
      </c>
      <c r="H9">
        <v>23986.55</v>
      </c>
      <c r="I9">
        <v>26450</v>
      </c>
      <c r="J9">
        <v>7835.26</v>
      </c>
      <c r="K9">
        <v>-14431.76</v>
      </c>
      <c r="L9">
        <v>-6596.5</v>
      </c>
      <c r="M9">
        <v>0</v>
      </c>
      <c r="N9">
        <v>206874.98</v>
      </c>
      <c r="O9">
        <v>206874.98</v>
      </c>
    </row>
    <row r="10" spans="1:15" x14ac:dyDescent="0.35">
      <c r="A10" s="1">
        <v>45868</v>
      </c>
      <c r="B10">
        <v>3.6700000000000003E-2</v>
      </c>
      <c r="C10">
        <v>4.6600000000000003E-2</v>
      </c>
      <c r="D10">
        <v>4.8500000000000001E-2</v>
      </c>
      <c r="E10">
        <v>25240</v>
      </c>
      <c r="F10">
        <v>26502</v>
      </c>
      <c r="G10">
        <v>26390</v>
      </c>
      <c r="H10">
        <v>23978</v>
      </c>
      <c r="I10">
        <v>26450</v>
      </c>
      <c r="J10">
        <v>1493.85</v>
      </c>
      <c r="K10">
        <v>-10548.65</v>
      </c>
      <c r="L10">
        <v>-9054.7999999999993</v>
      </c>
      <c r="M10">
        <v>0</v>
      </c>
      <c r="N10">
        <v>213471.48</v>
      </c>
      <c r="O10">
        <v>213471.48</v>
      </c>
    </row>
    <row r="11" spans="1:15" x14ac:dyDescent="0.35">
      <c r="A11" s="1">
        <v>45867</v>
      </c>
      <c r="B11">
        <v>4.3299999999999998E-2</v>
      </c>
      <c r="C11">
        <v>5.7799999999999997E-2</v>
      </c>
      <c r="D11">
        <v>4.8099999999999997E-2</v>
      </c>
      <c r="E11">
        <v>25228</v>
      </c>
      <c r="F11">
        <v>26489.4</v>
      </c>
      <c r="G11">
        <v>26400</v>
      </c>
      <c r="H11">
        <v>23966.6</v>
      </c>
      <c r="I11">
        <v>26450</v>
      </c>
      <c r="J11">
        <v>10149.280000000001</v>
      </c>
      <c r="K11">
        <v>-13053.03</v>
      </c>
      <c r="L11">
        <v>-2903.75</v>
      </c>
      <c r="M11">
        <v>0</v>
      </c>
      <c r="N11">
        <v>222526.28</v>
      </c>
      <c r="O11">
        <v>222526.28</v>
      </c>
    </row>
    <row r="12" spans="1:15" x14ac:dyDescent="0.35">
      <c r="A12" s="1">
        <v>45866</v>
      </c>
      <c r="B12">
        <v>5.8500000000000003E-2</v>
      </c>
      <c r="C12">
        <v>5.3400000000000003E-2</v>
      </c>
      <c r="D12">
        <v>5.4399999999999997E-2</v>
      </c>
      <c r="E12">
        <v>25206</v>
      </c>
      <c r="F12">
        <v>26466.3</v>
      </c>
      <c r="G12">
        <v>26380</v>
      </c>
      <c r="H12">
        <v>23945.7</v>
      </c>
      <c r="I12">
        <v>26460</v>
      </c>
      <c r="J12">
        <v>18378</v>
      </c>
      <c r="K12">
        <v>-3818.7</v>
      </c>
      <c r="L12">
        <v>14559.3</v>
      </c>
      <c r="M12">
        <v>0</v>
      </c>
      <c r="N12">
        <v>225430.03</v>
      </c>
      <c r="O12">
        <v>225430.03</v>
      </c>
    </row>
    <row r="13" spans="1:15" x14ac:dyDescent="0.35">
      <c r="A13" s="1">
        <v>45863</v>
      </c>
      <c r="B13">
        <v>6.5000000000000002E-2</v>
      </c>
      <c r="C13">
        <v>5.3900000000000003E-2</v>
      </c>
      <c r="D13">
        <v>5.57E-2</v>
      </c>
      <c r="E13">
        <v>25164</v>
      </c>
      <c r="F13">
        <v>26422.2</v>
      </c>
      <c r="G13">
        <v>26300</v>
      </c>
      <c r="H13">
        <v>23905.8</v>
      </c>
      <c r="I13">
        <v>26460</v>
      </c>
      <c r="J13">
        <v>31528.76</v>
      </c>
      <c r="K13">
        <v>-7940.46</v>
      </c>
      <c r="L13">
        <v>23588.3</v>
      </c>
      <c r="M13">
        <v>0</v>
      </c>
      <c r="N13">
        <v>210870.73</v>
      </c>
      <c r="O13">
        <v>210870.73</v>
      </c>
    </row>
    <row r="14" spans="1:15" x14ac:dyDescent="0.35">
      <c r="A14" s="1">
        <v>45862</v>
      </c>
      <c r="B14">
        <v>5.9499999999999997E-2</v>
      </c>
      <c r="C14">
        <v>4.8800000000000003E-2</v>
      </c>
      <c r="D14">
        <v>5.1299999999999998E-2</v>
      </c>
      <c r="E14">
        <v>25164</v>
      </c>
      <c r="F14">
        <v>26422.2</v>
      </c>
      <c r="G14">
        <v>26300</v>
      </c>
      <c r="H14">
        <v>23905.8</v>
      </c>
      <c r="I14">
        <v>26460</v>
      </c>
      <c r="J14">
        <v>47176.06</v>
      </c>
      <c r="K14">
        <v>-24678.19</v>
      </c>
      <c r="L14">
        <v>22497.87</v>
      </c>
      <c r="M14">
        <v>0</v>
      </c>
      <c r="N14">
        <v>187282.43</v>
      </c>
      <c r="O14">
        <v>187282.43</v>
      </c>
    </row>
    <row r="15" spans="1:15" x14ac:dyDescent="0.35">
      <c r="A15" s="1">
        <v>45861</v>
      </c>
      <c r="B15">
        <v>5.2600000000000001E-2</v>
      </c>
      <c r="C15">
        <v>5.0200000000000002E-2</v>
      </c>
      <c r="D15">
        <v>4.9599999999999998E-2</v>
      </c>
      <c r="E15">
        <v>25166</v>
      </c>
      <c r="F15">
        <v>26424.3</v>
      </c>
      <c r="G15">
        <v>26320</v>
      </c>
      <c r="H15">
        <v>23907.7</v>
      </c>
      <c r="I15">
        <v>26460</v>
      </c>
      <c r="J15">
        <v>39713.629999999997</v>
      </c>
      <c r="K15">
        <v>-30000</v>
      </c>
      <c r="L15">
        <v>9713.6299999999974</v>
      </c>
      <c r="M15">
        <v>0</v>
      </c>
      <c r="N15">
        <v>164784.56</v>
      </c>
      <c r="O15">
        <v>164784.56</v>
      </c>
    </row>
    <row r="16" spans="1:15" x14ac:dyDescent="0.35">
      <c r="A16" s="1">
        <v>45860</v>
      </c>
      <c r="B16">
        <v>5.04E-2</v>
      </c>
      <c r="C16">
        <v>4.7699999999999999E-2</v>
      </c>
      <c r="D16">
        <v>5.0599999999999999E-2</v>
      </c>
      <c r="E16">
        <v>25177</v>
      </c>
      <c r="F16">
        <v>26435.85</v>
      </c>
      <c r="G16">
        <v>26320</v>
      </c>
      <c r="H16">
        <v>23918.15</v>
      </c>
      <c r="I16">
        <v>26460</v>
      </c>
      <c r="J16">
        <v>45918.43</v>
      </c>
      <c r="K16">
        <v>-31067.05</v>
      </c>
      <c r="L16">
        <v>14851.380000000001</v>
      </c>
      <c r="M16">
        <v>-1000</v>
      </c>
      <c r="N16">
        <v>156070.93</v>
      </c>
      <c r="O16">
        <v>155070.93</v>
      </c>
    </row>
    <row r="17" spans="1:15" x14ac:dyDescent="0.35">
      <c r="A17" s="1">
        <v>45859</v>
      </c>
      <c r="B17">
        <v>4.9299999999999997E-2</v>
      </c>
      <c r="C17">
        <v>4.6699999999999998E-2</v>
      </c>
      <c r="D17">
        <v>4.7800000000000002E-2</v>
      </c>
      <c r="E17">
        <v>25179</v>
      </c>
      <c r="F17">
        <v>26437.95</v>
      </c>
      <c r="G17">
        <v>26320</v>
      </c>
      <c r="H17">
        <v>23920.05</v>
      </c>
      <c r="I17">
        <v>26450</v>
      </c>
      <c r="J17">
        <v>25364.230000000003</v>
      </c>
      <c r="K17">
        <v>-17160.37</v>
      </c>
      <c r="L17">
        <v>8203.8600000000042</v>
      </c>
      <c r="M17">
        <v>-11000</v>
      </c>
      <c r="N17">
        <v>151219.54999999999</v>
      </c>
      <c r="O17">
        <v>140219.54999999999</v>
      </c>
    </row>
    <row r="18" spans="1:15" x14ac:dyDescent="0.35">
      <c r="A18" s="1">
        <v>45856</v>
      </c>
      <c r="B18">
        <v>5.0099999999999999E-2</v>
      </c>
      <c r="C18">
        <v>4.6699999999999998E-2</v>
      </c>
      <c r="D18">
        <v>4.8500000000000001E-2</v>
      </c>
      <c r="E18">
        <v>25185</v>
      </c>
      <c r="F18">
        <v>26444.25</v>
      </c>
      <c r="G18">
        <v>26330</v>
      </c>
      <c r="H18">
        <v>23925.75</v>
      </c>
      <c r="I18">
        <v>26420</v>
      </c>
      <c r="J18">
        <v>27715.62</v>
      </c>
      <c r="K18">
        <v>-11444.18</v>
      </c>
      <c r="L18">
        <v>16271.439999999999</v>
      </c>
      <c r="M18">
        <v>-15999.9</v>
      </c>
      <c r="N18">
        <v>148015.59</v>
      </c>
      <c r="O18">
        <v>132015.69</v>
      </c>
    </row>
    <row r="19" spans="1:15" x14ac:dyDescent="0.35">
      <c r="A19" s="1">
        <v>45855</v>
      </c>
      <c r="B19">
        <v>5.1700000000000003E-2</v>
      </c>
      <c r="C19">
        <v>4.6399999999999997E-2</v>
      </c>
      <c r="D19">
        <v>4.9299999999999997E-2</v>
      </c>
      <c r="E19">
        <v>25185</v>
      </c>
      <c r="F19">
        <v>26444.25</v>
      </c>
      <c r="G19">
        <v>26330</v>
      </c>
      <c r="H19">
        <v>23925.75</v>
      </c>
      <c r="I19">
        <v>26420</v>
      </c>
      <c r="J19">
        <v>29775.63</v>
      </c>
      <c r="K19">
        <v>-14756.42</v>
      </c>
      <c r="L19">
        <v>15019.210000000001</v>
      </c>
      <c r="M19">
        <v>-17399.900000000001</v>
      </c>
      <c r="N19">
        <v>133144.15</v>
      </c>
      <c r="O19">
        <v>115744.25</v>
      </c>
    </row>
    <row r="20" spans="1:15" x14ac:dyDescent="0.35">
      <c r="A20" s="1">
        <v>45854</v>
      </c>
      <c r="B20">
        <v>5.0900000000000001E-2</v>
      </c>
      <c r="C20">
        <v>4.6100000000000002E-2</v>
      </c>
      <c r="D20">
        <v>4.9099999999999998E-2</v>
      </c>
      <c r="E20">
        <v>25176</v>
      </c>
      <c r="F20">
        <v>26434.799999999999</v>
      </c>
      <c r="G20">
        <v>26340</v>
      </c>
      <c r="H20">
        <v>23917.200000000001</v>
      </c>
      <c r="I20">
        <v>26420</v>
      </c>
      <c r="J20">
        <v>35000</v>
      </c>
      <c r="K20">
        <v>-21994.75</v>
      </c>
      <c r="L20">
        <v>13005.25</v>
      </c>
      <c r="M20">
        <v>-22399.9</v>
      </c>
      <c r="N20">
        <v>123124.94</v>
      </c>
      <c r="O20">
        <v>100725.04000000001</v>
      </c>
    </row>
    <row r="21" spans="1:15" x14ac:dyDescent="0.35">
      <c r="A21" s="1">
        <v>45853</v>
      </c>
      <c r="B21">
        <v>4.7800000000000002E-2</v>
      </c>
      <c r="C21">
        <v>4.5499999999999999E-2</v>
      </c>
      <c r="D21">
        <v>4.7199999999999999E-2</v>
      </c>
      <c r="E21">
        <v>25168</v>
      </c>
      <c r="F21">
        <v>26426.400000000001</v>
      </c>
      <c r="G21">
        <v>26320</v>
      </c>
      <c r="H21">
        <v>23909.599999999999</v>
      </c>
      <c r="I21">
        <v>26420</v>
      </c>
      <c r="J21">
        <v>40977.94</v>
      </c>
      <c r="K21">
        <v>-25000</v>
      </c>
      <c r="L21">
        <v>15977.940000000002</v>
      </c>
      <c r="M21">
        <v>-26399.9</v>
      </c>
      <c r="N21">
        <v>114119.69</v>
      </c>
      <c r="O21">
        <v>87719.790000000008</v>
      </c>
    </row>
    <row r="22" spans="1:15" x14ac:dyDescent="0.35">
      <c r="A22" s="1">
        <v>45852</v>
      </c>
      <c r="B22">
        <v>4.6800000000000001E-2</v>
      </c>
      <c r="C22">
        <v>4.5900000000000003E-2</v>
      </c>
      <c r="D22">
        <v>4.7E-2</v>
      </c>
      <c r="E22">
        <v>25148</v>
      </c>
      <c r="F22">
        <v>26405.4</v>
      </c>
      <c r="G22">
        <v>26310</v>
      </c>
      <c r="H22">
        <v>23890.6</v>
      </c>
      <c r="I22">
        <v>26420</v>
      </c>
      <c r="J22">
        <v>22160.37</v>
      </c>
      <c r="K22">
        <v>-33019.72</v>
      </c>
      <c r="L22">
        <v>-10859.350000000002</v>
      </c>
      <c r="M22">
        <v>-21399.9</v>
      </c>
      <c r="N22">
        <v>93141.75</v>
      </c>
      <c r="O22">
        <v>71741.850000000006</v>
      </c>
    </row>
    <row r="23" spans="1:15" x14ac:dyDescent="0.35">
      <c r="A23" s="1">
        <v>45849</v>
      </c>
      <c r="B23">
        <v>4.65E-2</v>
      </c>
      <c r="C23">
        <v>4.2999999999999997E-2</v>
      </c>
      <c r="D23">
        <v>4.7800000000000002E-2</v>
      </c>
      <c r="E23">
        <v>25128</v>
      </c>
      <c r="F23">
        <v>26384.400000000001</v>
      </c>
      <c r="G23">
        <v>26290</v>
      </c>
      <c r="H23">
        <v>23871.599999999999</v>
      </c>
      <c r="I23">
        <v>26490</v>
      </c>
      <c r="J23">
        <v>19644.18</v>
      </c>
      <c r="K23">
        <v>-21400</v>
      </c>
      <c r="L23">
        <v>-1755.8199999999997</v>
      </c>
      <c r="M23">
        <v>-21400</v>
      </c>
      <c r="N23">
        <v>104001.2</v>
      </c>
      <c r="O23">
        <v>82601.2</v>
      </c>
    </row>
    <row r="24" spans="1:15" x14ac:dyDescent="0.35">
      <c r="A24" s="1">
        <v>45848</v>
      </c>
      <c r="B24">
        <v>4.6899999999999997E-2</v>
      </c>
      <c r="C24">
        <v>4.6699999999999998E-2</v>
      </c>
      <c r="D24">
        <v>4.7100000000000003E-2</v>
      </c>
      <c r="E24">
        <v>25128</v>
      </c>
      <c r="F24">
        <v>26384.400000000001</v>
      </c>
      <c r="G24">
        <v>26290</v>
      </c>
      <c r="H24">
        <v>23871.599999999999</v>
      </c>
      <c r="I24">
        <v>26490</v>
      </c>
      <c r="J24">
        <v>24409.620000000003</v>
      </c>
      <c r="K24">
        <v>-5195.7700000000004</v>
      </c>
      <c r="L24">
        <v>19213.850000000002</v>
      </c>
      <c r="M24">
        <v>-28200</v>
      </c>
      <c r="N24">
        <v>112557.02</v>
      </c>
      <c r="O24">
        <v>84357.02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30249-B96B-4DBD-9845-96FF0AA2F06B}">
  <dimension ref="A1:K12"/>
  <sheetViews>
    <sheetView workbookViewId="0">
      <selection activeCell="E37" sqref="E37"/>
    </sheetView>
  </sheetViews>
  <sheetFormatPr defaultRowHeight="14.5" x14ac:dyDescent="0.35"/>
  <cols>
    <col min="1" max="1" width="20.1796875" bestFit="1" customWidth="1"/>
    <col min="2" max="2" width="16.54296875" bestFit="1" customWidth="1"/>
    <col min="3" max="3" width="17.54296875" bestFit="1" customWidth="1"/>
    <col min="4" max="4" width="16.54296875" bestFit="1" customWidth="1"/>
    <col min="5" max="5" width="17.54296875" bestFit="1" customWidth="1"/>
    <col min="6" max="6" width="16.54296875" bestFit="1" customWidth="1"/>
    <col min="7" max="7" width="17.54296875" bestFit="1" customWidth="1"/>
    <col min="8" max="8" width="16.54296875" bestFit="1" customWidth="1"/>
    <col min="9" max="9" width="17.54296875" bestFit="1" customWidth="1"/>
    <col min="10" max="10" width="16.54296875" bestFit="1" customWidth="1"/>
    <col min="11" max="11" width="17.54296875" bestFit="1" customWidth="1"/>
    <col min="12" max="12" width="16.54296875" bestFit="1" customWidth="1"/>
    <col min="13" max="13" width="17.54296875" bestFit="1" customWidth="1"/>
    <col min="14" max="14" width="16.54296875" bestFit="1" customWidth="1"/>
    <col min="15" max="15" width="17.54296875" bestFit="1" customWidth="1"/>
    <col min="16" max="16" width="16.54296875" bestFit="1" customWidth="1"/>
    <col min="17" max="17" width="17.54296875" bestFit="1" customWidth="1"/>
    <col min="18" max="18" width="16.54296875" bestFit="1" customWidth="1"/>
    <col min="19" max="19" width="17.54296875" bestFit="1" customWidth="1"/>
    <col min="20" max="20" width="16.54296875" bestFit="1" customWidth="1"/>
    <col min="21" max="21" width="17.54296875" bestFit="1" customWidth="1"/>
  </cols>
  <sheetData>
    <row r="1" spans="1:11" x14ac:dyDescent="0.35">
      <c r="A1" t="s">
        <v>272</v>
      </c>
      <c r="B1" t="s">
        <v>356</v>
      </c>
      <c r="C1" t="s">
        <v>357</v>
      </c>
      <c r="D1" t="s">
        <v>358</v>
      </c>
      <c r="E1" t="s">
        <v>359</v>
      </c>
      <c r="F1" t="s">
        <v>360</v>
      </c>
      <c r="G1" t="s">
        <v>361</v>
      </c>
      <c r="H1" t="s">
        <v>362</v>
      </c>
      <c r="I1" t="s">
        <v>363</v>
      </c>
      <c r="J1" t="s">
        <v>364</v>
      </c>
      <c r="K1" t="s">
        <v>365</v>
      </c>
    </row>
    <row r="2" spans="1:11" x14ac:dyDescent="0.35">
      <c r="A2" t="s">
        <v>323</v>
      </c>
    </row>
    <row r="3" spans="1:11" x14ac:dyDescent="0.35">
      <c r="A3" t="s">
        <v>324</v>
      </c>
    </row>
    <row r="4" spans="1:11" x14ac:dyDescent="0.35">
      <c r="A4" t="s">
        <v>325</v>
      </c>
    </row>
    <row r="5" spans="1:11" x14ac:dyDescent="0.35">
      <c r="A5" t="s">
        <v>326</v>
      </c>
      <c r="B5">
        <v>0.04</v>
      </c>
      <c r="C5">
        <v>-8028.37</v>
      </c>
      <c r="D5">
        <v>0.04</v>
      </c>
      <c r="E5">
        <v>-12179.01</v>
      </c>
      <c r="F5">
        <v>0.04</v>
      </c>
      <c r="G5">
        <v>-9151.23</v>
      </c>
      <c r="H5">
        <v>0.04</v>
      </c>
      <c r="I5">
        <v>-5952.59</v>
      </c>
      <c r="J5">
        <v>0.04</v>
      </c>
      <c r="K5">
        <v>-10235.69</v>
      </c>
    </row>
    <row r="6" spans="1:11" x14ac:dyDescent="0.35">
      <c r="A6" t="s">
        <v>327</v>
      </c>
      <c r="B6">
        <v>0.04</v>
      </c>
      <c r="C6">
        <v>-16955.189999999999</v>
      </c>
      <c r="D6">
        <v>0.04</v>
      </c>
      <c r="E6">
        <v>-4525.3599999999997</v>
      </c>
      <c r="F6">
        <v>0.04</v>
      </c>
      <c r="G6">
        <v>-8953.06</v>
      </c>
      <c r="H6">
        <v>0.04</v>
      </c>
      <c r="I6">
        <v>-12424.62</v>
      </c>
      <c r="J6">
        <v>0.04</v>
      </c>
      <c r="K6">
        <v>-12756.94</v>
      </c>
    </row>
    <row r="7" spans="1:11" x14ac:dyDescent="0.35">
      <c r="A7" t="s">
        <v>328</v>
      </c>
    </row>
    <row r="8" spans="1:11" x14ac:dyDescent="0.35">
      <c r="A8" t="s">
        <v>329</v>
      </c>
      <c r="B8">
        <v>0.04</v>
      </c>
      <c r="C8">
        <v>-5048.4399999999996</v>
      </c>
      <c r="D8">
        <v>0.04</v>
      </c>
      <c r="E8">
        <v>-8874.19</v>
      </c>
      <c r="F8">
        <v>0.04</v>
      </c>
      <c r="G8">
        <v>-1892.63</v>
      </c>
      <c r="H8">
        <v>0.04</v>
      </c>
      <c r="I8">
        <v>-9088.26</v>
      </c>
      <c r="J8">
        <v>0.04</v>
      </c>
      <c r="K8">
        <v>-3119.09</v>
      </c>
    </row>
    <row r="9" spans="1:11" x14ac:dyDescent="0.35">
      <c r="A9" t="s">
        <v>330</v>
      </c>
    </row>
    <row r="10" spans="1:11" x14ac:dyDescent="0.35">
      <c r="A10" t="s">
        <v>331</v>
      </c>
      <c r="B10">
        <v>0.04</v>
      </c>
      <c r="C10">
        <v>-944.44</v>
      </c>
      <c r="D10">
        <v>0.04</v>
      </c>
      <c r="E10">
        <v>0</v>
      </c>
      <c r="F10">
        <v>0.04</v>
      </c>
      <c r="G10">
        <v>0</v>
      </c>
      <c r="H10">
        <v>0.04</v>
      </c>
      <c r="I10">
        <v>-1057.4100000000001</v>
      </c>
      <c r="J10">
        <v>0.04</v>
      </c>
      <c r="K10">
        <v>0</v>
      </c>
    </row>
    <row r="12" spans="1:11" x14ac:dyDescent="0.35">
      <c r="A12" t="e" cm="1">
        <f t="array" ref="A12:K12">DATEVALUE(RIGHT(weekly_omo_data[#Headers], 10))</f>
        <v>#VALUE!</v>
      </c>
      <c r="B12" s="2">
        <v>45870</v>
      </c>
      <c r="C12" s="2">
        <v>45870</v>
      </c>
      <c r="D12" s="2">
        <v>45873</v>
      </c>
      <c r="E12" s="2">
        <v>45873</v>
      </c>
      <c r="F12" s="2">
        <v>45874</v>
      </c>
      <c r="G12" s="2">
        <v>45874</v>
      </c>
      <c r="H12" s="2">
        <v>45875</v>
      </c>
      <c r="I12" s="2">
        <v>45875</v>
      </c>
      <c r="J12" s="2">
        <v>45876</v>
      </c>
      <c r="K12" s="2">
        <v>45876</v>
      </c>
    </row>
  </sheetData>
  <phoneticPr fontId="8"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FF1C9-7E31-47C7-83ED-F4C6B7D43547}">
  <dimension ref="A1:H14"/>
  <sheetViews>
    <sheetView workbookViewId="0">
      <selection activeCell="E37" sqref="E37"/>
    </sheetView>
  </sheetViews>
  <sheetFormatPr defaultRowHeight="14.5" x14ac:dyDescent="0.35"/>
  <cols>
    <col min="1" max="1" width="15.54296875" bestFit="1" customWidth="1"/>
    <col min="2" max="2" width="11.08984375" bestFit="1" customWidth="1"/>
    <col min="3" max="3" width="10.6328125" bestFit="1" customWidth="1"/>
    <col min="4" max="4" width="9.36328125" bestFit="1" customWidth="1"/>
    <col min="5" max="5" width="8.90625" bestFit="1" customWidth="1"/>
    <col min="6" max="6" width="10.453125" bestFit="1" customWidth="1"/>
    <col min="7" max="7" width="10" bestFit="1" customWidth="1"/>
    <col min="8" max="8" width="8.81640625" bestFit="1" customWidth="1"/>
  </cols>
  <sheetData>
    <row r="1" spans="1:8" x14ac:dyDescent="0.35">
      <c r="A1" t="s">
        <v>19</v>
      </c>
      <c r="B1" t="s">
        <v>317</v>
      </c>
      <c r="C1" t="s">
        <v>320</v>
      </c>
      <c r="D1" t="s">
        <v>318</v>
      </c>
      <c r="E1" t="s">
        <v>321</v>
      </c>
      <c r="F1" t="s">
        <v>316</v>
      </c>
      <c r="G1" t="s">
        <v>319</v>
      </c>
      <c r="H1" t="s">
        <v>322</v>
      </c>
    </row>
    <row r="2" spans="1:8" x14ac:dyDescent="0.35">
      <c r="A2" s="1">
        <v>45870</v>
      </c>
      <c r="B2">
        <v>0.06</v>
      </c>
      <c r="C2">
        <v>8.8999999999999996E-2</v>
      </c>
      <c r="D2">
        <v>5.3999999999999999E-2</v>
      </c>
      <c r="E2">
        <v>7.7499999999999999E-2</v>
      </c>
      <c r="F2">
        <v>4.8000000000000001E-2</v>
      </c>
      <c r="G2">
        <v>6.6000000000000003E-2</v>
      </c>
      <c r="H2">
        <v>79751.05</v>
      </c>
    </row>
    <row r="3" spans="1:8" x14ac:dyDescent="0.35">
      <c r="A3" s="1">
        <v>45839</v>
      </c>
      <c r="B3">
        <v>0.06</v>
      </c>
      <c r="C3">
        <v>8.8999999999999996E-2</v>
      </c>
      <c r="D3">
        <v>5.3999999999999999E-2</v>
      </c>
      <c r="E3">
        <v>7.7499999999999999E-2</v>
      </c>
      <c r="F3">
        <v>4.8000000000000001E-2</v>
      </c>
      <c r="G3">
        <v>6.6000000000000003E-2</v>
      </c>
      <c r="H3">
        <v>79751.05</v>
      </c>
    </row>
    <row r="4" spans="1:8" x14ac:dyDescent="0.35">
      <c r="A4" s="1">
        <v>45809</v>
      </c>
      <c r="B4">
        <v>0.06</v>
      </c>
      <c r="C4">
        <v>8.8999999999999996E-2</v>
      </c>
      <c r="D4">
        <v>5.3999999999999999E-2</v>
      </c>
      <c r="E4">
        <v>7.7499999999999999E-2</v>
      </c>
      <c r="F4">
        <v>4.8000000000000001E-2</v>
      </c>
      <c r="G4">
        <v>6.6000000000000003E-2</v>
      </c>
      <c r="H4">
        <v>79751.05</v>
      </c>
    </row>
    <row r="5" spans="1:8" x14ac:dyDescent="0.35">
      <c r="A5" s="1">
        <v>45778</v>
      </c>
      <c r="B5">
        <v>0.06</v>
      </c>
      <c r="C5">
        <v>8.8999999999999996E-2</v>
      </c>
      <c r="D5">
        <v>5.3999999999999999E-2</v>
      </c>
      <c r="E5">
        <v>7.7499999999999999E-2</v>
      </c>
      <c r="F5">
        <v>4.8000000000000001E-2</v>
      </c>
      <c r="G5">
        <v>6.6000000000000003E-2</v>
      </c>
      <c r="H5">
        <v>79751.05</v>
      </c>
    </row>
    <row r="6" spans="1:8" x14ac:dyDescent="0.35">
      <c r="A6" s="1">
        <v>45748</v>
      </c>
      <c r="B6">
        <v>0.06</v>
      </c>
      <c r="C6">
        <v>8.8999999999999996E-2</v>
      </c>
      <c r="D6">
        <v>5.3999999999999999E-2</v>
      </c>
      <c r="E6">
        <v>7.7499999999999999E-2</v>
      </c>
      <c r="F6">
        <v>4.8000000000000001E-2</v>
      </c>
      <c r="G6">
        <v>6.6000000000000003E-2</v>
      </c>
      <c r="H6">
        <v>80096.3</v>
      </c>
    </row>
    <row r="7" spans="1:8" x14ac:dyDescent="0.35">
      <c r="A7" s="1">
        <v>45717</v>
      </c>
      <c r="B7">
        <v>0.06</v>
      </c>
      <c r="C7">
        <v>0.09</v>
      </c>
      <c r="D7">
        <v>5.3999999999999999E-2</v>
      </c>
      <c r="E7">
        <v>7.8E-2</v>
      </c>
      <c r="F7">
        <v>4.8000000000000001E-2</v>
      </c>
      <c r="G7">
        <v>6.6000000000000003E-2</v>
      </c>
      <c r="H7">
        <v>80650.31</v>
      </c>
    </row>
    <row r="8" spans="1:8" x14ac:dyDescent="0.35">
      <c r="A8" s="1">
        <v>45689</v>
      </c>
      <c r="B8">
        <v>0.06</v>
      </c>
      <c r="C8">
        <v>0.09</v>
      </c>
      <c r="D8">
        <v>5.3999999999999999E-2</v>
      </c>
      <c r="E8">
        <v>7.85E-2</v>
      </c>
      <c r="F8">
        <v>4.8000000000000001E-2</v>
      </c>
      <c r="G8">
        <v>6.7000000000000004E-2</v>
      </c>
      <c r="H8">
        <v>79471.09</v>
      </c>
    </row>
    <row r="9" spans="1:8" x14ac:dyDescent="0.35">
      <c r="A9" s="1">
        <v>45658</v>
      </c>
      <c r="B9">
        <v>5.8999999999999997E-2</v>
      </c>
      <c r="C9">
        <v>0.09</v>
      </c>
      <c r="D9">
        <v>5.3999999999999999E-2</v>
      </c>
      <c r="E9">
        <v>7.85E-2</v>
      </c>
      <c r="F9">
        <v>4.9000000000000002E-2</v>
      </c>
      <c r="G9">
        <v>6.7000000000000004E-2</v>
      </c>
      <c r="H9">
        <v>78985.97</v>
      </c>
    </row>
    <row r="10" spans="1:8" x14ac:dyDescent="0.35">
      <c r="A10" s="1">
        <v>45627</v>
      </c>
      <c r="B10">
        <v>5.8999999999999997E-2</v>
      </c>
      <c r="C10">
        <v>0.09</v>
      </c>
      <c r="D10">
        <v>5.45E-2</v>
      </c>
      <c r="E10">
        <v>7.85E-2</v>
      </c>
      <c r="F10">
        <v>0.05</v>
      </c>
      <c r="G10">
        <v>6.7000000000000004E-2</v>
      </c>
      <c r="H10">
        <v>81214.37</v>
      </c>
    </row>
    <row r="11" spans="1:8" x14ac:dyDescent="0.35">
      <c r="A11" s="1">
        <v>45597</v>
      </c>
      <c r="B11">
        <v>0.06</v>
      </c>
      <c r="C11">
        <v>0.09</v>
      </c>
      <c r="D11">
        <v>5.5499999999999994E-2</v>
      </c>
      <c r="E11">
        <v>7.85E-2</v>
      </c>
      <c r="F11">
        <v>5.0999999999999997E-2</v>
      </c>
      <c r="G11">
        <v>6.7000000000000004E-2</v>
      </c>
      <c r="H11">
        <v>82039.08</v>
      </c>
    </row>
    <row r="12" spans="1:8" x14ac:dyDescent="0.35">
      <c r="A12" s="1">
        <v>45566</v>
      </c>
      <c r="B12">
        <v>0.06</v>
      </c>
      <c r="C12">
        <v>9.0999999999999998E-2</v>
      </c>
      <c r="D12">
        <v>5.5999999999999994E-2</v>
      </c>
      <c r="E12">
        <v>7.9000000000000001E-2</v>
      </c>
      <c r="F12">
        <v>5.1999999999999998E-2</v>
      </c>
      <c r="G12">
        <v>6.7000000000000004E-2</v>
      </c>
      <c r="H12">
        <v>82469.16</v>
      </c>
    </row>
    <row r="13" spans="1:8" x14ac:dyDescent="0.35">
      <c r="A13" s="1">
        <v>45536</v>
      </c>
      <c r="B13">
        <v>0.06</v>
      </c>
      <c r="C13">
        <v>9.0999999999999998E-2</v>
      </c>
      <c r="D13">
        <v>5.6499999999999995E-2</v>
      </c>
      <c r="E13">
        <v>7.9000000000000001E-2</v>
      </c>
      <c r="F13">
        <v>5.2999999999999999E-2</v>
      </c>
      <c r="G13">
        <v>6.7000000000000004E-2</v>
      </c>
      <c r="H13">
        <v>82344.14</v>
      </c>
    </row>
    <row r="14" spans="1:8" x14ac:dyDescent="0.35">
      <c r="A14" s="1">
        <v>45505</v>
      </c>
      <c r="B14">
        <v>6.0999999999999999E-2</v>
      </c>
      <c r="C14">
        <v>9.1999999999999998E-2</v>
      </c>
      <c r="D14">
        <v>5.6999999999999995E-2</v>
      </c>
      <c r="E14">
        <v>0.08</v>
      </c>
      <c r="F14">
        <v>5.2999999999999999E-2</v>
      </c>
      <c r="G14">
        <v>6.8000000000000005E-2</v>
      </c>
      <c r="H14">
        <v>81992.789999999994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49BF3-C8C7-4B4B-A954-09943C535939}">
  <dimension ref="A1:H18"/>
  <sheetViews>
    <sheetView workbookViewId="0">
      <selection activeCell="M16" sqref="M16"/>
    </sheetView>
  </sheetViews>
  <sheetFormatPr defaultRowHeight="14.5" x14ac:dyDescent="0.35"/>
  <cols>
    <col min="1" max="1" width="15.54296875" bestFit="1" customWidth="1"/>
    <col min="2" max="2" width="11.81640625" bestFit="1" customWidth="1"/>
    <col min="3" max="4" width="12.453125" bestFit="1" customWidth="1"/>
    <col min="5" max="5" width="13.08984375" bestFit="1" customWidth="1"/>
    <col min="6" max="6" width="14.90625" bestFit="1" customWidth="1"/>
    <col min="7" max="7" width="15.08984375" bestFit="1" customWidth="1"/>
    <col min="8" max="8" width="14.6328125" bestFit="1" customWidth="1"/>
    <col min="9" max="9" width="11" bestFit="1" customWidth="1"/>
  </cols>
  <sheetData>
    <row r="1" spans="1:8" x14ac:dyDescent="0.35">
      <c r="A1" t="s">
        <v>19</v>
      </c>
      <c r="B1" t="s">
        <v>20</v>
      </c>
      <c r="C1" t="s">
        <v>21</v>
      </c>
      <c r="D1" t="s">
        <v>239</v>
      </c>
      <c r="E1" t="s">
        <v>240</v>
      </c>
      <c r="F1" t="s">
        <v>271</v>
      </c>
      <c r="G1" t="s">
        <v>23</v>
      </c>
      <c r="H1" t="s">
        <v>272</v>
      </c>
    </row>
    <row r="2" spans="1:8" x14ac:dyDescent="0.35">
      <c r="A2" s="1">
        <v>45882</v>
      </c>
      <c r="B2">
        <v>3348.701416015625</v>
      </c>
      <c r="C2">
        <v>-2.9649391571595629E-4</v>
      </c>
      <c r="D2">
        <v>-1.1570356682763738E-2</v>
      </c>
      <c r="E2">
        <v>-1.2199333168991355E-2</v>
      </c>
      <c r="F2" t="s">
        <v>290</v>
      </c>
      <c r="G2" t="s">
        <v>311</v>
      </c>
      <c r="H2" t="s">
        <v>291</v>
      </c>
    </row>
    <row r="3" spans="1:8" x14ac:dyDescent="0.35">
      <c r="A3" s="1">
        <v>45881</v>
      </c>
      <c r="B3">
        <v>123900</v>
      </c>
      <c r="C3">
        <v>0</v>
      </c>
      <c r="D3">
        <v>8.077544426494665E-4</v>
      </c>
      <c r="E3">
        <v>2.7363184079602032E-2</v>
      </c>
      <c r="F3" t="s">
        <v>282</v>
      </c>
      <c r="G3" t="s">
        <v>283</v>
      </c>
      <c r="H3" t="s">
        <v>312</v>
      </c>
    </row>
    <row r="4" spans="1:8" x14ac:dyDescent="0.35">
      <c r="A4" s="1">
        <v>45882</v>
      </c>
      <c r="B4">
        <v>119678.03125</v>
      </c>
      <c r="C4">
        <v>-4.0854580486890946E-3</v>
      </c>
      <c r="D4">
        <v>2.5709652055374788E-2</v>
      </c>
      <c r="E4">
        <v>7.6369399460070042E-3</v>
      </c>
      <c r="F4" t="s">
        <v>293</v>
      </c>
      <c r="G4" t="s">
        <v>308</v>
      </c>
      <c r="H4" t="s">
        <v>294</v>
      </c>
    </row>
    <row r="5" spans="1:8" x14ac:dyDescent="0.35">
      <c r="A5" s="1">
        <v>45882</v>
      </c>
      <c r="B5">
        <v>4664.5419921875</v>
      </c>
      <c r="C5">
        <v>1.609448622249654E-2</v>
      </c>
      <c r="D5">
        <v>0.16347386694293897</v>
      </c>
      <c r="E5">
        <v>0.28509278130425253</v>
      </c>
      <c r="F5" t="s">
        <v>293</v>
      </c>
      <c r="G5" t="s">
        <v>308</v>
      </c>
      <c r="H5" t="s">
        <v>315</v>
      </c>
    </row>
    <row r="6" spans="1:8" x14ac:dyDescent="0.35">
      <c r="A6" s="1">
        <v>45882</v>
      </c>
      <c r="B6">
        <v>98.00404301391157</v>
      </c>
      <c r="C6">
        <v>-1.7667317345237965E-4</v>
      </c>
      <c r="D6">
        <v>-2.4336871822197015E-3</v>
      </c>
      <c r="E6">
        <v>8.4579935336976941E-3</v>
      </c>
      <c r="F6" t="s">
        <v>292</v>
      </c>
      <c r="G6" t="s">
        <v>313</v>
      </c>
      <c r="H6" t="s">
        <v>306</v>
      </c>
    </row>
    <row r="7" spans="1:8" x14ac:dyDescent="0.35">
      <c r="A7" s="1">
        <v>45882</v>
      </c>
      <c r="B7">
        <v>61.680000305175781</v>
      </c>
      <c r="C7">
        <v>-1.6207362223663591E-4</v>
      </c>
      <c r="D7">
        <v>-6.763255704754001E-3</v>
      </c>
      <c r="E7">
        <v>-9.1739110896406073E-2</v>
      </c>
      <c r="F7" t="s">
        <v>295</v>
      </c>
      <c r="G7" t="s">
        <v>309</v>
      </c>
      <c r="H7" t="s">
        <v>296</v>
      </c>
    </row>
    <row r="8" spans="1:8" x14ac:dyDescent="0.35">
      <c r="A8" s="1">
        <v>45882</v>
      </c>
      <c r="B8">
        <v>3.9049999713897705</v>
      </c>
      <c r="C8">
        <v>2.5612897272431212E-4</v>
      </c>
      <c r="D8">
        <v>-6.3998073907017616E-2</v>
      </c>
      <c r="E8">
        <v>7.7419281005859375E-3</v>
      </c>
      <c r="F8" t="s">
        <v>297</v>
      </c>
      <c r="G8" t="s">
        <v>309</v>
      </c>
      <c r="H8" t="s">
        <v>298</v>
      </c>
    </row>
    <row r="9" spans="1:8" x14ac:dyDescent="0.35">
      <c r="A9" s="1">
        <v>45880</v>
      </c>
      <c r="B9">
        <v>794.78</v>
      </c>
      <c r="C9">
        <v>5.7705449115434959E-3</v>
      </c>
      <c r="D9">
        <v>7.8877954752967216E-3</v>
      </c>
      <c r="E9">
        <v>-5.1446381854823864E-3</v>
      </c>
      <c r="F9" t="s">
        <v>277</v>
      </c>
      <c r="G9" t="s">
        <v>314</v>
      </c>
      <c r="H9" t="s">
        <v>281</v>
      </c>
    </row>
    <row r="10" spans="1:8" x14ac:dyDescent="0.35">
      <c r="A10" s="1">
        <v>45880</v>
      </c>
      <c r="B10">
        <v>3500</v>
      </c>
      <c r="C10">
        <v>2.8653295128939771E-3</v>
      </c>
      <c r="D10">
        <v>7.6785102480905199E-3</v>
      </c>
      <c r="E10">
        <v>5.0001050001049929E-2</v>
      </c>
      <c r="F10" t="s">
        <v>277</v>
      </c>
      <c r="G10" t="s">
        <v>314</v>
      </c>
      <c r="H10" t="s">
        <v>284</v>
      </c>
    </row>
    <row r="11" spans="1:8" x14ac:dyDescent="0.35">
      <c r="A11" s="1">
        <v>45880</v>
      </c>
      <c r="B11">
        <v>22629.33</v>
      </c>
      <c r="C11">
        <v>-2.9375220303136107E-3</v>
      </c>
      <c r="D11">
        <v>-6.5849171156482367E-3</v>
      </c>
      <c r="E11">
        <v>1.0418378281836116E-2</v>
      </c>
      <c r="F11" t="s">
        <v>277</v>
      </c>
      <c r="G11" t="s">
        <v>285</v>
      </c>
      <c r="H11" t="s">
        <v>287</v>
      </c>
    </row>
    <row r="12" spans="1:8" x14ac:dyDescent="0.35">
      <c r="A12" s="1">
        <v>45880</v>
      </c>
      <c r="B12">
        <v>4819</v>
      </c>
      <c r="C12">
        <v>2.9136316337148305E-3</v>
      </c>
      <c r="D12">
        <v>9.2146596858637686E-3</v>
      </c>
      <c r="E12">
        <v>1.5595363540569007E-2</v>
      </c>
      <c r="F12" t="s">
        <v>277</v>
      </c>
      <c r="G12" t="s">
        <v>285</v>
      </c>
      <c r="H12" t="s">
        <v>286</v>
      </c>
    </row>
    <row r="13" spans="1:8" x14ac:dyDescent="0.35">
      <c r="A13" s="1">
        <v>45880</v>
      </c>
      <c r="B13">
        <v>502</v>
      </c>
      <c r="C13">
        <v>1.4962593516210099E-3</v>
      </c>
      <c r="D13">
        <v>-1.4917951268025309E-3</v>
      </c>
      <c r="E13">
        <v>9.1304347826086873E-2</v>
      </c>
      <c r="F13" t="s">
        <v>275</v>
      </c>
      <c r="G13" t="s">
        <v>285</v>
      </c>
      <c r="H13" t="s">
        <v>288</v>
      </c>
    </row>
    <row r="14" spans="1:8" x14ac:dyDescent="0.35">
      <c r="A14" s="1">
        <v>45880</v>
      </c>
      <c r="B14">
        <v>2191.7142829455406</v>
      </c>
      <c r="C14">
        <v>7.4534161490682482E-3</v>
      </c>
      <c r="D14">
        <v>4.956629491945419E-3</v>
      </c>
      <c r="E14">
        <v>2.1089077746301532E-2</v>
      </c>
      <c r="F14" t="s">
        <v>275</v>
      </c>
      <c r="G14" t="s">
        <v>285</v>
      </c>
      <c r="H14" t="s">
        <v>289</v>
      </c>
    </row>
    <row r="15" spans="1:8" x14ac:dyDescent="0.35">
      <c r="A15" s="1">
        <v>45880</v>
      </c>
      <c r="B15">
        <v>20040</v>
      </c>
      <c r="C15">
        <v>3.7565740045077956E-3</v>
      </c>
      <c r="D15">
        <v>6.7822155237378112E-3</v>
      </c>
      <c r="E15">
        <v>-4.718152470821968E-3</v>
      </c>
      <c r="F15" t="s">
        <v>277</v>
      </c>
      <c r="G15" t="s">
        <v>116</v>
      </c>
      <c r="H15" t="s">
        <v>278</v>
      </c>
    </row>
    <row r="16" spans="1:8" x14ac:dyDescent="0.35">
      <c r="A16" s="1">
        <v>45880</v>
      </c>
      <c r="B16">
        <v>486.2</v>
      </c>
      <c r="C16">
        <v>2.3794483049063064E-2</v>
      </c>
      <c r="D16">
        <v>4.8748921484037977E-2</v>
      </c>
      <c r="E16">
        <v>-1.5988666261890327E-2</v>
      </c>
      <c r="F16" t="s">
        <v>275</v>
      </c>
      <c r="G16" t="s">
        <v>116</v>
      </c>
      <c r="H16" t="s">
        <v>276</v>
      </c>
    </row>
    <row r="17" spans="1:8" x14ac:dyDescent="0.35">
      <c r="A17" s="1">
        <v>45881</v>
      </c>
      <c r="B17">
        <v>61833.33</v>
      </c>
      <c r="C17">
        <v>-2.6882258064515607E-3</v>
      </c>
      <c r="D17">
        <v>-5.3620372460032595E-3</v>
      </c>
      <c r="E17">
        <v>-5.3571431304664907E-2</v>
      </c>
      <c r="F17" t="s">
        <v>273</v>
      </c>
      <c r="G17" t="s">
        <v>116</v>
      </c>
      <c r="H17" t="s">
        <v>274</v>
      </c>
    </row>
    <row r="18" spans="1:8" x14ac:dyDescent="0.35">
      <c r="A18" s="1">
        <v>45868</v>
      </c>
      <c r="B18">
        <v>9100</v>
      </c>
      <c r="C18">
        <v>0</v>
      </c>
      <c r="D18">
        <v>0</v>
      </c>
      <c r="E18">
        <v>-4.2105263157894757E-2</v>
      </c>
      <c r="F18" t="s">
        <v>279</v>
      </c>
      <c r="G18" t="s">
        <v>116</v>
      </c>
      <c r="H18" t="s">
        <v>280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E760E-BA66-4ABF-899D-CE0161B7556E}">
  <dimension ref="A1:O159"/>
  <sheetViews>
    <sheetView view="pageBreakPreview" zoomScale="115" zoomScaleNormal="130" zoomScaleSheetLayoutView="115" workbookViewId="0">
      <selection activeCell="F9" sqref="F9"/>
    </sheetView>
  </sheetViews>
  <sheetFormatPr defaultRowHeight="14.5" x14ac:dyDescent="0.35"/>
  <cols>
    <col min="1" max="1" width="2.1796875" customWidth="1"/>
    <col min="2" max="2" width="60.54296875" customWidth="1"/>
    <col min="3" max="3" width="35.90625" customWidth="1"/>
    <col min="4" max="5" width="2.1796875" customWidth="1"/>
    <col min="6" max="6" width="64.7265625" customWidth="1"/>
    <col min="7" max="7" width="32" customWidth="1"/>
    <col min="8" max="9" width="2.1796875" customWidth="1"/>
    <col min="10" max="10" width="26.26953125" customWidth="1"/>
    <col min="11" max="11" width="11.54296875" customWidth="1"/>
    <col min="12" max="12" width="15.26953125" customWidth="1"/>
    <col min="13" max="13" width="43.1796875" customWidth="1"/>
    <col min="14" max="14" width="2.1796875" customWidth="1"/>
    <col min="15" max="15" width="2" customWidth="1"/>
  </cols>
  <sheetData>
    <row r="1" spans="2:9" ht="14.65" customHeight="1" x14ac:dyDescent="0.35">
      <c r="B1" s="158" t="s">
        <v>199</v>
      </c>
      <c r="C1" s="164" t="e" vm="5">
        <v>#VALUE!</v>
      </c>
      <c r="D1" s="164"/>
    </row>
    <row r="2" spans="2:9" ht="14.65" customHeight="1" thickBot="1" x14ac:dyDescent="0.4">
      <c r="B2" s="158"/>
      <c r="C2" s="164"/>
      <c r="D2" s="164"/>
    </row>
    <row r="3" spans="2:9" ht="8.65" customHeight="1" thickTop="1" x14ac:dyDescent="0.35">
      <c r="B3" s="131"/>
      <c r="C3" s="131"/>
    </row>
    <row r="4" spans="2:9" ht="17.149999999999999" customHeight="1" x14ac:dyDescent="0.35">
      <c r="B4" s="159" t="s">
        <v>201</v>
      </c>
      <c r="C4" s="159"/>
    </row>
    <row r="5" spans="2:9" ht="8.65" customHeight="1" x14ac:dyDescent="0.35"/>
    <row r="6" spans="2:9" ht="15" customHeight="1" x14ac:dyDescent="0.35">
      <c r="B6" s="171" t="e" vm="6">
        <f ca="1">_xlfn.IMAGE("https://pub-196e071ed6aa4a6a80cd72afba5ebd53.r2.dev/TA_WEEKLY_VNINDEX.png" &amp; "?v=" &amp; RAND(), "image", 1)</f>
        <v>#VALUE!</v>
      </c>
      <c r="C6" s="82" t="s">
        <v>252</v>
      </c>
    </row>
    <row r="7" spans="2:9" ht="103" customHeight="1" x14ac:dyDescent="0.35">
      <c r="B7" s="171"/>
      <c r="C7" s="136" t="str">
        <f>F7</f>
        <v>*Dữ liệu cập nhật lúc VNINDEX duy trì xu hướng tăng tích cực trong tuần qua, dù giảm nhẹ 0.52% vào ngày 13/08. Hiện tại, chỉ số đang giao dịch trên cả SMA 20 (1536.16) và SMA 60 (1422.52), củng cố xu hướng tăng. Tuy nhiên, RSI 14 ở mức 73.34 cho thấy chỉ số vào vùng quá mua, tiềm ẩn áp lực điều chỉnh.</v>
      </c>
      <c r="F7" s="11" t="str" cm="1">
        <f t="array" ref="F7:F11">_xlfn.TEXTSPLIT(G7, , CHAR(10))</f>
        <v>*Dữ liệu cập nhật lúc VNINDEX duy trì xu hướng tăng tích cực trong tuần qua, dù giảm nhẹ 0.52% vào ngày 13/08. Hiện tại, chỉ số đang giao dịch trên cả SMA 20 (1536.16) và SMA 60 (1422.52), củng cố xu hướng tăng. Tuy nhiên, RSI 14 ở mức 73.34 cho thấy chỉ số vào vùng quá mua, tiềm ẩn áp lực điều chỉnh.</v>
      </c>
      <c r="G7" s="155" t="str">
        <f>"*Dữ liệu cập nhật lúc " &amp; VLOOKUP("ta_vnindex",weekly_data_comments[], 3, 0)</f>
        <v>*Dữ liệu cập nhật lúc VNINDEX duy trì xu hướng tăng tích cực trong tuần qua, dù giảm nhẹ 0.52% vào ngày 13/08. Hiện tại, chỉ số đang giao dịch trên cả SMA 20 (1536.16) và SMA 60 (1422.52), củng cố xu hướng tăng. Tuy nhiên, RSI 14 ở mức 73.34 cho thấy chỉ số vào vùng quá mua, tiềm ẩn áp lực điều chỉnh.
Trên khung tuần, đỉnh giá 1616.99 đóng vai trò kháng cự; hỗ trợ quan trọng gần 1590.98 điểm. Khung tháng, đỉnh giá 1564.92 hỗ trợ quan trọng, cách 35 điểm; Fibonacci 38.2% (1517.30) rất vững chắc. Ở khung quý, ngưỡng Fibonacci 38.2% (1404.18) là hỗ trợ dài hạn, cách 195 điểm hiện tại.
Điểm cốt lõi cần theo dõi là SMA 20 tại 1536.16, đây là ngưỡng hỗ trợ động rất mạnh. Nhà đầu tư nên xem xét chốt lời một phần, đồng thời canh mua tại các vùng hỗ trợ mạnh đã đề cập.</v>
      </c>
    </row>
    <row r="8" spans="2:9" ht="15" customHeight="1" x14ac:dyDescent="0.35">
      <c r="B8" s="171"/>
      <c r="C8" s="82" t="s">
        <v>253</v>
      </c>
      <c r="F8" t="str">
        <v/>
      </c>
      <c r="G8" s="155"/>
    </row>
    <row r="9" spans="2:9" ht="92" customHeight="1" x14ac:dyDescent="0.35">
      <c r="B9" s="171"/>
      <c r="C9" s="136" t="str">
        <f>F9</f>
        <v>Trên khung tuần, đỉnh giá 1616.99 đóng vai trò kháng cự; hỗ trợ quan trọng gần 1590.98 điểm. Khung tháng, đỉnh giá 1564.92 hỗ trợ quan trọng, cách 35 điểm; Fibonacci 38.2% (1517.30) rất vững chắc. Ở khung quý, ngưỡng Fibonacci 38.2% (1404.18) là hỗ trợ dài hạn, cách 195 điểm hiện tại.</v>
      </c>
      <c r="F9" s="11" t="str">
        <v>Trên khung tuần, đỉnh giá 1616.99 đóng vai trò kháng cự; hỗ trợ quan trọng gần 1590.98 điểm. Khung tháng, đỉnh giá 1564.92 hỗ trợ quan trọng, cách 35 điểm; Fibonacci 38.2% (1517.30) rất vững chắc. Ở khung quý, ngưỡng Fibonacci 38.2% (1404.18) là hỗ trợ dài hạn, cách 195 điểm hiện tại.</v>
      </c>
      <c r="G9" s="155"/>
    </row>
    <row r="10" spans="2:9" ht="15" customHeight="1" x14ac:dyDescent="0.35">
      <c r="B10" s="171"/>
      <c r="C10" s="82" t="s">
        <v>254</v>
      </c>
      <c r="F10" t="str">
        <v/>
      </c>
      <c r="G10" s="155"/>
    </row>
    <row r="11" spans="2:9" ht="66" customHeight="1" x14ac:dyDescent="0.35">
      <c r="B11" s="171"/>
      <c r="C11" s="136" t="str">
        <f>F11</f>
        <v>Điểm cốt lõi cần theo dõi là SMA 20 tại 1536.16, đây là ngưỡng hỗ trợ động rất mạnh. Nhà đầu tư nên xem xét chốt lời một phần, đồng thời canh mua tại các vùng hỗ trợ mạnh đã đề cập.</v>
      </c>
      <c r="F11" s="11" t="str">
        <v>Điểm cốt lõi cần theo dõi là SMA 20 tại 1536.16, đây là ngưỡng hỗ trợ động rất mạnh. Nhà đầu tư nên xem xét chốt lời một phần, đồng thời canh mua tại các vùng hỗ trợ mạnh đã đề cập.</v>
      </c>
      <c r="G11" s="155"/>
      <c r="I11" s="10"/>
    </row>
    <row r="12" spans="2:9" ht="14.65" customHeight="1" thickBot="1" x14ac:dyDescent="0.4">
      <c r="B12" s="176" t="str">
        <f>'report cover'!B20</f>
        <v>*Dữ liệu cập nhật lúc 11:14 ngày 13/08/2025</v>
      </c>
      <c r="C12" s="176"/>
      <c r="F12" s="11"/>
      <c r="G12" s="11"/>
      <c r="I12" s="10"/>
    </row>
    <row r="13" spans="2:9" ht="17.149999999999999" customHeight="1" x14ac:dyDescent="0.35">
      <c r="B13" s="29" t="str">
        <f>'report cover'!B19</f>
        <v>BÁO CÁO CHIẾN LƯỢC ĐẦU TƯ TUẦN | NGÀY 11/08/2025 - 13/08/2025</v>
      </c>
      <c r="C13" s="31" t="str">
        <f>'report cover'!$C$2 &amp; " |  8  "</f>
        <v xml:space="preserve">PHÒNG MÔI GIỚI VÀ TƯ VẤN ĐẦU TƯ |  8  </v>
      </c>
    </row>
    <row r="14" spans="2:9" ht="14.65" customHeight="1" x14ac:dyDescent="0.35">
      <c r="F14" s="158" t="s">
        <v>199</v>
      </c>
      <c r="G14" s="164" t="e" vm="5">
        <v>#VALUE!</v>
      </c>
      <c r="H14" s="164"/>
    </row>
    <row r="15" spans="2:9" ht="14.65" customHeight="1" thickBot="1" x14ac:dyDescent="0.4">
      <c r="F15" s="158"/>
      <c r="G15" s="164"/>
      <c r="H15" s="164"/>
    </row>
    <row r="16" spans="2:9" ht="8.65" customHeight="1" thickTop="1" x14ac:dyDescent="0.35">
      <c r="F16" s="131"/>
      <c r="G16" s="131"/>
    </row>
    <row r="17" spans="2:14" ht="17.25" customHeight="1" x14ac:dyDescent="0.35">
      <c r="F17" s="41" t="s">
        <v>246</v>
      </c>
      <c r="G17" s="41"/>
    </row>
    <row r="18" spans="2:14" ht="8.65" customHeight="1" x14ac:dyDescent="0.35"/>
    <row r="19" spans="2:14" ht="173.15" customHeight="1" x14ac:dyDescent="0.35">
      <c r="B19" s="81" t="str">
        <f>"*Dữ liệu cập nhật lúc " &amp; VLOOKUP("ms_chart",weekly_data_comments[], 3, 0)</f>
        <v>*Dữ liệu cập nhật lúc Ngày 13/08, đường xu hướng tuần giảm mạnh từ 77.8% xuống 57.0%; trong tuần qua, nó biến động và kết thúc ở mức thấp hơn. Xu hướng tháng dao động từ 66.0% lên 77.8% sau đó giảm về 72.3%, cho thấy ít biến động hơn so với đường xu hướng tuần. Đường xu hướng quý duy trì vững chắc trên 82%, cho thấy thị trường có nền tảng tăng giá mạnh mẽ, hỗ trợ cho các khung thời gian ngắn hơn.
Sự giảm của xu hướng tuần trong khi khung tháng và quý vẫn cao thể hiện nguyên tắc chi phối; khung lớn hỗ trợ, cản trở nhịp giảm của khung nhỏ. Thị trường hiện tại cho thấy một nhịp điều chỉnh ngắn hạn trong bối cảnh xu hướng tổng thể vẫn tích cực nhờ sự hỗ trợ từ khung quý. Hãy tập trung tận dụng các nhịp điều chỉnh ngắn hạn để mua vào từng phần, với mức rủi ro được kiểm soát chặt chẽ.</v>
      </c>
      <c r="C19" s="81"/>
    </row>
    <row r="20" spans="2:14" ht="14.65" customHeight="1" x14ac:dyDescent="0.35"/>
    <row r="21" spans="2:14" ht="19" customHeight="1" x14ac:dyDescent="0.35">
      <c r="F21" s="82" t="s">
        <v>255</v>
      </c>
    </row>
    <row r="22" spans="2:14" ht="40.4" customHeight="1" x14ac:dyDescent="0.35">
      <c r="B22" s="11" t="str" cm="1">
        <f t="array" ref="B22:B24">_xlfn.TEXTSPLIT(B19, , CHAR(10))</f>
        <v>*Dữ liệu cập nhật lúc Ngày 13/08, đường xu hướng tuần giảm mạnh từ 77.8% xuống 57.0%; trong tuần qua, nó biến động và kết thúc ở mức thấp hơn. Xu hướng tháng dao động từ 66.0% lên 77.8% sau đó giảm về 72.3%, cho thấy ít biến động hơn so với đường xu hướng tuần. Đường xu hướng quý duy trì vững chắc trên 82%, cho thấy thị trường có nền tảng tăng giá mạnh mẽ, hỗ trợ cho các khung thời gian ngắn hơn.</v>
      </c>
      <c r="F22" s="177" t="str">
        <f>B22</f>
        <v>*Dữ liệu cập nhật lúc Ngày 13/08, đường xu hướng tuần giảm mạnh từ 77.8% xuống 57.0%; trong tuần qua, nó biến động và kết thúc ở mức thấp hơn. Xu hướng tháng dao động từ 66.0% lên 77.8% sau đó giảm về 72.3%, cho thấy ít biến động hơn so với đường xu hướng tuần. Đường xu hướng quý duy trì vững chắc trên 82%, cho thấy thị trường có nền tảng tăng giá mạnh mẽ, hỗ trợ cho các khung thời gian ngắn hơn.</v>
      </c>
      <c r="G22" s="177"/>
    </row>
    <row r="23" spans="2:14" ht="19" customHeight="1" x14ac:dyDescent="0.35">
      <c r="B23" t="str">
        <v/>
      </c>
      <c r="F23" s="82" t="s">
        <v>254</v>
      </c>
    </row>
    <row r="24" spans="2:14" ht="40.4" customHeight="1" x14ac:dyDescent="0.35">
      <c r="B24" s="81" t="str">
        <v>Sự giảm của xu hướng tuần trong khi khung tháng và quý vẫn cao thể hiện nguyên tắc chi phối; khung lớn hỗ trợ, cản trở nhịp giảm của khung nhỏ. Thị trường hiện tại cho thấy một nhịp điều chỉnh ngắn hạn trong bối cảnh xu hướng tổng thể vẫn tích cực nhờ sự hỗ trợ từ khung quý. Hãy tập trung tận dụng các nhịp điều chỉnh ngắn hạn để mua vào từng phần, với mức rủi ro được kiểm soát chặt chẽ.</v>
      </c>
      <c r="C24" s="81"/>
      <c r="F24" s="177" t="str">
        <f>B24</f>
        <v>Sự giảm của xu hướng tuần trong khi khung tháng và quý vẫn cao thể hiện nguyên tắc chi phối; khung lớn hỗ trợ, cản trở nhịp giảm của khung nhỏ. Thị trường hiện tại cho thấy một nhịp điều chỉnh ngắn hạn trong bối cảnh xu hướng tổng thể vẫn tích cực nhờ sự hỗ trợ từ khung quý. Hãy tập trung tận dụng các nhịp điều chỉnh ngắn hạn để mua vào từng phần, với mức rủi ro được kiểm soát chặt chẽ.</v>
      </c>
      <c r="G24" s="177"/>
      <c r="H24" s="11"/>
    </row>
    <row r="25" spans="2:14" ht="14.65" customHeight="1" thickBot="1" x14ac:dyDescent="0.4">
      <c r="G25" s="79" t="str">
        <f>'report cover'!B20</f>
        <v>*Dữ liệu cập nhật lúc 11:14 ngày 13/08/2025</v>
      </c>
    </row>
    <row r="26" spans="2:14" ht="17.149999999999999" customHeight="1" x14ac:dyDescent="0.35">
      <c r="F26" s="29" t="str">
        <f>'report cover'!B19</f>
        <v>BÁO CÁO CHIẾN LƯỢC ĐẦU TƯ TUẦN | NGÀY 11/08/2025 - 13/08/2025</v>
      </c>
      <c r="G26" s="31" t="str">
        <f>'report cover'!$C$2 &amp; " |  9  "</f>
        <v xml:space="preserve">PHÒNG MÔI GIỚI VÀ TƯ VẤN ĐẦU TƯ |  9  </v>
      </c>
    </row>
    <row r="27" spans="2:14" ht="14.65" customHeight="1" x14ac:dyDescent="0.35">
      <c r="J27" s="158" t="s">
        <v>199</v>
      </c>
      <c r="K27" s="158"/>
      <c r="L27" s="158"/>
      <c r="M27" s="164" t="e" vm="5">
        <v>#VALUE!</v>
      </c>
      <c r="N27" s="164"/>
    </row>
    <row r="28" spans="2:14" ht="14.65" customHeight="1" thickBot="1" x14ac:dyDescent="0.4">
      <c r="F28" s="155"/>
      <c r="G28" s="155"/>
      <c r="J28" s="158"/>
      <c r="K28" s="158"/>
      <c r="L28" s="158"/>
      <c r="M28" s="164"/>
      <c r="N28" s="164"/>
    </row>
    <row r="29" spans="2:14" ht="8.65" customHeight="1" thickTop="1" x14ac:dyDescent="0.35">
      <c r="F29" s="155"/>
      <c r="G29" s="155"/>
      <c r="J29" s="131"/>
      <c r="K29" s="131"/>
      <c r="L29" s="131"/>
      <c r="M29" s="131"/>
    </row>
    <row r="30" spans="2:14" ht="17.149999999999999" customHeight="1" x14ac:dyDescent="0.35">
      <c r="F30" s="155"/>
      <c r="G30" s="155"/>
      <c r="J30" s="159" t="s">
        <v>202</v>
      </c>
      <c r="K30" s="159"/>
      <c r="L30" s="159"/>
      <c r="M30" s="159"/>
    </row>
    <row r="31" spans="2:14" ht="8.65" customHeight="1" x14ac:dyDescent="0.35">
      <c r="F31" s="155"/>
      <c r="G31" s="155"/>
    </row>
    <row r="32" spans="2:14" x14ac:dyDescent="0.35">
      <c r="F32" s="155"/>
      <c r="G32" s="155"/>
      <c r="J32" s="173" t="s">
        <v>203</v>
      </c>
      <c r="K32" s="173"/>
    </row>
    <row r="33" spans="6:12" ht="8.65" customHeight="1" x14ac:dyDescent="0.35">
      <c r="F33" s="155"/>
      <c r="G33" s="155"/>
    </row>
    <row r="34" spans="6:12" x14ac:dyDescent="0.35">
      <c r="F34" s="155"/>
      <c r="G34" s="155"/>
      <c r="J34" s="66" t="s">
        <v>92</v>
      </c>
      <c r="K34" s="65">
        <f>'data part 2'!B20</f>
        <v>608.66265300000009</v>
      </c>
      <c r="L34" s="18"/>
    </row>
    <row r="35" spans="6:12" x14ac:dyDescent="0.35">
      <c r="F35" s="155"/>
      <c r="G35" s="155"/>
      <c r="J35" s="66" t="s">
        <v>93</v>
      </c>
      <c r="K35" s="65">
        <f>'data part 2'!B21</f>
        <v>-654.237393</v>
      </c>
      <c r="L35" s="18"/>
    </row>
    <row r="36" spans="6:12" x14ac:dyDescent="0.35">
      <c r="F36" s="155"/>
      <c r="G36" s="155"/>
      <c r="J36" s="66" t="s">
        <v>94</v>
      </c>
      <c r="K36" s="65">
        <f>'data part 2'!B22</f>
        <v>-45.574739999999991</v>
      </c>
      <c r="L36" s="18"/>
    </row>
    <row r="37" spans="6:12" x14ac:dyDescent="0.35">
      <c r="J37" s="175" t="s">
        <v>244</v>
      </c>
      <c r="K37" s="175"/>
      <c r="L37" s="37"/>
    </row>
    <row r="38" spans="6:12" ht="8.65" customHeight="1" x14ac:dyDescent="0.35">
      <c r="J38" s="17"/>
      <c r="K38" s="17"/>
      <c r="L38" s="17"/>
    </row>
    <row r="39" spans="6:12" x14ac:dyDescent="0.35">
      <c r="J39" s="66" t="s">
        <v>89</v>
      </c>
      <c r="K39" s="65">
        <f>'data part 2'!C20</f>
        <v>18775.849310207996</v>
      </c>
      <c r="L39" s="18"/>
    </row>
    <row r="40" spans="6:12" x14ac:dyDescent="0.35">
      <c r="J40" s="66" t="s">
        <v>90</v>
      </c>
      <c r="K40" s="65">
        <f>'data part 2'!C21</f>
        <v>-22146.763198463999</v>
      </c>
      <c r="L40" s="18"/>
    </row>
    <row r="41" spans="6:12" x14ac:dyDescent="0.35">
      <c r="J41" s="66" t="s">
        <v>91</v>
      </c>
      <c r="K41" s="65">
        <f>'data part 2'!C22</f>
        <v>-3370.9138882560005</v>
      </c>
      <c r="L41" s="18"/>
    </row>
    <row r="42" spans="6:12" x14ac:dyDescent="0.35">
      <c r="J42" s="175" t="s">
        <v>243</v>
      </c>
      <c r="K42" s="175"/>
      <c r="L42" s="37"/>
    </row>
    <row r="43" spans="6:12" ht="8.65" customHeight="1" x14ac:dyDescent="0.35">
      <c r="J43" s="16"/>
      <c r="K43" s="16"/>
      <c r="L43" s="16"/>
    </row>
    <row r="44" spans="6:12" x14ac:dyDescent="0.35">
      <c r="J44" s="173" t="s">
        <v>204</v>
      </c>
      <c r="K44" s="173"/>
    </row>
    <row r="45" spans="6:12" ht="8.65" customHeight="1" x14ac:dyDescent="0.35">
      <c r="J45" s="44"/>
    </row>
    <row r="46" spans="6:12" ht="15.65" customHeight="1" x14ac:dyDescent="0.35"/>
    <row r="47" spans="6:12" ht="15.65" customHeight="1" x14ac:dyDescent="0.35"/>
    <row r="48" spans="6:12" ht="15.65" customHeight="1" x14ac:dyDescent="0.35"/>
    <row r="49" spans="10:14" ht="14.5" customHeight="1" x14ac:dyDescent="0.35"/>
    <row r="50" spans="10:14" ht="14.5" customHeight="1" x14ac:dyDescent="0.35"/>
    <row r="51" spans="10:14" ht="15.65" customHeight="1" x14ac:dyDescent="0.35"/>
    <row r="52" spans="10:14" ht="15.65" customHeight="1" x14ac:dyDescent="0.35"/>
    <row r="53" spans="10:14" ht="15.65" customHeight="1" x14ac:dyDescent="0.35"/>
    <row r="54" spans="10:14" ht="17.25" customHeight="1" thickBot="1" x14ac:dyDescent="0.4">
      <c r="M54" s="79" t="str">
        <f>'report cover'!B20</f>
        <v>*Dữ liệu cập nhật lúc 11:14 ngày 13/08/2025</v>
      </c>
    </row>
    <row r="55" spans="10:14" ht="17.149999999999999" customHeight="1" x14ac:dyDescent="0.35">
      <c r="J55" s="29" t="str">
        <f>'report cover'!B19</f>
        <v>BÁO CÁO CHIẾN LƯỢC ĐẦU TƯ TUẦN | NGÀY 11/08/2025 - 13/08/2025</v>
      </c>
      <c r="K55" s="43"/>
      <c r="L55" s="42"/>
      <c r="M55" s="31" t="str">
        <f>'report cover'!$C$2 &amp; " |  10  "</f>
        <v xml:space="preserve">PHÒNG MÔI GIỚI VÀ TƯ VẤN ĐẦU TƯ |  10  </v>
      </c>
    </row>
    <row r="56" spans="10:14" ht="14.5" customHeight="1" x14ac:dyDescent="0.35">
      <c r="J56" s="158" t="s">
        <v>199</v>
      </c>
      <c r="K56" s="158"/>
      <c r="L56" s="158"/>
      <c r="M56" s="164" t="e" vm="5">
        <v>#VALUE!</v>
      </c>
      <c r="N56" s="164"/>
    </row>
    <row r="57" spans="10:14" ht="14.5" customHeight="1" thickBot="1" x14ac:dyDescent="0.4">
      <c r="J57" s="158"/>
      <c r="K57" s="158"/>
      <c r="L57" s="158"/>
      <c r="M57" s="164"/>
      <c r="N57" s="164"/>
    </row>
    <row r="58" spans="10:14" ht="8.65" customHeight="1" thickTop="1" x14ac:dyDescent="0.35">
      <c r="J58" s="131"/>
      <c r="K58" s="131"/>
      <c r="L58" s="131"/>
      <c r="M58" s="131"/>
    </row>
    <row r="59" spans="10:14" ht="17.25" customHeight="1" x14ac:dyDescent="0.35">
      <c r="J59" s="159" t="s">
        <v>202</v>
      </c>
      <c r="K59" s="159"/>
      <c r="L59" s="159"/>
      <c r="M59" s="159"/>
    </row>
    <row r="60" spans="10:14" ht="8.65" customHeight="1" x14ac:dyDescent="0.35"/>
    <row r="61" spans="10:14" x14ac:dyDescent="0.35">
      <c r="J61" s="174" t="s">
        <v>205</v>
      </c>
      <c r="K61" s="174"/>
    </row>
    <row r="62" spans="10:14" ht="8.65" customHeight="1" x14ac:dyDescent="0.35"/>
    <row r="63" spans="10:14" x14ac:dyDescent="0.35">
      <c r="J63" s="66" t="s">
        <v>92</v>
      </c>
      <c r="K63" s="65">
        <f>'data part 2'!B25</f>
        <v>131.28896599999999</v>
      </c>
      <c r="L63" s="18"/>
    </row>
    <row r="64" spans="10:14" x14ac:dyDescent="0.35">
      <c r="J64" s="66" t="s">
        <v>93</v>
      </c>
      <c r="K64" s="65">
        <f>'data part 2'!B26</f>
        <v>-179.59644800000001</v>
      </c>
      <c r="L64" s="18"/>
    </row>
    <row r="65" spans="10:13" x14ac:dyDescent="0.35">
      <c r="J65" s="66" t="s">
        <v>94</v>
      </c>
      <c r="K65" s="65">
        <f>'data part 2'!B27</f>
        <v>-48.307481999999993</v>
      </c>
      <c r="L65" s="18"/>
    </row>
    <row r="66" spans="10:13" x14ac:dyDescent="0.35">
      <c r="J66" s="175" t="s">
        <v>244</v>
      </c>
      <c r="K66" s="175"/>
      <c r="L66" s="37"/>
    </row>
    <row r="67" spans="10:13" ht="8.65" customHeight="1" x14ac:dyDescent="0.35">
      <c r="J67" s="17"/>
      <c r="K67" s="17"/>
      <c r="L67" s="17"/>
    </row>
    <row r="68" spans="10:13" x14ac:dyDescent="0.35">
      <c r="J68" s="66" t="s">
        <v>89</v>
      </c>
      <c r="K68" s="65">
        <f>'data part 2'!C25</f>
        <v>4875.0670699519997</v>
      </c>
      <c r="L68" s="18"/>
    </row>
    <row r="69" spans="10:13" x14ac:dyDescent="0.35">
      <c r="J69" s="66" t="s">
        <v>90</v>
      </c>
      <c r="K69" s="65">
        <f>'data part 2'!C26</f>
        <v>-6300.8710215680003</v>
      </c>
      <c r="L69" s="18"/>
    </row>
    <row r="70" spans="10:13" x14ac:dyDescent="0.35">
      <c r="J70" s="66" t="s">
        <v>91</v>
      </c>
      <c r="K70" s="65">
        <f>'data part 2'!C27</f>
        <v>-1425.8039516160002</v>
      </c>
      <c r="L70" s="18"/>
    </row>
    <row r="71" spans="10:13" x14ac:dyDescent="0.35">
      <c r="J71" s="175" t="s">
        <v>243</v>
      </c>
      <c r="K71" s="175"/>
      <c r="L71" s="37"/>
    </row>
    <row r="72" spans="10:13" ht="8.65" customHeight="1" x14ac:dyDescent="0.35">
      <c r="J72" s="16"/>
      <c r="K72" s="16"/>
      <c r="L72" s="16"/>
    </row>
    <row r="73" spans="10:13" x14ac:dyDescent="0.35">
      <c r="J73" s="174" t="s">
        <v>206</v>
      </c>
      <c r="K73" s="174"/>
      <c r="M73" s="80" t="s">
        <v>251</v>
      </c>
    </row>
    <row r="74" spans="10:13" ht="8.65" customHeight="1" x14ac:dyDescent="0.35"/>
    <row r="75" spans="10:13" ht="15.65" customHeight="1" x14ac:dyDescent="0.35"/>
    <row r="76" spans="10:13" ht="15.65" customHeight="1" x14ac:dyDescent="0.35"/>
    <row r="77" spans="10:13" ht="15.65" customHeight="1" x14ac:dyDescent="0.35"/>
    <row r="78" spans="10:13" ht="14.5" customHeight="1" x14ac:dyDescent="0.35"/>
    <row r="79" spans="10:13" ht="14.5" customHeight="1" x14ac:dyDescent="0.35"/>
    <row r="80" spans="10:13" ht="15.65" customHeight="1" x14ac:dyDescent="0.35"/>
    <row r="81" spans="7:14" ht="15.65" customHeight="1" x14ac:dyDescent="0.35"/>
    <row r="82" spans="7:14" ht="15.65" customHeight="1" x14ac:dyDescent="0.35"/>
    <row r="83" spans="7:14" ht="17.25" customHeight="1" thickBot="1" x14ac:dyDescent="0.4">
      <c r="M83" s="79" t="str">
        <f>'report cover'!B20</f>
        <v>*Dữ liệu cập nhật lúc 11:14 ngày 13/08/2025</v>
      </c>
    </row>
    <row r="84" spans="7:14" ht="17.149999999999999" customHeight="1" x14ac:dyDescent="0.35">
      <c r="J84" s="29" t="str">
        <f>'report cover'!B19</f>
        <v>BÁO CÁO CHIẾN LƯỢC ĐẦU TƯ TUẦN | NGÀY 11/08/2025 - 13/08/2025</v>
      </c>
      <c r="K84" s="43"/>
      <c r="L84" s="42"/>
      <c r="M84" s="31" t="str">
        <f>'report cover'!$C$2 &amp; " |  11  "</f>
        <v xml:space="preserve">PHÒNG MÔI GIỚI VÀ TƯ VẤN ĐẦU TƯ |  11  </v>
      </c>
    </row>
    <row r="85" spans="7:14" ht="14.5" customHeight="1" x14ac:dyDescent="0.35">
      <c r="G85" t="s">
        <v>200</v>
      </c>
      <c r="J85" s="158" t="s">
        <v>199</v>
      </c>
      <c r="K85" s="158"/>
      <c r="L85" s="158"/>
      <c r="M85" s="164" t="e" vm="5">
        <v>#VALUE!</v>
      </c>
      <c r="N85" s="164"/>
    </row>
    <row r="86" spans="7:14" ht="14.5" customHeight="1" thickBot="1" x14ac:dyDescent="0.4">
      <c r="J86" s="158"/>
      <c r="K86" s="158"/>
      <c r="L86" s="158"/>
      <c r="M86" s="164"/>
      <c r="N86" s="164"/>
    </row>
    <row r="87" spans="7:14" ht="8.65" customHeight="1" thickTop="1" x14ac:dyDescent="0.35">
      <c r="J87" s="131"/>
      <c r="K87" s="131"/>
      <c r="L87" s="131"/>
      <c r="M87" s="131"/>
    </row>
    <row r="88" spans="7:14" ht="17.149999999999999" customHeight="1" x14ac:dyDescent="0.35">
      <c r="J88" s="159" t="s">
        <v>207</v>
      </c>
      <c r="K88" s="159"/>
      <c r="L88" s="159"/>
      <c r="M88" s="159"/>
    </row>
    <row r="89" spans="7:14" ht="8.65" customHeight="1" x14ac:dyDescent="0.35"/>
    <row r="90" spans="7:14" x14ac:dyDescent="0.35">
      <c r="J90" s="14" t="s">
        <v>103</v>
      </c>
      <c r="L90" s="174" t="s">
        <v>248</v>
      </c>
      <c r="M90" s="174"/>
    </row>
    <row r="92" spans="7:14" x14ac:dyDescent="0.35">
      <c r="J92" s="66" t="s">
        <v>134</v>
      </c>
      <c r="K92" s="65">
        <f>'data part 2'!N4</f>
        <v>152421.39941416698</v>
      </c>
      <c r="L92" s="18"/>
    </row>
    <row r="93" spans="7:14" x14ac:dyDescent="0.35">
      <c r="J93" s="66" t="s">
        <v>135</v>
      </c>
      <c r="K93" s="65">
        <f>-'data part 2'!O4</f>
        <v>-64427.297826720474</v>
      </c>
      <c r="L93" s="18"/>
    </row>
    <row r="94" spans="7:14" x14ac:dyDescent="0.35">
      <c r="J94" s="66" t="s">
        <v>136</v>
      </c>
      <c r="K94" s="65">
        <f>'data part 2'!P4</f>
        <v>87994.101587446494</v>
      </c>
      <c r="L94" s="18"/>
    </row>
    <row r="95" spans="7:14" x14ac:dyDescent="0.35">
      <c r="J95" s="66" t="s">
        <v>137</v>
      </c>
      <c r="K95" s="76">
        <f>'data part 2'!Q4</f>
        <v>1.0974675137898862E-2</v>
      </c>
      <c r="L95" s="19"/>
    </row>
    <row r="96" spans="7:14" x14ac:dyDescent="0.35">
      <c r="J96" s="175" t="s">
        <v>102</v>
      </c>
      <c r="K96" s="175"/>
      <c r="L96" s="37"/>
    </row>
    <row r="97" spans="1:15" x14ac:dyDescent="0.35">
      <c r="K97" s="18"/>
      <c r="L97" s="18"/>
    </row>
    <row r="98" spans="1:15" x14ac:dyDescent="0.35">
      <c r="J98" s="174" t="s">
        <v>247</v>
      </c>
      <c r="K98" s="174"/>
      <c r="L98" s="38"/>
    </row>
    <row r="99" spans="1:15" ht="173.5" customHeight="1" x14ac:dyDescent="0.35"/>
    <row r="100" spans="1:15" ht="17.149999999999999" customHeight="1" thickBot="1" x14ac:dyDescent="0.4">
      <c r="M100" s="79" t="str">
        <f>'report cover'!B20</f>
        <v>*Dữ liệu cập nhật lúc 11:14 ngày 13/08/2025</v>
      </c>
    </row>
    <row r="101" spans="1:15" ht="17.149999999999999" customHeight="1" x14ac:dyDescent="0.35">
      <c r="J101" s="172" t="str">
        <f>'report cover'!B19</f>
        <v>BÁO CÁO CHIẾN LƯỢC ĐẦU TƯ TUẦN | NGÀY 11/08/2025 - 13/08/2025</v>
      </c>
      <c r="K101" s="172"/>
      <c r="L101" s="172"/>
      <c r="M101" s="45" t="str">
        <f>'report cover'!$C$2 &amp; " |  12  "</f>
        <v xml:space="preserve">PHÒNG MÔI GIỚI VÀ TƯ VẤN ĐẦU TƯ |  12  </v>
      </c>
    </row>
    <row r="107" spans="1:15" x14ac:dyDescent="0.35">
      <c r="A107" s="20"/>
      <c r="B107" s="20"/>
      <c r="C107" s="20"/>
      <c r="D107" s="20"/>
      <c r="E107" s="20"/>
      <c r="F107" s="20"/>
      <c r="G107" s="20"/>
      <c r="H107" s="20"/>
      <c r="I107" s="20"/>
      <c r="J107" s="20"/>
      <c r="K107" s="20"/>
      <c r="L107" s="20"/>
      <c r="M107" s="20"/>
      <c r="N107" s="20"/>
      <c r="O107" s="20"/>
    </row>
    <row r="133" spans="15:15" x14ac:dyDescent="0.35">
      <c r="O133" s="20"/>
    </row>
    <row r="159" spans="15:15" x14ac:dyDescent="0.35">
      <c r="O159" s="20"/>
    </row>
  </sheetData>
  <mergeCells count="32">
    <mergeCell ref="L90:M90"/>
    <mergeCell ref="J88:M88"/>
    <mergeCell ref="B12:C12"/>
    <mergeCell ref="F22:G22"/>
    <mergeCell ref="F14:F15"/>
    <mergeCell ref="F24:G24"/>
    <mergeCell ref="J30:M30"/>
    <mergeCell ref="J59:M59"/>
    <mergeCell ref="J27:L28"/>
    <mergeCell ref="J56:L57"/>
    <mergeCell ref="J85:L86"/>
    <mergeCell ref="B1:B2"/>
    <mergeCell ref="B4:C4"/>
    <mergeCell ref="G7:G11"/>
    <mergeCell ref="B6:B11"/>
    <mergeCell ref="J101:L101"/>
    <mergeCell ref="J32:K32"/>
    <mergeCell ref="J44:K44"/>
    <mergeCell ref="J61:K61"/>
    <mergeCell ref="J73:K73"/>
    <mergeCell ref="F28:G36"/>
    <mergeCell ref="J96:K96"/>
    <mergeCell ref="J98:K98"/>
    <mergeCell ref="J66:K66"/>
    <mergeCell ref="J71:K71"/>
    <mergeCell ref="J37:K37"/>
    <mergeCell ref="J42:K42"/>
    <mergeCell ref="C1:D2"/>
    <mergeCell ref="G14:H15"/>
    <mergeCell ref="M27:N28"/>
    <mergeCell ref="M56:N57"/>
    <mergeCell ref="M85:N86"/>
  </mergeCells>
  <conditionalFormatting sqref="K34:K36">
    <cfRule type="expression" dxfId="48" priority="9">
      <formula>K34&lt;0</formula>
    </cfRule>
    <cfRule type="expression" dxfId="47" priority="10">
      <formula>K34&gt;=0</formula>
    </cfRule>
  </conditionalFormatting>
  <conditionalFormatting sqref="K39:K41">
    <cfRule type="expression" dxfId="46" priority="7">
      <formula>K39&lt;0</formula>
    </cfRule>
    <cfRule type="expression" dxfId="45" priority="8">
      <formula>K39&gt;=0</formula>
    </cfRule>
  </conditionalFormatting>
  <conditionalFormatting sqref="K63:K65">
    <cfRule type="expression" dxfId="44" priority="5">
      <formula>K63&lt;0</formula>
    </cfRule>
    <cfRule type="expression" dxfId="43" priority="6">
      <formula>K63&gt;=0</formula>
    </cfRule>
  </conditionalFormatting>
  <conditionalFormatting sqref="K68:K70">
    <cfRule type="expression" dxfId="42" priority="3">
      <formula>K68&lt;0</formula>
    </cfRule>
    <cfRule type="expression" dxfId="41" priority="4">
      <formula>K68&gt;=0</formula>
    </cfRule>
  </conditionalFormatting>
  <conditionalFormatting sqref="K92:K95">
    <cfRule type="expression" dxfId="40" priority="1">
      <formula>K92&lt;0</formula>
    </cfRule>
    <cfRule type="expression" dxfId="39" priority="2">
      <formula>K92&gt;=0</formula>
    </cfRule>
  </conditionalFormatting>
  <printOptions verticalCentered="1"/>
  <pageMargins left="0" right="0" top="0" bottom="0" header="0" footer="0"/>
  <pageSetup paperSize="11" scale="104"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633C6-16CC-4E34-B067-4AE1978B4976}">
  <dimension ref="A1:AD105"/>
  <sheetViews>
    <sheetView view="pageBreakPreview" topLeftCell="A36" zoomScale="115" zoomScaleNormal="115" zoomScaleSheetLayoutView="115" workbookViewId="0">
      <selection activeCell="B53" sqref="B53:G54"/>
    </sheetView>
  </sheetViews>
  <sheetFormatPr defaultRowHeight="14.5" x14ac:dyDescent="0.35"/>
  <cols>
    <col min="1" max="1" width="2.26953125" customWidth="1"/>
    <col min="2" max="2" width="5.81640625" customWidth="1"/>
    <col min="3" max="3" width="14.453125" customWidth="1"/>
    <col min="4" max="4" width="4.26953125" customWidth="1"/>
    <col min="5" max="7" width="7.54296875" customWidth="1"/>
    <col min="8" max="8" width="4.26953125" customWidth="1"/>
    <col min="9" max="14" width="7.54296875" customWidth="1"/>
    <col min="15" max="15" width="2" customWidth="1"/>
    <col min="16" max="16" width="2.1796875" customWidth="1"/>
    <col min="17" max="17" width="9.26953125" customWidth="1"/>
    <col min="18" max="29" width="7.26953125" customWidth="1"/>
    <col min="30" max="30" width="2.1796875" customWidth="1"/>
  </cols>
  <sheetData>
    <row r="1" spans="1:30" ht="14.65" customHeight="1" x14ac:dyDescent="0.35">
      <c r="B1" s="179" t="s">
        <v>209</v>
      </c>
      <c r="C1" s="179"/>
      <c r="D1" s="179"/>
      <c r="E1" s="179"/>
      <c r="F1" s="179"/>
      <c r="G1" s="179"/>
      <c r="M1" s="164" t="e" vm="4">
        <v>#VALUE!</v>
      </c>
      <c r="N1" s="164"/>
      <c r="O1" s="164"/>
    </row>
    <row r="2" spans="1:30" ht="14.65" customHeight="1" thickBot="1" x14ac:dyDescent="0.4">
      <c r="B2" s="179"/>
      <c r="C2" s="179"/>
      <c r="D2" s="179"/>
      <c r="E2" s="179"/>
      <c r="F2" s="179"/>
      <c r="G2" s="179"/>
      <c r="M2" s="164"/>
      <c r="N2" s="164"/>
      <c r="O2" s="164"/>
    </row>
    <row r="3" spans="1:30" ht="8.65" customHeight="1" thickTop="1" x14ac:dyDescent="0.35">
      <c r="B3" s="131"/>
      <c r="C3" s="131"/>
      <c r="D3" s="131"/>
      <c r="E3" s="131"/>
      <c r="F3" s="131"/>
      <c r="G3" s="131"/>
      <c r="H3" s="131"/>
      <c r="I3" s="131"/>
      <c r="J3" s="131"/>
      <c r="K3" s="131"/>
      <c r="L3" s="131"/>
      <c r="M3" s="131"/>
      <c r="N3" s="131"/>
    </row>
    <row r="4" spans="1:30" ht="17.149999999999999" customHeight="1" x14ac:dyDescent="0.35">
      <c r="B4" s="159" t="s">
        <v>208</v>
      </c>
      <c r="C4" s="159"/>
      <c r="D4" s="159"/>
      <c r="E4" s="159"/>
      <c r="F4" s="159"/>
      <c r="G4" s="159"/>
      <c r="H4" s="159"/>
      <c r="I4" s="159"/>
      <c r="J4" s="159"/>
      <c r="K4" s="159"/>
      <c r="L4" s="159"/>
      <c r="M4" s="159"/>
      <c r="N4" s="159"/>
    </row>
    <row r="5" spans="1:30" ht="8.65" customHeight="1" x14ac:dyDescent="0.35">
      <c r="B5" s="15"/>
      <c r="C5" s="15"/>
      <c r="D5" s="15"/>
      <c r="E5" s="15"/>
      <c r="F5" s="15"/>
      <c r="G5" s="15"/>
      <c r="H5" s="15"/>
      <c r="I5" s="15"/>
      <c r="J5" s="15"/>
      <c r="K5" s="15"/>
      <c r="L5" s="15"/>
      <c r="M5" s="15"/>
      <c r="N5" s="15"/>
    </row>
    <row r="6" spans="1:30" ht="17.5" customHeight="1" x14ac:dyDescent="0.35">
      <c r="B6" s="166" t="s">
        <v>184</v>
      </c>
      <c r="C6" s="166"/>
      <c r="D6" s="15"/>
      <c r="E6" s="166" t="s">
        <v>185</v>
      </c>
      <c r="F6" s="166"/>
      <c r="G6" s="166"/>
      <c r="H6" s="15"/>
      <c r="I6" s="166" t="s">
        <v>189</v>
      </c>
      <c r="J6" s="166"/>
      <c r="K6" s="166"/>
      <c r="L6" s="166"/>
      <c r="M6" s="166"/>
      <c r="N6" s="166"/>
    </row>
    <row r="7" spans="1:30" ht="31.5" customHeight="1" x14ac:dyDescent="0.35">
      <c r="A7" s="20"/>
      <c r="B7" s="67" t="s">
        <v>176</v>
      </c>
      <c r="C7" s="67" t="s">
        <v>177</v>
      </c>
      <c r="D7" s="61"/>
      <c r="E7" s="67" t="s">
        <v>188</v>
      </c>
      <c r="F7" s="67" t="s">
        <v>186</v>
      </c>
      <c r="G7" s="67" t="s">
        <v>187</v>
      </c>
      <c r="H7" s="61"/>
      <c r="I7" s="67" t="s">
        <v>178</v>
      </c>
      <c r="J7" s="67" t="s">
        <v>179</v>
      </c>
      <c r="K7" s="67" t="s">
        <v>180</v>
      </c>
      <c r="L7" s="67" t="s">
        <v>181</v>
      </c>
      <c r="M7" s="67" t="s">
        <v>182</v>
      </c>
      <c r="N7" s="67" t="s">
        <v>183</v>
      </c>
      <c r="O7" s="20"/>
      <c r="P7" s="20"/>
      <c r="Q7" s="20"/>
      <c r="R7" s="20"/>
      <c r="S7" s="20"/>
      <c r="T7" s="20"/>
      <c r="U7" s="20"/>
      <c r="V7" s="20"/>
      <c r="W7" s="20"/>
      <c r="X7" s="20"/>
      <c r="Y7" s="20"/>
      <c r="Z7" s="20"/>
      <c r="AA7" s="20"/>
      <c r="AB7" s="20"/>
      <c r="AC7" s="20"/>
      <c r="AD7" s="20"/>
    </row>
    <row r="8" spans="1:30" ht="15" customHeight="1" x14ac:dyDescent="0.35">
      <c r="B8" s="68" t="str" cm="1">
        <f t="array" ref="B8:N24">_xlfn.LET(
    _xlpm.start_row, 1,
    _xlpm.num_rows, 17,
    _xlpm.data, weekly_stock_portfolio[],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MWG</v>
      </c>
      <c r="C8" s="68" t="str">
        <v>Bán lẻ</v>
      </c>
      <c r="D8" s="49" t="str">
        <v/>
      </c>
      <c r="E8" s="69">
        <v>70.800003000000004</v>
      </c>
      <c r="F8" s="70">
        <v>-2.2099000000000001E-2</v>
      </c>
      <c r="G8" s="70">
        <v>0.727016</v>
      </c>
      <c r="H8" s="50" t="str">
        <v/>
      </c>
      <c r="I8" s="70">
        <v>8.2569000000000004E-2</v>
      </c>
      <c r="J8" s="70">
        <v>-4.2189999999999997E-3</v>
      </c>
      <c r="K8" s="70">
        <v>0.11693199999999999</v>
      </c>
      <c r="L8" s="70">
        <v>0.179289</v>
      </c>
      <c r="M8" s="70">
        <v>1.4389000000000001E-2</v>
      </c>
      <c r="N8" s="70">
        <v>0.73180900000000004</v>
      </c>
    </row>
    <row r="9" spans="1:30" ht="15" customHeight="1" x14ac:dyDescent="0.35">
      <c r="B9" s="68" t="str">
        <v>VGC</v>
      </c>
      <c r="C9" s="68" t="str">
        <v>BĐS KCN</v>
      </c>
      <c r="D9" s="50" t="str">
        <v/>
      </c>
      <c r="E9" s="69">
        <v>65.199996999999996</v>
      </c>
      <c r="F9" s="70">
        <v>0.16220999999999999</v>
      </c>
      <c r="G9" s="70">
        <v>1.087531</v>
      </c>
      <c r="H9" s="50" t="str">
        <v/>
      </c>
      <c r="I9" s="70">
        <v>7.4135000000000006E-2</v>
      </c>
      <c r="J9" s="70">
        <v>1.8749999999999999E-2</v>
      </c>
      <c r="K9" s="70">
        <v>0.48181800000000002</v>
      </c>
      <c r="L9" s="70">
        <v>0.44888899999999998</v>
      </c>
      <c r="M9" s="70">
        <v>0.102855</v>
      </c>
      <c r="N9" s="70">
        <v>0.71555199999999997</v>
      </c>
    </row>
    <row r="10" spans="1:30" ht="15" customHeight="1" x14ac:dyDescent="0.35">
      <c r="B10" s="68" t="str">
        <v>SZC</v>
      </c>
      <c r="C10" s="68" t="str">
        <v>BĐS KCN</v>
      </c>
      <c r="D10" s="50" t="str">
        <v/>
      </c>
      <c r="E10" s="69">
        <v>39.900002000000001</v>
      </c>
      <c r="F10" s="70">
        <v>6.4000000000000001E-2</v>
      </c>
      <c r="G10" s="70">
        <v>1.4045460000000001</v>
      </c>
      <c r="H10" s="50" t="str">
        <v/>
      </c>
      <c r="I10" s="70">
        <v>6.4000000000000001E-2</v>
      </c>
      <c r="J10" s="70">
        <v>-3.7450000000000001E-3</v>
      </c>
      <c r="K10" s="70">
        <v>0.12871299999999999</v>
      </c>
      <c r="L10" s="70">
        <v>-6.1176000000000001E-2</v>
      </c>
      <c r="M10" s="70">
        <v>-0.12882099999999999</v>
      </c>
      <c r="N10" s="70">
        <v>0.19522200000000001</v>
      </c>
    </row>
    <row r="11" spans="1:30" ht="15" customHeight="1" x14ac:dyDescent="0.35">
      <c r="B11" s="68" t="str">
        <v>SIP</v>
      </c>
      <c r="C11" s="68" t="str">
        <v>BĐS KCN</v>
      </c>
      <c r="D11" s="50" t="str">
        <v/>
      </c>
      <c r="E11" s="69">
        <v>67.900002000000001</v>
      </c>
      <c r="F11" s="70">
        <v>2.2589999999999999E-2</v>
      </c>
      <c r="G11" s="70">
        <v>1.043938</v>
      </c>
      <c r="H11" s="50" t="str">
        <v/>
      </c>
      <c r="I11" s="70">
        <v>8.9149999999999993E-3</v>
      </c>
      <c r="J11" s="70">
        <v>-1.4514000000000001E-2</v>
      </c>
      <c r="K11" s="70">
        <v>0.16025300000000001</v>
      </c>
      <c r="L11" s="70">
        <v>-4.5071E-2</v>
      </c>
      <c r="M11" s="70">
        <v>-9.2323000000000002E-2</v>
      </c>
      <c r="N11" s="70">
        <v>0.48139599999999999</v>
      </c>
    </row>
    <row r="12" spans="1:30" ht="15" customHeight="1" x14ac:dyDescent="0.35">
      <c r="B12" s="68" t="str">
        <v>KBC</v>
      </c>
      <c r="C12" s="68" t="str">
        <v>BĐS KCN</v>
      </c>
      <c r="D12" s="50" t="str">
        <v/>
      </c>
      <c r="E12" s="69">
        <v>34.099997999999999</v>
      </c>
      <c r="F12" s="70">
        <v>4.4180000000000001E-3</v>
      </c>
      <c r="G12" s="70">
        <v>0.68128500000000003</v>
      </c>
      <c r="H12" s="50" t="str">
        <v/>
      </c>
      <c r="I12" s="70">
        <v>6.5625000000000003E-2</v>
      </c>
      <c r="J12" s="70">
        <v>7.571E-2</v>
      </c>
      <c r="K12" s="70">
        <v>0.30651299999999998</v>
      </c>
      <c r="L12" s="70">
        <v>0.25137599999999999</v>
      </c>
      <c r="M12" s="70">
        <v>-6.0606E-2</v>
      </c>
      <c r="N12" s="70">
        <v>0.40909099999999998</v>
      </c>
    </row>
    <row r="13" spans="1:30" ht="15" customHeight="1" x14ac:dyDescent="0.35">
      <c r="B13" s="68" t="str">
        <v>BCM</v>
      </c>
      <c r="C13" s="68" t="str">
        <v>BĐS KCN</v>
      </c>
      <c r="D13" s="50" t="str">
        <v/>
      </c>
      <c r="E13" s="69">
        <v>70.699996999999996</v>
      </c>
      <c r="F13" s="70">
        <v>1.4159999999999999E-3</v>
      </c>
      <c r="G13" s="70">
        <v>0.91133900000000001</v>
      </c>
      <c r="H13" s="50" t="str">
        <v/>
      </c>
      <c r="I13" s="70">
        <v>-1.3946999999999999E-2</v>
      </c>
      <c r="J13" s="70">
        <v>-3.1507E-2</v>
      </c>
      <c r="K13" s="70">
        <v>0.12579599999999999</v>
      </c>
      <c r="L13" s="70">
        <v>0.01</v>
      </c>
      <c r="M13" s="70">
        <v>-3.6561999999999997E-2</v>
      </c>
      <c r="N13" s="70">
        <v>0.42412899999999998</v>
      </c>
    </row>
    <row r="14" spans="1:30" ht="15" customHeight="1" x14ac:dyDescent="0.35">
      <c r="B14" s="68" t="str">
        <v>TAL</v>
      </c>
      <c r="C14" s="68" t="str">
        <v>Bất động sản</v>
      </c>
      <c r="D14" s="50" t="str">
        <v/>
      </c>
      <c r="E14" s="69">
        <v>35.25</v>
      </c>
      <c r="F14" s="70">
        <v>0.14820800000000001</v>
      </c>
      <c r="G14" s="70">
        <v>0.91481900000000005</v>
      </c>
      <c r="H14" s="50" t="str">
        <v/>
      </c>
      <c r="I14" s="70">
        <v>0.15196100000000001</v>
      </c>
      <c r="J14" s="70">
        <v>0.219723</v>
      </c>
      <c r="K14" s="70">
        <v>0.38514700000000002</v>
      </c>
      <c r="L14" s="70">
        <v>0.82649300000000003</v>
      </c>
      <c r="M14" s="70">
        <v>0.475327</v>
      </c>
      <c r="N14" s="70">
        <v>0</v>
      </c>
    </row>
    <row r="15" spans="1:30" ht="15" customHeight="1" x14ac:dyDescent="0.35">
      <c r="B15" s="68" t="str">
        <v>HDG</v>
      </c>
      <c r="C15" s="68" t="str">
        <v>Bất động sản</v>
      </c>
      <c r="D15" s="50" t="str">
        <v/>
      </c>
      <c r="E15" s="69">
        <v>30.799999</v>
      </c>
      <c r="F15" s="70">
        <v>0.10592500000000001</v>
      </c>
      <c r="G15" s="70">
        <v>1.2760800000000001</v>
      </c>
      <c r="H15" s="50" t="str">
        <v/>
      </c>
      <c r="I15" s="70">
        <v>0.18007699999999999</v>
      </c>
      <c r="J15" s="70">
        <v>4.4068000000000003E-2</v>
      </c>
      <c r="K15" s="70">
        <v>0.24193500000000001</v>
      </c>
      <c r="L15" s="70">
        <v>0.18254799999999999</v>
      </c>
      <c r="M15" s="70">
        <v>2.6667E-2</v>
      </c>
      <c r="N15" s="70">
        <v>0.54154400000000003</v>
      </c>
    </row>
    <row r="16" spans="1:30" ht="15" customHeight="1" x14ac:dyDescent="0.35">
      <c r="B16" s="68" t="str">
        <v>CEO</v>
      </c>
      <c r="C16" s="68" t="str">
        <v>Bất động sản</v>
      </c>
      <c r="D16" s="50" t="str">
        <v/>
      </c>
      <c r="E16" s="69">
        <v>25.9</v>
      </c>
      <c r="F16" s="70">
        <v>8.8234999999999994E-2</v>
      </c>
      <c r="G16" s="70">
        <v>0.99858000000000002</v>
      </c>
      <c r="H16" s="50" t="str">
        <v/>
      </c>
      <c r="I16" s="70">
        <v>0.11314</v>
      </c>
      <c r="J16" s="70">
        <v>-1.592E-2</v>
      </c>
      <c r="K16" s="70">
        <v>0.72997599999999996</v>
      </c>
      <c r="L16" s="70">
        <v>1.1054740000000001</v>
      </c>
      <c r="M16" s="70">
        <v>0.16694400000000001</v>
      </c>
      <c r="N16" s="70">
        <v>1.2446790000000001</v>
      </c>
    </row>
    <row r="17" spans="2:15" ht="15" customHeight="1" x14ac:dyDescent="0.35">
      <c r="B17" s="68" t="str">
        <v>TCH</v>
      </c>
      <c r="C17" s="68" t="str">
        <v>Bất động sản</v>
      </c>
      <c r="D17" s="50" t="str">
        <v/>
      </c>
      <c r="E17" s="69">
        <v>25.799999</v>
      </c>
      <c r="F17" s="70">
        <v>6.8322999999999995E-2</v>
      </c>
      <c r="G17" s="70">
        <v>1.0789390000000001</v>
      </c>
      <c r="H17" s="50" t="str">
        <v/>
      </c>
      <c r="I17" s="70">
        <v>7.7243999999999993E-2</v>
      </c>
      <c r="J17" s="70">
        <v>-4.6211000000000002E-2</v>
      </c>
      <c r="K17" s="70">
        <v>0.309645</v>
      </c>
      <c r="L17" s="70">
        <v>0.70296999999999998</v>
      </c>
      <c r="M17" s="70">
        <v>0.191686</v>
      </c>
      <c r="N17" s="70">
        <v>1.0476190000000001</v>
      </c>
    </row>
    <row r="18" spans="2:15" ht="15" customHeight="1" x14ac:dyDescent="0.35">
      <c r="B18" s="68" t="str">
        <v>HHS</v>
      </c>
      <c r="C18" s="68" t="str">
        <v>Bất động sản</v>
      </c>
      <c r="D18" s="50" t="str">
        <v/>
      </c>
      <c r="E18" s="69">
        <v>18.5</v>
      </c>
      <c r="F18" s="70">
        <v>4.5198000000000002E-2</v>
      </c>
      <c r="G18" s="70">
        <v>0.72461900000000001</v>
      </c>
      <c r="H18" s="50" t="str">
        <v/>
      </c>
      <c r="I18" s="70">
        <v>-2.3747000000000001E-2</v>
      </c>
      <c r="J18" s="70">
        <v>-5.1282000000000001E-2</v>
      </c>
      <c r="K18" s="70">
        <v>0.262799</v>
      </c>
      <c r="L18" s="70">
        <v>1.489906</v>
      </c>
      <c r="M18" s="70">
        <v>0.58145199999999997</v>
      </c>
      <c r="N18" s="70">
        <v>1.769774</v>
      </c>
    </row>
    <row r="19" spans="2:15" ht="15" customHeight="1" x14ac:dyDescent="0.35">
      <c r="B19" s="68" t="str">
        <v>HDC</v>
      </c>
      <c r="C19" s="68" t="str">
        <v>Bất động sản</v>
      </c>
      <c r="D19" s="50" t="str">
        <v/>
      </c>
      <c r="E19" s="69">
        <v>37.200001</v>
      </c>
      <c r="F19" s="70">
        <v>3.7657000000000003E-2</v>
      </c>
      <c r="G19" s="70">
        <v>0.91131300000000004</v>
      </c>
      <c r="H19" s="50" t="str">
        <v/>
      </c>
      <c r="I19" s="70">
        <v>2.0576000000000001E-2</v>
      </c>
      <c r="J19" s="70">
        <v>6.2856999999999996E-2</v>
      </c>
      <c r="K19" s="70">
        <v>0.48503000000000002</v>
      </c>
      <c r="L19" s="70">
        <v>0.482072</v>
      </c>
      <c r="M19" s="70">
        <v>0.26194699999999999</v>
      </c>
      <c r="N19" s="70">
        <v>0.707785</v>
      </c>
    </row>
    <row r="20" spans="2:15" ht="15" customHeight="1" x14ac:dyDescent="0.35">
      <c r="B20" s="68" t="str">
        <v>VHM</v>
      </c>
      <c r="C20" s="68" t="str">
        <v>Bất động sản</v>
      </c>
      <c r="D20" s="50" t="str">
        <v/>
      </c>
      <c r="E20" s="69">
        <v>92</v>
      </c>
      <c r="F20" s="70">
        <v>-3.1579000000000003E-2</v>
      </c>
      <c r="G20" s="70">
        <v>0.65691900000000003</v>
      </c>
      <c r="H20" s="50" t="str">
        <v/>
      </c>
      <c r="I20" s="70">
        <v>2.2221999999999999E-2</v>
      </c>
      <c r="J20" s="70">
        <v>-6.1224000000000001E-2</v>
      </c>
      <c r="K20" s="70">
        <v>0.23159299999999999</v>
      </c>
      <c r="L20" s="70">
        <v>1.2942640000000001</v>
      </c>
      <c r="M20" s="70">
        <v>0.89495400000000003</v>
      </c>
      <c r="N20" s="70">
        <v>1.7058819999999999</v>
      </c>
    </row>
    <row r="21" spans="2:15" ht="15" customHeight="1" x14ac:dyDescent="0.35">
      <c r="B21" s="68" t="str">
        <v>VRE</v>
      </c>
      <c r="C21" s="68" t="str">
        <v>Bất động sản</v>
      </c>
      <c r="D21" s="50" t="str">
        <v/>
      </c>
      <c r="E21" s="69">
        <v>29.15</v>
      </c>
      <c r="F21" s="70">
        <v>-4.4262000000000003E-2</v>
      </c>
      <c r="G21" s="70">
        <v>0.82693399999999995</v>
      </c>
      <c r="H21" s="50" t="str">
        <v/>
      </c>
      <c r="I21" s="70">
        <v>4.4803000000000003E-2</v>
      </c>
      <c r="J21" s="70">
        <v>-3.7954000000000002E-2</v>
      </c>
      <c r="K21" s="70">
        <v>0.19222900000000001</v>
      </c>
      <c r="L21" s="70">
        <v>0.69476700000000002</v>
      </c>
      <c r="M21" s="70">
        <v>1.3913E-2</v>
      </c>
      <c r="N21" s="70">
        <v>0.74550899999999998</v>
      </c>
    </row>
    <row r="22" spans="2:15" ht="15" customHeight="1" x14ac:dyDescent="0.35">
      <c r="B22" s="68" t="str">
        <v>CTS</v>
      </c>
      <c r="C22" s="68" t="str">
        <v>Chứng khoán</v>
      </c>
      <c r="D22" s="50" t="str">
        <v/>
      </c>
      <c r="E22" s="69">
        <v>42.450001</v>
      </c>
      <c r="F22" s="70">
        <v>3.6630000000000003E-2</v>
      </c>
      <c r="G22" s="70">
        <v>0.96353900000000003</v>
      </c>
      <c r="H22" s="50" t="str">
        <v/>
      </c>
      <c r="I22" s="70">
        <v>4.2998000000000001E-2</v>
      </c>
      <c r="J22" s="70">
        <v>-2.4138E-2</v>
      </c>
      <c r="K22" s="70">
        <v>0.61100600000000005</v>
      </c>
      <c r="L22" s="70">
        <v>0.70515399999999995</v>
      </c>
      <c r="M22" s="70">
        <v>0.30685699999999999</v>
      </c>
      <c r="N22" s="70">
        <v>1.2074</v>
      </c>
    </row>
    <row r="23" spans="2:15" ht="15" customHeight="1" x14ac:dyDescent="0.35">
      <c r="B23" s="68" t="str">
        <v>VIX</v>
      </c>
      <c r="C23" s="68" t="str">
        <v>Chứng khoán</v>
      </c>
      <c r="D23" s="50" t="str">
        <v/>
      </c>
      <c r="E23" s="69">
        <v>29.15</v>
      </c>
      <c r="F23" s="70">
        <v>2.8219000000000001E-2</v>
      </c>
      <c r="G23" s="70">
        <v>0.74507900000000005</v>
      </c>
      <c r="H23" s="50" t="str">
        <v/>
      </c>
      <c r="I23" s="70">
        <v>6.7766000000000007E-2</v>
      </c>
      <c r="J23" s="70">
        <v>6.5812999999999997E-2</v>
      </c>
      <c r="K23" s="70">
        <v>1.3043480000000001</v>
      </c>
      <c r="L23" s="70">
        <v>2.1105179999999999</v>
      </c>
      <c r="M23" s="70">
        <v>0.783968</v>
      </c>
      <c r="N23" s="70">
        <v>2.2423199999999999</v>
      </c>
    </row>
    <row r="24" spans="2:15" ht="15" customHeight="1" x14ac:dyDescent="0.35">
      <c r="B24" s="68" t="str">
        <v>BSI</v>
      </c>
      <c r="C24" s="68" t="str">
        <v>Chứng khoán</v>
      </c>
      <c r="D24" s="50" t="str">
        <v/>
      </c>
      <c r="E24" s="69">
        <v>49.25</v>
      </c>
      <c r="F24" s="70">
        <v>2.3909E-2</v>
      </c>
      <c r="G24" s="70">
        <v>1.1252690000000001</v>
      </c>
      <c r="H24" s="50" t="str">
        <v/>
      </c>
      <c r="I24" s="70">
        <v>7.7681E-2</v>
      </c>
      <c r="J24" s="70">
        <v>-2.2817E-2</v>
      </c>
      <c r="K24" s="70">
        <v>0.21604899999999999</v>
      </c>
      <c r="L24" s="70">
        <v>0.11586</v>
      </c>
      <c r="M24" s="70">
        <v>-0.114525</v>
      </c>
      <c r="N24" s="70">
        <v>0.36118099999999997</v>
      </c>
    </row>
    <row r="25" spans="2:15" ht="17.25" customHeight="1" thickBot="1" x14ac:dyDescent="0.4">
      <c r="B25" s="15"/>
      <c r="C25" s="15"/>
      <c r="D25" s="15"/>
      <c r="E25" s="15"/>
      <c r="F25" s="15"/>
      <c r="G25" s="15"/>
      <c r="H25" s="15"/>
      <c r="I25" s="181" t="str">
        <f>"*Dữ liệu cập nhật lúc " &amp; VLOOKUP("update_time",weekly_data_comments[], 3, 0)</f>
        <v>*Dữ liệu cập nhật lúc 11:14 ngày 13/08/2025</v>
      </c>
      <c r="J25" s="181"/>
      <c r="K25" s="181"/>
      <c r="L25" s="181"/>
      <c r="M25" s="181"/>
      <c r="N25" s="181"/>
    </row>
    <row r="26" spans="2:15" ht="17.149999999999999" customHeight="1" x14ac:dyDescent="0.35">
      <c r="B26" s="121" t="str">
        <f>'report cover'!B19</f>
        <v>BÁO CÁO CHIẾN LƯỢC ĐẦU TƯ TUẦN | NGÀY 11/08/2025 - 13/08/2025</v>
      </c>
      <c r="C26" s="121"/>
      <c r="D26" s="121"/>
      <c r="E26" s="121"/>
      <c r="F26" s="121"/>
      <c r="G26" s="121"/>
      <c r="H26" s="121"/>
      <c r="I26" s="178" t="str">
        <f>'report cover'!$C$2 &amp; " |  13  "</f>
        <v xml:space="preserve">PHÒNG MÔI GIỚI VÀ TƯ VẤN ĐẦU TƯ |  13  </v>
      </c>
      <c r="J26" s="178"/>
      <c r="K26" s="178"/>
      <c r="L26" s="178"/>
      <c r="M26" s="178"/>
      <c r="N26" s="178"/>
    </row>
    <row r="27" spans="2:15" x14ac:dyDescent="0.35">
      <c r="B27" s="179" t="s">
        <v>209</v>
      </c>
      <c r="C27" s="179"/>
      <c r="D27" s="179"/>
      <c r="E27" s="179"/>
      <c r="F27" s="179"/>
      <c r="G27" s="179"/>
      <c r="M27" s="164" t="e" vm="4">
        <v>#VALUE!</v>
      </c>
      <c r="N27" s="164"/>
      <c r="O27" s="164"/>
    </row>
    <row r="28" spans="2:15" ht="15" thickBot="1" x14ac:dyDescent="0.4">
      <c r="B28" s="179"/>
      <c r="C28" s="179"/>
      <c r="D28" s="179"/>
      <c r="E28" s="179"/>
      <c r="F28" s="179"/>
      <c r="G28" s="179"/>
      <c r="M28" s="164"/>
      <c r="N28" s="164"/>
      <c r="O28" s="164"/>
    </row>
    <row r="29" spans="2:15" ht="8.65" customHeight="1" thickTop="1" x14ac:dyDescent="0.35">
      <c r="B29" s="131"/>
      <c r="C29" s="131"/>
      <c r="D29" s="131"/>
      <c r="E29" s="131"/>
      <c r="F29" s="131"/>
      <c r="G29" s="131"/>
      <c r="H29" s="131"/>
      <c r="I29" s="131"/>
      <c r="J29" s="131"/>
      <c r="K29" s="131"/>
      <c r="L29" s="131"/>
      <c r="M29" s="131"/>
      <c r="N29" s="131"/>
    </row>
    <row r="30" spans="2:15" ht="17.149999999999999" customHeight="1" x14ac:dyDescent="0.35">
      <c r="B30" s="159" t="s">
        <v>208</v>
      </c>
      <c r="C30" s="159"/>
      <c r="D30" s="159"/>
      <c r="E30" s="159"/>
      <c r="F30" s="159"/>
      <c r="G30" s="159"/>
      <c r="H30" s="159"/>
      <c r="I30" s="159"/>
      <c r="J30" s="159"/>
      <c r="K30" s="159"/>
      <c r="L30" s="159"/>
      <c r="M30" s="159"/>
      <c r="N30" s="159"/>
    </row>
    <row r="31" spans="2:15" ht="8.65" customHeight="1" x14ac:dyDescent="0.35"/>
    <row r="32" spans="2:15" ht="17.5" customHeight="1" x14ac:dyDescent="0.35">
      <c r="B32" s="166" t="s">
        <v>184</v>
      </c>
      <c r="C32" s="166"/>
      <c r="D32" s="15"/>
      <c r="E32" s="166" t="s">
        <v>185</v>
      </c>
      <c r="F32" s="166"/>
      <c r="G32" s="166"/>
      <c r="H32" s="15"/>
      <c r="I32" s="166" t="s">
        <v>189</v>
      </c>
      <c r="J32" s="166"/>
      <c r="K32" s="166"/>
      <c r="L32" s="166"/>
      <c r="M32" s="166"/>
      <c r="N32" s="166"/>
    </row>
    <row r="33" spans="2:15" ht="31" customHeight="1" x14ac:dyDescent="0.35">
      <c r="B33" s="67" t="s">
        <v>176</v>
      </c>
      <c r="C33" s="67" t="s">
        <v>177</v>
      </c>
      <c r="D33" s="61"/>
      <c r="E33" s="67" t="s">
        <v>188</v>
      </c>
      <c r="F33" s="67" t="s">
        <v>186</v>
      </c>
      <c r="G33" s="67" t="s">
        <v>187</v>
      </c>
      <c r="H33" s="61"/>
      <c r="I33" s="67" t="s">
        <v>178</v>
      </c>
      <c r="J33" s="67" t="s">
        <v>179</v>
      </c>
      <c r="K33" s="67" t="s">
        <v>180</v>
      </c>
      <c r="L33" s="67" t="s">
        <v>181</v>
      </c>
      <c r="M33" s="67" t="s">
        <v>182</v>
      </c>
      <c r="N33" s="67" t="s">
        <v>183</v>
      </c>
      <c r="O33" s="20"/>
    </row>
    <row r="34" spans="2:15" ht="15" customHeight="1" x14ac:dyDescent="0.35">
      <c r="B34" s="68" t="str" cm="1">
        <f t="array" ref="B34:N50">_xlfn.LET(
    _xlpm.start_row, 18,
    _xlpm.num_rows, 17,
    _xlpm.data, weekly_stock_portfolio[],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HCM</v>
      </c>
      <c r="C34" s="68" t="str">
        <v>Chứng khoán</v>
      </c>
      <c r="D34" s="49" t="str">
        <v/>
      </c>
      <c r="E34" s="69">
        <v>28</v>
      </c>
      <c r="F34" s="70">
        <v>-7.0920000000000002E-3</v>
      </c>
      <c r="G34" s="70">
        <v>0.88634599999999997</v>
      </c>
      <c r="H34" s="50" t="str">
        <v/>
      </c>
      <c r="I34" s="70">
        <v>8.3171999999999996E-2</v>
      </c>
      <c r="J34" s="70">
        <v>1.4493000000000001E-2</v>
      </c>
      <c r="K34" s="70">
        <v>0.32075500000000001</v>
      </c>
      <c r="L34" s="70">
        <v>0.22891</v>
      </c>
      <c r="M34" s="70">
        <v>0.14002600000000001</v>
      </c>
      <c r="N34" s="70">
        <v>0.59397900000000003</v>
      </c>
    </row>
    <row r="35" spans="2:15" ht="15" customHeight="1" x14ac:dyDescent="0.35">
      <c r="B35" s="68" t="str">
        <v>BVS</v>
      </c>
      <c r="C35" s="68" t="str">
        <v>Chứng khoán</v>
      </c>
      <c r="D35" s="50" t="str">
        <v/>
      </c>
      <c r="E35" s="69">
        <v>40.900002000000001</v>
      </c>
      <c r="F35" s="70">
        <v>-1.4458E-2</v>
      </c>
      <c r="G35" s="70">
        <v>0.81165699999999996</v>
      </c>
      <c r="H35" s="50" t="str">
        <v/>
      </c>
      <c r="I35" s="70">
        <v>1.7413000000000001E-2</v>
      </c>
      <c r="J35" s="70">
        <v>-8.0898999999999999E-2</v>
      </c>
      <c r="K35" s="70">
        <v>0.29841299999999998</v>
      </c>
      <c r="L35" s="70">
        <v>0.102426</v>
      </c>
      <c r="M35" s="70">
        <v>-0.15777099999999999</v>
      </c>
      <c r="N35" s="70">
        <v>0.69472900000000004</v>
      </c>
    </row>
    <row r="36" spans="2:15" ht="15" customHeight="1" x14ac:dyDescent="0.35">
      <c r="B36" s="68" t="str">
        <v>VCI</v>
      </c>
      <c r="C36" s="68" t="str">
        <v>Chứng khoán</v>
      </c>
      <c r="D36" s="50" t="str">
        <v/>
      </c>
      <c r="E36" s="69">
        <v>45.549999</v>
      </c>
      <c r="F36" s="70">
        <v>-2.043E-2</v>
      </c>
      <c r="G36" s="70">
        <v>0.72671699999999995</v>
      </c>
      <c r="H36" s="50" t="str">
        <v/>
      </c>
      <c r="I36" s="70">
        <v>5.4398000000000002E-2</v>
      </c>
      <c r="J36" s="70">
        <v>-9.783E-3</v>
      </c>
      <c r="K36" s="70">
        <v>0.29036800000000001</v>
      </c>
      <c r="L36" s="70">
        <v>0.37986599999999998</v>
      </c>
      <c r="M36" s="70">
        <v>9.0146000000000004E-2</v>
      </c>
      <c r="N36" s="70">
        <v>0.47490399999999999</v>
      </c>
    </row>
    <row r="37" spans="2:15" ht="15" customHeight="1" x14ac:dyDescent="0.35">
      <c r="B37" s="68" t="str">
        <v>FTS</v>
      </c>
      <c r="C37" s="68" t="str">
        <v>Chứng khoán</v>
      </c>
      <c r="D37" s="50" t="str">
        <v/>
      </c>
      <c r="E37" s="69">
        <v>41.400002000000001</v>
      </c>
      <c r="F37" s="70">
        <v>-3.2710000000000003E-2</v>
      </c>
      <c r="G37" s="70">
        <v>1.1002430000000001</v>
      </c>
      <c r="H37" s="50" t="str">
        <v/>
      </c>
      <c r="I37" s="70">
        <v>1.9705E-2</v>
      </c>
      <c r="J37" s="70">
        <v>-8.2040000000000002E-2</v>
      </c>
      <c r="K37" s="70">
        <v>0.11590300000000001</v>
      </c>
      <c r="L37" s="70">
        <v>9.0468999999999994E-2</v>
      </c>
      <c r="M37" s="70">
        <v>-5.3808000000000002E-2</v>
      </c>
      <c r="N37" s="70">
        <v>0.52875300000000003</v>
      </c>
    </row>
    <row r="38" spans="2:15" ht="15" customHeight="1" x14ac:dyDescent="0.35">
      <c r="B38" s="68" t="str">
        <v>VTP</v>
      </c>
      <c r="C38" s="68" t="str">
        <v>Công nghiệp</v>
      </c>
      <c r="D38" s="50" t="str">
        <v/>
      </c>
      <c r="E38" s="69">
        <v>114.400002</v>
      </c>
      <c r="F38" s="70">
        <v>-2.0548E-2</v>
      </c>
      <c r="G38" s="70">
        <v>0.70061600000000002</v>
      </c>
      <c r="H38" s="50" t="str">
        <v/>
      </c>
      <c r="I38" s="70">
        <v>3.4358E-2</v>
      </c>
      <c r="J38" s="70">
        <v>-0.111801</v>
      </c>
      <c r="K38" s="70">
        <v>3.3424000000000002E-2</v>
      </c>
      <c r="L38" s="70">
        <v>-0.17638599999999999</v>
      </c>
      <c r="M38" s="70">
        <v>-0.25714300000000001</v>
      </c>
      <c r="N38" s="70">
        <v>1.100649</v>
      </c>
    </row>
    <row r="39" spans="2:15" ht="15" customHeight="1" x14ac:dyDescent="0.35">
      <c r="B39" s="68" t="str">
        <v>TV1</v>
      </c>
      <c r="C39" s="68" t="str">
        <v>DV hạ tầng</v>
      </c>
      <c r="D39" s="50" t="str">
        <v/>
      </c>
      <c r="E39" s="69">
        <v>25.9</v>
      </c>
      <c r="F39" s="70">
        <v>0</v>
      </c>
      <c r="G39" s="70">
        <v>0.97318400000000005</v>
      </c>
      <c r="H39" s="50" t="str">
        <v/>
      </c>
      <c r="I39" s="70">
        <v>1.1719E-2</v>
      </c>
      <c r="J39" s="70">
        <v>-3.3582000000000001E-2</v>
      </c>
      <c r="K39" s="70">
        <v>7.4689000000000005E-2</v>
      </c>
      <c r="L39" s="70">
        <v>0.17194599999999999</v>
      </c>
      <c r="M39" s="70">
        <v>3.7766000000000001E-2</v>
      </c>
      <c r="N39" s="70">
        <v>0.495087</v>
      </c>
    </row>
    <row r="40" spans="2:15" ht="15" customHeight="1" x14ac:dyDescent="0.35">
      <c r="B40" s="68" t="str">
        <v>VJC</v>
      </c>
      <c r="C40" s="68" t="str">
        <v>Du lịch và DV</v>
      </c>
      <c r="D40" s="50" t="str">
        <v/>
      </c>
      <c r="E40" s="69">
        <v>124.400002</v>
      </c>
      <c r="F40" s="70">
        <v>-2.5842E-2</v>
      </c>
      <c r="G40" s="70">
        <v>0.83438999999999997</v>
      </c>
      <c r="H40" s="50" t="str">
        <v/>
      </c>
      <c r="I40" s="70">
        <v>2.6402999999999999E-2</v>
      </c>
      <c r="J40" s="70">
        <v>-4.0862999999999997E-2</v>
      </c>
      <c r="K40" s="70">
        <v>0.42497099999999999</v>
      </c>
      <c r="L40" s="70">
        <v>0.242757</v>
      </c>
      <c r="M40" s="70">
        <v>4.0134000000000003E-2</v>
      </c>
      <c r="N40" s="70">
        <v>0.282474</v>
      </c>
    </row>
    <row r="41" spans="2:15" ht="15" customHeight="1" x14ac:dyDescent="0.35">
      <c r="B41" s="68" t="str">
        <v>HVN</v>
      </c>
      <c r="C41" s="68" t="str">
        <v>Du lịch và DV</v>
      </c>
      <c r="D41" s="50" t="str">
        <v/>
      </c>
      <c r="E41" s="69">
        <v>31.9</v>
      </c>
      <c r="F41" s="70">
        <v>-2.5954000000000001E-2</v>
      </c>
      <c r="G41" s="70">
        <v>0.99577099999999996</v>
      </c>
      <c r="H41" s="50" t="str">
        <v/>
      </c>
      <c r="I41" s="70">
        <v>-3.1865999999999998E-2</v>
      </c>
      <c r="J41" s="70">
        <v>-8.7267999999999998E-2</v>
      </c>
      <c r="K41" s="70">
        <v>8.8121000000000005E-2</v>
      </c>
      <c r="L41" s="70">
        <v>0.40062599999999998</v>
      </c>
      <c r="M41" s="70">
        <v>9.4002000000000002E-2</v>
      </c>
      <c r="N41" s="70">
        <v>2.5507089999999999</v>
      </c>
    </row>
    <row r="42" spans="2:15" ht="15" customHeight="1" x14ac:dyDescent="0.35">
      <c r="B42" s="68" t="str">
        <v>ACV</v>
      </c>
      <c r="C42" s="68" t="str">
        <v>Du lịch và DV</v>
      </c>
      <c r="D42" s="50" t="str">
        <v/>
      </c>
      <c r="E42" s="69">
        <v>64.400002000000001</v>
      </c>
      <c r="F42" s="70">
        <v>-4.0238000000000003E-2</v>
      </c>
      <c r="G42" s="70">
        <v>1.0144979999999999</v>
      </c>
      <c r="H42" s="50" t="str">
        <v/>
      </c>
      <c r="I42" s="70">
        <v>5.6937000000000001E-2</v>
      </c>
      <c r="J42" s="70">
        <v>3.5261000000000001E-2</v>
      </c>
      <c r="K42" s="70">
        <v>0.14235700000000001</v>
      </c>
      <c r="L42" s="70">
        <v>-0.15529299999999999</v>
      </c>
      <c r="M42" s="70">
        <v>-0.23180600000000001</v>
      </c>
      <c r="N42" s="70">
        <v>0.66946099999999997</v>
      </c>
    </row>
    <row r="43" spans="2:15" ht="15" customHeight="1" x14ac:dyDescent="0.35">
      <c r="B43" s="68" t="str">
        <v>PLX</v>
      </c>
      <c r="C43" s="68" t="str">
        <v>Dầu khí</v>
      </c>
      <c r="D43" s="50" t="str">
        <v/>
      </c>
      <c r="E43" s="69">
        <v>37.799999</v>
      </c>
      <c r="F43" s="70">
        <v>1.8867999999999999E-2</v>
      </c>
      <c r="G43" s="70">
        <v>1.109477</v>
      </c>
      <c r="H43" s="50" t="str">
        <v/>
      </c>
      <c r="I43" s="70">
        <v>4.2758999999999998E-2</v>
      </c>
      <c r="J43" s="70">
        <v>-2.0725E-2</v>
      </c>
      <c r="K43" s="70">
        <v>4.5643000000000003E-2</v>
      </c>
      <c r="L43" s="70">
        <v>2.9433999999999998E-2</v>
      </c>
      <c r="M43" s="70">
        <v>-0.24435100000000001</v>
      </c>
      <c r="N43" s="70">
        <v>0.18009</v>
      </c>
    </row>
    <row r="44" spans="2:15" ht="15" customHeight="1" x14ac:dyDescent="0.35">
      <c r="B44" s="68" t="str">
        <v>DPM</v>
      </c>
      <c r="C44" s="68" t="str">
        <v>Hoá chất</v>
      </c>
      <c r="D44" s="50" t="str">
        <v/>
      </c>
      <c r="E44" s="69">
        <v>28.65</v>
      </c>
      <c r="F44" s="70">
        <v>7.9096E-2</v>
      </c>
      <c r="G44" s="70">
        <v>1.0223009999999999</v>
      </c>
      <c r="H44" s="50" t="str">
        <v/>
      </c>
      <c r="I44" s="70">
        <v>0.199486</v>
      </c>
      <c r="J44" s="70">
        <v>0.17264299999999999</v>
      </c>
      <c r="K44" s="70">
        <v>0.358788</v>
      </c>
      <c r="L44" s="70">
        <v>0.47492400000000001</v>
      </c>
      <c r="M44" s="70">
        <v>0.36746099999999998</v>
      </c>
      <c r="N44" s="70">
        <v>0.75942200000000004</v>
      </c>
    </row>
    <row r="45" spans="2:15" ht="15" customHeight="1" x14ac:dyDescent="0.35">
      <c r="B45" s="68" t="str">
        <v>GVR</v>
      </c>
      <c r="C45" s="68" t="str">
        <v>Hoá chất</v>
      </c>
      <c r="D45" s="50" t="str">
        <v/>
      </c>
      <c r="E45" s="69">
        <v>32.75</v>
      </c>
      <c r="F45" s="70">
        <v>5.3054999999999998E-2</v>
      </c>
      <c r="G45" s="70">
        <v>1.451352</v>
      </c>
      <c r="H45" s="50" t="str">
        <v/>
      </c>
      <c r="I45" s="70">
        <v>8.0857999999999999E-2</v>
      </c>
      <c r="J45" s="70">
        <v>1.0802000000000001E-2</v>
      </c>
      <c r="K45" s="70">
        <v>0.13126099999999999</v>
      </c>
      <c r="L45" s="70">
        <v>7.3770000000000002E-2</v>
      </c>
      <c r="M45" s="70">
        <v>-0.152445</v>
      </c>
      <c r="N45" s="70">
        <v>0.62830799999999998</v>
      </c>
    </row>
    <row r="46" spans="2:15" ht="15" customHeight="1" x14ac:dyDescent="0.35">
      <c r="B46" s="68" t="str">
        <v>DDV</v>
      </c>
      <c r="C46" s="68" t="str">
        <v>Hoá chất</v>
      </c>
      <c r="D46" s="50" t="str">
        <v/>
      </c>
      <c r="E46" s="69">
        <v>34.599997999999999</v>
      </c>
      <c r="F46" s="70">
        <v>4.5317000000000003E-2</v>
      </c>
      <c r="G46" s="70">
        <v>0.65479500000000002</v>
      </c>
      <c r="H46" s="50" t="str">
        <v/>
      </c>
      <c r="I46" s="70">
        <v>6.1350000000000002E-2</v>
      </c>
      <c r="J46" s="70">
        <v>4.2168999999999998E-2</v>
      </c>
      <c r="K46" s="70">
        <v>0.26277400000000001</v>
      </c>
      <c r="L46" s="70">
        <v>0.80508400000000002</v>
      </c>
      <c r="M46" s="70">
        <v>0.495425</v>
      </c>
      <c r="N46" s="70">
        <v>3.0031750000000001</v>
      </c>
    </row>
    <row r="47" spans="2:15" ht="15" customHeight="1" x14ac:dyDescent="0.35">
      <c r="B47" s="68" t="str">
        <v>BFC</v>
      </c>
      <c r="C47" s="68" t="str">
        <v>Hoá chất</v>
      </c>
      <c r="D47" s="50" t="str">
        <v/>
      </c>
      <c r="E47" s="69">
        <v>45.299999</v>
      </c>
      <c r="F47" s="70">
        <v>2.027E-2</v>
      </c>
      <c r="G47" s="70">
        <v>1.2815259999999999</v>
      </c>
      <c r="H47" s="50" t="str">
        <v/>
      </c>
      <c r="I47" s="70">
        <v>5.7175999999999998E-2</v>
      </c>
      <c r="J47" s="70">
        <v>-6.5978999999999996E-2</v>
      </c>
      <c r="K47" s="70">
        <v>6.4630000000000007E-2</v>
      </c>
      <c r="L47" s="70">
        <v>0.18617600000000001</v>
      </c>
      <c r="M47" s="70">
        <v>-3.083E-2</v>
      </c>
      <c r="N47" s="70">
        <v>1.093253</v>
      </c>
    </row>
    <row r="48" spans="2:15" ht="15" customHeight="1" x14ac:dyDescent="0.35">
      <c r="B48" s="68" t="str">
        <v>DCM</v>
      </c>
      <c r="C48" s="68" t="str">
        <v>Hoá chất</v>
      </c>
      <c r="D48" s="50" t="str">
        <v/>
      </c>
      <c r="E48" s="69">
        <v>40.700001</v>
      </c>
      <c r="F48" s="70">
        <v>2.0049999999999998E-2</v>
      </c>
      <c r="G48" s="70">
        <v>0.78632599999999997</v>
      </c>
      <c r="H48" s="50" t="str">
        <v/>
      </c>
      <c r="I48" s="70">
        <v>0.12742400000000001</v>
      </c>
      <c r="J48" s="70">
        <v>7.3879E-2</v>
      </c>
      <c r="K48" s="70">
        <v>0.222222</v>
      </c>
      <c r="L48" s="70">
        <v>0.21041000000000001</v>
      </c>
      <c r="M48" s="70">
        <v>3.0876000000000001E-2</v>
      </c>
      <c r="N48" s="70">
        <v>0.52107800000000004</v>
      </c>
    </row>
    <row r="49" spans="2:15" ht="15" customHeight="1" x14ac:dyDescent="0.35">
      <c r="B49" s="68" t="str">
        <v>CSV</v>
      </c>
      <c r="C49" s="68" t="str">
        <v>Hoá chất</v>
      </c>
      <c r="D49" s="50" t="str">
        <v/>
      </c>
      <c r="E49" s="69">
        <v>36.650002000000001</v>
      </c>
      <c r="F49" s="70">
        <v>5.4869999999999997E-3</v>
      </c>
      <c r="G49" s="70">
        <v>0.94014299999999995</v>
      </c>
      <c r="H49" s="50" t="str">
        <v/>
      </c>
      <c r="I49" s="70">
        <v>2.8049999999999999E-2</v>
      </c>
      <c r="J49" s="70">
        <v>-6.7430000000000004E-2</v>
      </c>
      <c r="K49" s="70">
        <v>4.4159999999999998E-2</v>
      </c>
      <c r="L49" s="70">
        <v>-0.180974</v>
      </c>
      <c r="M49" s="70">
        <v>-0.21754599999999999</v>
      </c>
      <c r="N49" s="70">
        <v>1.3836299999999999</v>
      </c>
    </row>
    <row r="50" spans="2:15" ht="15" customHeight="1" x14ac:dyDescent="0.35">
      <c r="B50" s="68" t="str">
        <v>DGC</v>
      </c>
      <c r="C50" s="68" t="str">
        <v>Hoá chất</v>
      </c>
      <c r="D50" s="50" t="str">
        <v/>
      </c>
      <c r="E50" s="69">
        <v>106.099998</v>
      </c>
      <c r="F50" s="70">
        <v>-1.882E-3</v>
      </c>
      <c r="G50" s="70">
        <v>0.99543800000000005</v>
      </c>
      <c r="H50" s="50" t="str">
        <v/>
      </c>
      <c r="I50" s="70">
        <v>3.7145999999999998E-2</v>
      </c>
      <c r="J50" s="70">
        <v>-1.3941E-2</v>
      </c>
      <c r="K50" s="70">
        <v>6.6332000000000002E-2</v>
      </c>
      <c r="L50" s="70">
        <v>-9.0051000000000006E-2</v>
      </c>
      <c r="M50" s="70">
        <v>-0.186615</v>
      </c>
      <c r="N50" s="70">
        <v>0.24138499999999999</v>
      </c>
    </row>
    <row r="51" spans="2:15" ht="17.149999999999999" customHeight="1" thickBot="1" x14ac:dyDescent="0.4">
      <c r="B51" s="15"/>
      <c r="C51" s="15"/>
      <c r="D51" s="15"/>
      <c r="E51" s="15"/>
      <c r="F51" s="15"/>
      <c r="G51" s="15"/>
      <c r="H51" s="15"/>
      <c r="I51" s="181" t="str">
        <f>"*Dữ liệu cập nhật lúc " &amp; VLOOKUP("update_time",weekly_data_comments[], 3, 0)</f>
        <v>*Dữ liệu cập nhật lúc 11:14 ngày 13/08/2025</v>
      </c>
      <c r="J51" s="181"/>
      <c r="K51" s="181"/>
      <c r="L51" s="181"/>
      <c r="M51" s="181"/>
      <c r="N51" s="181"/>
    </row>
    <row r="52" spans="2:15" ht="17.149999999999999" customHeight="1" x14ac:dyDescent="0.35">
      <c r="B52" s="121" t="str">
        <f>'report cover'!B19</f>
        <v>BÁO CÁO CHIẾN LƯỢC ĐẦU TƯ TUẦN | NGÀY 11/08/2025 - 13/08/2025</v>
      </c>
      <c r="C52" s="121"/>
      <c r="D52" s="121"/>
      <c r="E52" s="121"/>
      <c r="F52" s="121"/>
      <c r="G52" s="121"/>
      <c r="H52" s="121"/>
      <c r="I52" s="178" t="str">
        <f>'report cover'!$C$2 &amp; " |  14  "</f>
        <v xml:space="preserve">PHÒNG MÔI GIỚI VÀ TƯ VẤN ĐẦU TƯ |  14  </v>
      </c>
      <c r="J52" s="178"/>
      <c r="K52" s="178"/>
      <c r="L52" s="178"/>
      <c r="M52" s="178"/>
      <c r="N52" s="178"/>
    </row>
    <row r="53" spans="2:15" x14ac:dyDescent="0.35">
      <c r="B53" s="179" t="s">
        <v>209</v>
      </c>
      <c r="C53" s="179"/>
      <c r="D53" s="179"/>
      <c r="E53" s="179"/>
      <c r="F53" s="179"/>
      <c r="G53" s="179"/>
      <c r="M53" s="164" t="e" vm="4">
        <v>#VALUE!</v>
      </c>
      <c r="N53" s="164"/>
      <c r="O53" s="164"/>
    </row>
    <row r="54" spans="2:15" ht="15" thickBot="1" x14ac:dyDescent="0.4">
      <c r="B54" s="179"/>
      <c r="C54" s="179"/>
      <c r="D54" s="179"/>
      <c r="E54" s="179"/>
      <c r="F54" s="179"/>
      <c r="G54" s="179"/>
      <c r="M54" s="164"/>
      <c r="N54" s="164"/>
      <c r="O54" s="164"/>
    </row>
    <row r="55" spans="2:15" ht="8.65" customHeight="1" thickTop="1" x14ac:dyDescent="0.35">
      <c r="B55" s="131"/>
      <c r="C55" s="131"/>
      <c r="D55" s="131"/>
      <c r="E55" s="131"/>
      <c r="F55" s="131"/>
      <c r="G55" s="131"/>
      <c r="H55" s="131"/>
      <c r="I55" s="131"/>
      <c r="J55" s="131"/>
      <c r="K55" s="131"/>
      <c r="L55" s="131"/>
      <c r="M55" s="131"/>
      <c r="N55" s="131"/>
    </row>
    <row r="56" spans="2:15" ht="17.149999999999999" customHeight="1" x14ac:dyDescent="0.35">
      <c r="B56" s="159" t="s">
        <v>208</v>
      </c>
      <c r="C56" s="159"/>
      <c r="D56" s="159"/>
      <c r="E56" s="159"/>
      <c r="F56" s="159"/>
      <c r="G56" s="159"/>
      <c r="H56" s="159"/>
      <c r="I56" s="159"/>
      <c r="J56" s="159"/>
      <c r="K56" s="159"/>
      <c r="L56" s="159"/>
      <c r="M56" s="159"/>
      <c r="N56" s="159"/>
    </row>
    <row r="57" spans="2:15" ht="8.65" customHeight="1" x14ac:dyDescent="0.35"/>
    <row r="58" spans="2:15" ht="17.5" customHeight="1" x14ac:dyDescent="0.35">
      <c r="B58" s="166" t="s">
        <v>184</v>
      </c>
      <c r="C58" s="166"/>
      <c r="D58" s="15"/>
      <c r="E58" s="166" t="s">
        <v>185</v>
      </c>
      <c r="F58" s="166"/>
      <c r="G58" s="166"/>
      <c r="H58" s="15"/>
      <c r="I58" s="166" t="s">
        <v>189</v>
      </c>
      <c r="J58" s="166"/>
      <c r="K58" s="166"/>
      <c r="L58" s="166"/>
      <c r="M58" s="166"/>
      <c r="N58" s="166"/>
    </row>
    <row r="59" spans="2:15" ht="31.5" customHeight="1" x14ac:dyDescent="0.35">
      <c r="B59" s="67" t="s">
        <v>176</v>
      </c>
      <c r="C59" s="67" t="s">
        <v>177</v>
      </c>
      <c r="D59" s="61"/>
      <c r="E59" s="67" t="s">
        <v>188</v>
      </c>
      <c r="F59" s="67" t="s">
        <v>186</v>
      </c>
      <c r="G59" s="67" t="s">
        <v>187</v>
      </c>
      <c r="H59" s="61"/>
      <c r="I59" s="67" t="s">
        <v>178</v>
      </c>
      <c r="J59" s="67" t="s">
        <v>179</v>
      </c>
      <c r="K59" s="67" t="s">
        <v>180</v>
      </c>
      <c r="L59" s="67" t="s">
        <v>181</v>
      </c>
      <c r="M59" s="67" t="s">
        <v>182</v>
      </c>
      <c r="N59" s="67" t="s">
        <v>183</v>
      </c>
      <c r="O59" s="20"/>
    </row>
    <row r="60" spans="2:15" ht="15" customHeight="1" x14ac:dyDescent="0.35">
      <c r="B60" s="68" t="str" cm="1">
        <f t="array" ref="B60:N72">_xlfn.LET(
    _xlpm.start_row, 35,
    _xlpm.num_rows, 17,
    _xlpm.data, weekly_stock_portfolio[],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MBB</v>
      </c>
      <c r="C60" s="68" t="str">
        <v>Ngân hàng</v>
      </c>
      <c r="D60" s="49" t="str">
        <v/>
      </c>
      <c r="E60" s="69">
        <v>25.200001</v>
      </c>
      <c r="F60" s="70">
        <v>9.1866000000000003E-2</v>
      </c>
      <c r="G60" s="70">
        <v>1.137591</v>
      </c>
      <c r="H60" s="50" t="str">
        <v/>
      </c>
      <c r="I60" s="70">
        <v>0.22312899999999999</v>
      </c>
      <c r="J60" s="70">
        <v>0.163774</v>
      </c>
      <c r="K60" s="70">
        <v>0.30135200000000001</v>
      </c>
      <c r="L60" s="70">
        <v>0.53523299999999996</v>
      </c>
      <c r="M60" s="70">
        <v>0.47370699999999999</v>
      </c>
      <c r="N60" s="70">
        <v>1.1159019999999999</v>
      </c>
    </row>
    <row r="61" spans="2:15" ht="15" customHeight="1" x14ac:dyDescent="0.35">
      <c r="B61" s="68" t="str">
        <v>EIB</v>
      </c>
      <c r="C61" s="68" t="str">
        <v>Ngân hàng</v>
      </c>
      <c r="D61" s="50" t="str">
        <v/>
      </c>
      <c r="E61" s="69">
        <v>27.5</v>
      </c>
      <c r="F61" s="70">
        <v>1.4760000000000001E-2</v>
      </c>
      <c r="G61" s="70">
        <v>0.943048</v>
      </c>
      <c r="H61" s="50" t="str">
        <v/>
      </c>
      <c r="I61" s="70">
        <v>1.1029000000000001E-2</v>
      </c>
      <c r="J61" s="70">
        <v>-7.0945999999999995E-2</v>
      </c>
      <c r="K61" s="70">
        <v>0.22767899999999999</v>
      </c>
      <c r="L61" s="70">
        <v>0.42857099999999998</v>
      </c>
      <c r="M61" s="70">
        <v>0.24434400000000001</v>
      </c>
      <c r="N61" s="70">
        <v>0.84053500000000003</v>
      </c>
    </row>
    <row r="62" spans="2:15" ht="15" customHeight="1" x14ac:dyDescent="0.35">
      <c r="B62" s="68" t="str">
        <v>VIB</v>
      </c>
      <c r="C62" s="68" t="str">
        <v>Ngân hàng</v>
      </c>
      <c r="D62" s="50" t="str">
        <v/>
      </c>
      <c r="E62" s="69">
        <v>19.799999</v>
      </c>
      <c r="F62" s="70">
        <v>1.2788000000000001E-2</v>
      </c>
      <c r="G62" s="70">
        <v>0.88078400000000001</v>
      </c>
      <c r="H62" s="50" t="str">
        <v/>
      </c>
      <c r="I62" s="70">
        <v>1.2788000000000001E-2</v>
      </c>
      <c r="J62" s="70">
        <v>5.0759999999999998E-3</v>
      </c>
      <c r="K62" s="70">
        <v>0.24021999999999999</v>
      </c>
      <c r="L62" s="70">
        <v>0.19122900000000001</v>
      </c>
      <c r="M62" s="70">
        <v>0.13086200000000001</v>
      </c>
      <c r="N62" s="70">
        <v>0.48025899999999999</v>
      </c>
    </row>
    <row r="63" spans="2:15" ht="15" customHeight="1" x14ac:dyDescent="0.35">
      <c r="B63" s="68" t="str">
        <v>CTG</v>
      </c>
      <c r="C63" s="68" t="str">
        <v>Ngân hàng</v>
      </c>
      <c r="D63" s="50" t="str">
        <v/>
      </c>
      <c r="E63" s="69">
        <v>47.950001</v>
      </c>
      <c r="F63" s="70">
        <v>2.0899999999999998E-3</v>
      </c>
      <c r="G63" s="70">
        <v>0.79213100000000003</v>
      </c>
      <c r="H63" s="50" t="str">
        <v/>
      </c>
      <c r="I63" s="70">
        <v>4.2390999999999998E-2</v>
      </c>
      <c r="J63" s="70">
        <v>9.4739999999999998E-3</v>
      </c>
      <c r="K63" s="70">
        <v>0.154031</v>
      </c>
      <c r="L63" s="70">
        <v>0.26184200000000002</v>
      </c>
      <c r="M63" s="70">
        <v>0.23264799999999999</v>
      </c>
      <c r="N63" s="70">
        <v>0.77264299999999997</v>
      </c>
    </row>
    <row r="64" spans="2:15" ht="15" customHeight="1" x14ac:dyDescent="0.35">
      <c r="B64" s="68" t="str">
        <v>ACB</v>
      </c>
      <c r="C64" s="68" t="str">
        <v>Ngân hàng</v>
      </c>
      <c r="D64" s="50" t="str">
        <v/>
      </c>
      <c r="E64" s="69">
        <v>24.299999</v>
      </c>
      <c r="F64" s="70">
        <v>-4.0980000000000001E-3</v>
      </c>
      <c r="G64" s="70">
        <v>0.79582200000000003</v>
      </c>
      <c r="H64" s="50" t="str">
        <v/>
      </c>
      <c r="I64" s="70">
        <v>5.6522000000000003E-2</v>
      </c>
      <c r="J64" s="70">
        <v>1.4614E-2</v>
      </c>
      <c r="K64" s="70">
        <v>0.14352899999999999</v>
      </c>
      <c r="L64" s="70">
        <v>0.13606599999999999</v>
      </c>
      <c r="M64" s="70">
        <v>9.7483E-2</v>
      </c>
      <c r="N64" s="70">
        <v>0.445656</v>
      </c>
    </row>
    <row r="65" spans="2:30" ht="15" customHeight="1" x14ac:dyDescent="0.35">
      <c r="B65" s="68" t="str">
        <v>TCB</v>
      </c>
      <c r="C65" s="68" t="str">
        <v>Ngân hàng</v>
      </c>
      <c r="D65" s="50" t="str">
        <v/>
      </c>
      <c r="E65" s="69">
        <v>37.450001</v>
      </c>
      <c r="F65" s="70">
        <v>-2.4740000000000002E-2</v>
      </c>
      <c r="G65" s="70">
        <v>0.63956900000000005</v>
      </c>
      <c r="H65" s="50" t="str">
        <v/>
      </c>
      <c r="I65" s="70">
        <v>9.6631999999999996E-2</v>
      </c>
      <c r="J65" s="70">
        <v>2.6027000000000002E-2</v>
      </c>
      <c r="K65" s="70">
        <v>0.111276</v>
      </c>
      <c r="L65" s="70">
        <v>0.51927000000000001</v>
      </c>
      <c r="M65" s="70">
        <v>0.48611100000000002</v>
      </c>
      <c r="N65" s="70">
        <v>1.4286449999999999</v>
      </c>
    </row>
    <row r="66" spans="2:30" ht="15" customHeight="1" x14ac:dyDescent="0.35">
      <c r="B66" s="68" t="str">
        <v>HPG</v>
      </c>
      <c r="C66" s="68" t="str">
        <v>Thép</v>
      </c>
      <c r="D66" s="50" t="str">
        <v/>
      </c>
      <c r="E66" s="69">
        <v>28.200001</v>
      </c>
      <c r="F66" s="70">
        <v>-1.0526000000000001E-2</v>
      </c>
      <c r="G66" s="70">
        <v>0.84185100000000002</v>
      </c>
      <c r="H66" s="50" t="str">
        <v/>
      </c>
      <c r="I66" s="70">
        <v>0.13480900000000001</v>
      </c>
      <c r="J66" s="70">
        <v>4.4443999999999997E-2</v>
      </c>
      <c r="K66" s="70">
        <v>0.250554</v>
      </c>
      <c r="L66" s="70">
        <v>0.26741599999999999</v>
      </c>
      <c r="M66" s="70">
        <v>0.129883</v>
      </c>
      <c r="N66" s="70">
        <v>0.37611800000000001</v>
      </c>
    </row>
    <row r="67" spans="2:30" ht="15" customHeight="1" x14ac:dyDescent="0.35">
      <c r="B67" s="68" t="str">
        <v>GMD</v>
      </c>
      <c r="C67" s="68" t="str">
        <v>Vận tải</v>
      </c>
      <c r="D67" s="50" t="str">
        <v/>
      </c>
      <c r="E67" s="69">
        <v>60.299999</v>
      </c>
      <c r="F67" s="70">
        <v>5.0000000000000001E-3</v>
      </c>
      <c r="G67" s="70">
        <v>1.0042759999999999</v>
      </c>
      <c r="H67" s="50" t="str">
        <v/>
      </c>
      <c r="I67" s="70">
        <v>6.9149000000000002E-2</v>
      </c>
      <c r="J67" s="70">
        <v>-1.6313000000000001E-2</v>
      </c>
      <c r="K67" s="70">
        <v>9.5019999999999993E-2</v>
      </c>
      <c r="L67" s="70">
        <v>-4.2909000000000003E-2</v>
      </c>
      <c r="M67" s="70">
        <v>-0.14436599999999999</v>
      </c>
      <c r="N67" s="70">
        <v>0.11626499999999999</v>
      </c>
    </row>
    <row r="68" spans="2:30" ht="15" customHeight="1" x14ac:dyDescent="0.35">
      <c r="B68" s="68" t="str">
        <v>HHV</v>
      </c>
      <c r="C68" s="68" t="str">
        <v>Xây dựng</v>
      </c>
      <c r="D68" s="50" t="str">
        <v/>
      </c>
      <c r="E68" s="69">
        <v>15</v>
      </c>
      <c r="F68" s="70">
        <v>8.3031999999999995E-2</v>
      </c>
      <c r="G68" s="70">
        <v>1.1907110000000001</v>
      </c>
      <c r="H68" s="50" t="str">
        <v/>
      </c>
      <c r="I68" s="70">
        <v>0.171875</v>
      </c>
      <c r="J68" s="70">
        <v>0.102941</v>
      </c>
      <c r="K68" s="70">
        <v>0.27530399999999999</v>
      </c>
      <c r="L68" s="70">
        <v>0.35193099999999999</v>
      </c>
      <c r="M68" s="70">
        <v>8.3840000000000008E-3</v>
      </c>
      <c r="N68" s="70">
        <v>0.60550499999999996</v>
      </c>
    </row>
    <row r="69" spans="2:30" ht="15" customHeight="1" x14ac:dyDescent="0.35">
      <c r="B69" s="68" t="str">
        <v>HUT</v>
      </c>
      <c r="C69" s="68" t="str">
        <v>Xây dựng</v>
      </c>
      <c r="D69" s="50" t="str">
        <v/>
      </c>
      <c r="E69" s="69">
        <v>19</v>
      </c>
      <c r="F69" s="70">
        <v>4.9723999999999997E-2</v>
      </c>
      <c r="G69" s="70">
        <v>1.0014350000000001</v>
      </c>
      <c r="H69" s="50" t="str">
        <v/>
      </c>
      <c r="I69" s="70">
        <v>3.8251E-2</v>
      </c>
      <c r="J69" s="70">
        <v>4.9723999999999997E-2</v>
      </c>
      <c r="K69" s="70">
        <v>0.58333299999999999</v>
      </c>
      <c r="L69" s="70">
        <v>0.25788100000000003</v>
      </c>
      <c r="M69" s="70">
        <v>-9.153E-2</v>
      </c>
      <c r="N69" s="70">
        <v>0.34403800000000001</v>
      </c>
    </row>
    <row r="70" spans="2:30" ht="15" customHeight="1" x14ac:dyDescent="0.35">
      <c r="B70" s="68" t="str">
        <v>VCG</v>
      </c>
      <c r="C70" s="68" t="str">
        <v>Xây dựng</v>
      </c>
      <c r="D70" s="50" t="str">
        <v/>
      </c>
      <c r="E70" s="69">
        <v>26.6</v>
      </c>
      <c r="F70" s="70">
        <v>7.5760000000000003E-3</v>
      </c>
      <c r="G70" s="70">
        <v>0.87567300000000003</v>
      </c>
      <c r="H70" s="50" t="str">
        <v/>
      </c>
      <c r="I70" s="70">
        <v>3.1008000000000001E-2</v>
      </c>
      <c r="J70" s="70">
        <v>0</v>
      </c>
      <c r="K70" s="70">
        <v>0.17960100000000001</v>
      </c>
      <c r="L70" s="70">
        <v>0.63547100000000001</v>
      </c>
      <c r="M70" s="70">
        <v>0.24626000000000001</v>
      </c>
      <c r="N70" s="70">
        <v>0.81497399999999998</v>
      </c>
    </row>
    <row r="71" spans="2:30" ht="15" customHeight="1" x14ac:dyDescent="0.35">
      <c r="B71" s="68" t="str">
        <v>CTD</v>
      </c>
      <c r="C71" s="68" t="str">
        <v>Xây dựng</v>
      </c>
      <c r="D71" s="50" t="str">
        <v/>
      </c>
      <c r="E71" s="69">
        <v>83.599997999999999</v>
      </c>
      <c r="F71" s="70">
        <v>7.2290000000000002E-3</v>
      </c>
      <c r="G71" s="70">
        <v>0.87271900000000002</v>
      </c>
      <c r="H71" s="50" t="str">
        <v/>
      </c>
      <c r="I71" s="70">
        <v>2.5767000000000002E-2</v>
      </c>
      <c r="J71" s="70">
        <v>-5.5367E-2</v>
      </c>
      <c r="K71" s="70">
        <v>6.4967999999999998E-2</v>
      </c>
      <c r="L71" s="70">
        <v>0.215116</v>
      </c>
      <c r="M71" s="70">
        <v>8.6518999999999999E-2</v>
      </c>
      <c r="N71" s="70">
        <v>0.48092699999999999</v>
      </c>
    </row>
    <row r="72" spans="2:30" ht="15" customHeight="1" x14ac:dyDescent="0.35">
      <c r="B72" s="68" t="str">
        <v>TV2</v>
      </c>
      <c r="C72" s="68" t="str">
        <v>Xây dựng</v>
      </c>
      <c r="D72" s="50" t="str">
        <v/>
      </c>
      <c r="E72" s="69">
        <v>39.900002000000001</v>
      </c>
      <c r="F72" s="70">
        <v>-2.5000000000000001E-3</v>
      </c>
      <c r="G72" s="70">
        <v>0.98572300000000002</v>
      </c>
      <c r="H72" s="50" t="str">
        <v/>
      </c>
      <c r="I72" s="70">
        <v>5.0379999999999999E-3</v>
      </c>
      <c r="J72" s="70">
        <v>-5.8962000000000001E-2</v>
      </c>
      <c r="K72" s="70">
        <v>9.3150999999999998E-2</v>
      </c>
      <c r="L72" s="70">
        <v>0.19461100000000001</v>
      </c>
      <c r="M72" s="70">
        <v>-0.225767</v>
      </c>
      <c r="N72" s="70">
        <v>0.52552500000000002</v>
      </c>
    </row>
    <row r="73" spans="2:30" ht="15" customHeight="1" x14ac:dyDescent="0.35">
      <c r="B73" s="71"/>
      <c r="C73" s="71"/>
      <c r="D73" s="50"/>
      <c r="E73" s="72"/>
      <c r="F73" s="73"/>
      <c r="G73" s="73"/>
      <c r="H73" s="50"/>
      <c r="I73" s="73"/>
      <c r="J73" s="73"/>
      <c r="K73" s="73"/>
      <c r="L73" s="73"/>
      <c r="M73" s="73"/>
      <c r="N73" s="73"/>
    </row>
    <row r="74" spans="2:30" ht="15" customHeight="1" x14ac:dyDescent="0.35">
      <c r="B74" s="51"/>
      <c r="C74" s="51"/>
      <c r="D74" s="50"/>
      <c r="E74" s="46"/>
      <c r="F74" s="47"/>
      <c r="G74" s="47"/>
      <c r="H74" s="50"/>
      <c r="I74" s="47"/>
      <c r="J74" s="47"/>
      <c r="K74" s="47"/>
      <c r="L74" s="47"/>
      <c r="M74" s="47"/>
      <c r="N74" s="47"/>
    </row>
    <row r="75" spans="2:30" ht="15" customHeight="1" x14ac:dyDescent="0.35">
      <c r="B75" s="51"/>
      <c r="C75" s="51"/>
      <c r="D75" s="50"/>
      <c r="E75" s="46"/>
      <c r="F75" s="47"/>
      <c r="G75" s="47"/>
      <c r="H75" s="50"/>
      <c r="I75" s="47"/>
      <c r="J75" s="47"/>
      <c r="K75" s="47"/>
      <c r="L75" s="47"/>
      <c r="M75" s="47"/>
      <c r="N75" s="47"/>
    </row>
    <row r="76" spans="2:30" ht="15" customHeight="1" x14ac:dyDescent="0.35">
      <c r="B76" s="51"/>
      <c r="C76" s="51"/>
      <c r="D76" s="50"/>
      <c r="E76" s="46"/>
      <c r="F76" s="47"/>
      <c r="G76" s="47"/>
      <c r="H76" s="50"/>
      <c r="I76" s="47"/>
      <c r="J76" s="47"/>
      <c r="K76" s="47"/>
      <c r="L76" s="47"/>
      <c r="M76" s="47"/>
      <c r="N76" s="47"/>
    </row>
    <row r="77" spans="2:30" ht="17.149999999999999" customHeight="1" thickBot="1" x14ac:dyDescent="0.4">
      <c r="B77" s="15"/>
      <c r="C77" s="15"/>
      <c r="D77" s="15"/>
      <c r="E77" s="15"/>
      <c r="F77" s="15"/>
      <c r="G77" s="15"/>
      <c r="H77" s="15"/>
      <c r="I77" s="180" t="str">
        <f>"*Dữ liệu cập nhật lúc " &amp; VLOOKUP("update_time",weekly_data_comments[], 3, 0)</f>
        <v>*Dữ liệu cập nhật lúc 11:14 ngày 13/08/2025</v>
      </c>
      <c r="J77" s="180"/>
      <c r="K77" s="180"/>
      <c r="L77" s="180"/>
      <c r="M77" s="180"/>
      <c r="N77" s="180"/>
    </row>
    <row r="78" spans="2:30" ht="17.149999999999999" customHeight="1" x14ac:dyDescent="0.35">
      <c r="B78" s="121" t="str">
        <f>'report cover'!B19</f>
        <v>BÁO CÁO CHIẾN LƯỢC ĐẦU TƯ TUẦN | NGÀY 11/08/2025 - 13/08/2025</v>
      </c>
      <c r="C78" s="121"/>
      <c r="D78" s="121"/>
      <c r="E78" s="121"/>
      <c r="F78" s="121"/>
      <c r="G78" s="121"/>
      <c r="H78" s="121"/>
      <c r="I78" s="178" t="str">
        <f>'report cover'!$C$2 &amp; " |  15  "</f>
        <v xml:space="preserve">PHÒNG MÔI GIỚI VÀ TƯ VẤN ĐẦU TƯ |  15  </v>
      </c>
      <c r="J78" s="178"/>
      <c r="K78" s="178"/>
      <c r="L78" s="178"/>
      <c r="M78" s="178"/>
      <c r="N78" s="178"/>
    </row>
    <row r="79" spans="2:30" x14ac:dyDescent="0.35">
      <c r="Q79" s="179" t="s">
        <v>209</v>
      </c>
      <c r="R79" s="179"/>
      <c r="S79" s="179"/>
      <c r="T79" s="179"/>
      <c r="U79" s="179"/>
      <c r="V79" s="179"/>
      <c r="AB79" s="164" t="e" vm="4">
        <v>#VALUE!</v>
      </c>
      <c r="AC79" s="164"/>
      <c r="AD79" s="164"/>
    </row>
    <row r="80" spans="2:30" ht="15" thickBot="1" x14ac:dyDescent="0.4">
      <c r="Q80" s="179"/>
      <c r="R80" s="179"/>
      <c r="S80" s="179"/>
      <c r="T80" s="179"/>
      <c r="U80" s="179"/>
      <c r="V80" s="179"/>
      <c r="AB80" s="164"/>
      <c r="AC80" s="164"/>
      <c r="AD80" s="164"/>
    </row>
    <row r="81" spans="17:30" ht="8.65" customHeight="1" thickTop="1" x14ac:dyDescent="0.35">
      <c r="Q81" s="131"/>
      <c r="R81" s="131"/>
      <c r="S81" s="131"/>
      <c r="T81" s="131"/>
      <c r="U81" s="131"/>
      <c r="V81" s="131"/>
      <c r="W81" s="131"/>
      <c r="X81" s="131"/>
      <c r="Y81" s="131"/>
      <c r="Z81" s="131"/>
      <c r="AA81" s="131"/>
      <c r="AB81" s="131"/>
      <c r="AC81" s="131"/>
    </row>
    <row r="82" spans="17:30" ht="17.149999999999999" customHeight="1" x14ac:dyDescent="0.35">
      <c r="Q82" s="159" t="s">
        <v>210</v>
      </c>
      <c r="R82" s="159"/>
      <c r="S82" s="159"/>
      <c r="T82" s="159"/>
      <c r="U82" s="159"/>
      <c r="V82" s="159"/>
      <c r="W82" s="159"/>
      <c r="X82" s="159"/>
      <c r="Y82" s="159"/>
      <c r="Z82" s="159"/>
      <c r="AA82" s="159"/>
      <c r="AB82" s="159"/>
      <c r="AC82" s="159"/>
    </row>
    <row r="84" spans="17:30" ht="22" customHeight="1" x14ac:dyDescent="0.35"/>
    <row r="85" spans="17:30" x14ac:dyDescent="0.35">
      <c r="AD85" s="20"/>
    </row>
    <row r="104" spans="17:29" ht="15" thickBot="1" x14ac:dyDescent="0.4">
      <c r="Q104" s="15"/>
      <c r="R104" s="15"/>
      <c r="S104" s="15"/>
      <c r="T104" s="15"/>
      <c r="U104" s="15"/>
      <c r="V104" s="15"/>
      <c r="W104" s="15"/>
      <c r="X104" s="15"/>
      <c r="Y104" s="15"/>
      <c r="Z104" s="15"/>
      <c r="AA104" s="15"/>
      <c r="AB104" s="15"/>
      <c r="AC104" s="15"/>
    </row>
    <row r="105" spans="17:29" ht="17.25" customHeight="1" x14ac:dyDescent="0.35">
      <c r="Q105" s="172" t="str">
        <f>'report cover'!B19</f>
        <v>BÁO CÁO CHIẾN LƯỢC ĐẦU TƯ TUẦN | NGÀY 11/08/2025 - 13/08/2025</v>
      </c>
      <c r="R105" s="172"/>
      <c r="S105" s="172"/>
      <c r="T105" s="172"/>
      <c r="U105" s="172"/>
      <c r="V105" s="172"/>
      <c r="W105" s="172"/>
      <c r="X105" s="178" t="str">
        <f>'report cover'!$C$2 &amp; " |  16  "</f>
        <v xml:space="preserve">PHÒNG MÔI GIỚI VÀ TƯ VẤN ĐẦU TƯ |  16  </v>
      </c>
      <c r="Y105" s="178"/>
      <c r="Z105" s="178"/>
      <c r="AA105" s="178"/>
      <c r="AB105" s="178"/>
      <c r="AC105" s="178"/>
    </row>
  </sheetData>
  <mergeCells count="29">
    <mergeCell ref="B27:G28"/>
    <mergeCell ref="B30:N30"/>
    <mergeCell ref="I52:N52"/>
    <mergeCell ref="I25:N25"/>
    <mergeCell ref="I51:N51"/>
    <mergeCell ref="B32:C32"/>
    <mergeCell ref="E32:G32"/>
    <mergeCell ref="I32:N32"/>
    <mergeCell ref="M27:O28"/>
    <mergeCell ref="B1:G2"/>
    <mergeCell ref="B4:N4"/>
    <mergeCell ref="I26:N26"/>
    <mergeCell ref="B6:C6"/>
    <mergeCell ref="E6:G6"/>
    <mergeCell ref="I6:N6"/>
    <mergeCell ref="M1:O2"/>
    <mergeCell ref="Q82:AC82"/>
    <mergeCell ref="X105:AC105"/>
    <mergeCell ref="B53:G54"/>
    <mergeCell ref="B56:N56"/>
    <mergeCell ref="I78:N78"/>
    <mergeCell ref="Q79:V80"/>
    <mergeCell ref="I77:N77"/>
    <mergeCell ref="B58:C58"/>
    <mergeCell ref="E58:G58"/>
    <mergeCell ref="I58:N58"/>
    <mergeCell ref="Q105:W105"/>
    <mergeCell ref="M53:O54"/>
    <mergeCell ref="AB79:AD80"/>
  </mergeCells>
  <conditionalFormatting sqref="F8:F24">
    <cfRule type="expression" dxfId="38" priority="38">
      <formula>F8&lt;0</formula>
    </cfRule>
    <cfRule type="expression" dxfId="37" priority="39">
      <formula>F8&gt;=0</formula>
    </cfRule>
  </conditionalFormatting>
  <conditionalFormatting sqref="F34:F50">
    <cfRule type="expression" dxfId="36" priority="28">
      <formula>F34&lt;0</formula>
    </cfRule>
    <cfRule type="expression" dxfId="35" priority="29">
      <formula>F34&gt;=0</formula>
    </cfRule>
  </conditionalFormatting>
  <conditionalFormatting sqref="F60:F76">
    <cfRule type="expression" dxfId="34" priority="19">
      <formula>F60&lt;0</formula>
    </cfRule>
    <cfRule type="expression" dxfId="33" priority="20">
      <formula>F60&gt;=0</formula>
    </cfRule>
  </conditionalFormatting>
  <conditionalFormatting sqref="G8:G24">
    <cfRule type="expression" dxfId="32" priority="11">
      <formula>G8&gt;=1.3</formula>
    </cfRule>
    <cfRule type="expression" dxfId="31" priority="31">
      <formula>AND(G8&gt;=1,G8&lt;1.3)</formula>
    </cfRule>
    <cfRule type="expression" dxfId="30" priority="32">
      <formula>AND(G8&gt;=0.7,G8&lt;1)</formula>
    </cfRule>
    <cfRule type="expression" dxfId="29" priority="34">
      <formula>AND(G8&gt;=0.5,G8&lt;0.7)</formula>
    </cfRule>
    <cfRule type="expression" dxfId="28" priority="35">
      <formula>G8&lt;0.5</formula>
    </cfRule>
  </conditionalFormatting>
  <conditionalFormatting sqref="G34:G50">
    <cfRule type="expression" dxfId="27" priority="6">
      <formula>G34&gt;=1.3</formula>
    </cfRule>
    <cfRule type="expression" dxfId="26" priority="7">
      <formula>AND(G34&gt;=1,G34&lt;1.3)</formula>
    </cfRule>
    <cfRule type="expression" dxfId="25" priority="8">
      <formula>AND(G34&gt;=0.7,G34&lt;1)</formula>
    </cfRule>
    <cfRule type="expression" dxfId="24" priority="9">
      <formula>AND(G34&gt;=0.5,G34&lt;0.7)</formula>
    </cfRule>
    <cfRule type="expression" dxfId="23" priority="10">
      <formula>G34&lt;0.5</formula>
    </cfRule>
  </conditionalFormatting>
  <conditionalFormatting sqref="G60:G76">
    <cfRule type="expression" dxfId="22" priority="1">
      <formula>G60&gt;=1.3</formula>
    </cfRule>
    <cfRule type="expression" dxfId="21" priority="2">
      <formula>AND(G60&gt;=1,G60&lt;1.3)</formula>
    </cfRule>
    <cfRule type="expression" dxfId="20" priority="3">
      <formula>AND(G60&gt;=0.7,G60&lt;1)</formula>
    </cfRule>
    <cfRule type="expression" dxfId="19" priority="4">
      <formula>AND(G60&gt;=0.5,G60&lt;0.7)</formula>
    </cfRule>
    <cfRule type="expression" dxfId="18" priority="5">
      <formula>G60&lt;0.5</formula>
    </cfRule>
  </conditionalFormatting>
  <conditionalFormatting sqref="I8:N24">
    <cfRule type="expression" dxfId="17" priority="36">
      <formula>I8&lt;0</formula>
    </cfRule>
    <cfRule type="expression" dxfId="16" priority="37">
      <formula>I8&gt;=0</formula>
    </cfRule>
  </conditionalFormatting>
  <conditionalFormatting sqref="I34:N50">
    <cfRule type="expression" dxfId="15" priority="26">
      <formula>I34&lt;0</formula>
    </cfRule>
    <cfRule type="expression" dxfId="14" priority="27">
      <formula>I34&gt;=0</formula>
    </cfRule>
  </conditionalFormatting>
  <conditionalFormatting sqref="I60:N76">
    <cfRule type="expression" dxfId="13" priority="17">
      <formula>I60&lt;0</formula>
    </cfRule>
    <cfRule type="expression" dxfId="12" priority="18">
      <formula>I60&gt;=0</formula>
    </cfRule>
  </conditionalFormatting>
  <printOptions verticalCentered="1"/>
  <pageMargins left="0" right="0" top="0" bottom="0" header="0" footer="0"/>
  <pageSetup paperSize="11" scale="104"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C9BE2-F0C6-48CB-A448-7AB4F8CB4374}">
  <dimension ref="A1:L16"/>
  <sheetViews>
    <sheetView tabSelected="1" view="pageBreakPreview" zoomScale="115" zoomScaleNormal="100" zoomScaleSheetLayoutView="115" workbookViewId="0">
      <selection activeCell="N6" sqref="N6"/>
    </sheetView>
  </sheetViews>
  <sheetFormatPr defaultRowHeight="14.5" x14ac:dyDescent="0.35"/>
  <cols>
    <col min="1" max="1" width="2.26953125" customWidth="1"/>
    <col min="2" max="2" width="58.6328125" customWidth="1"/>
    <col min="3" max="3" width="14.7265625" customWidth="1"/>
    <col min="4" max="4" width="27.26953125" style="109" customWidth="1"/>
    <col min="5" max="5" width="2.26953125" customWidth="1"/>
  </cols>
  <sheetData>
    <row r="1" spans="1:12" ht="15" customHeight="1" x14ac:dyDescent="0.35">
      <c r="B1" s="158" t="s">
        <v>211</v>
      </c>
      <c r="C1" s="158"/>
      <c r="D1" s="164" t="e" vm="4">
        <v>#VALUE!</v>
      </c>
      <c r="E1" s="164"/>
    </row>
    <row r="2" spans="1:12" ht="15" customHeight="1" thickBot="1" x14ac:dyDescent="0.4">
      <c r="B2" s="184"/>
      <c r="C2" s="184"/>
      <c r="D2" s="164"/>
      <c r="E2" s="164"/>
    </row>
    <row r="3" spans="1:12" ht="15" customHeight="1" thickTop="1" x14ac:dyDescent="0.35">
      <c r="B3" s="131"/>
      <c r="C3" s="131"/>
      <c r="D3" s="145"/>
    </row>
    <row r="4" spans="1:12" ht="200" customHeight="1" x14ac:dyDescent="0.35">
      <c r="A4" s="20"/>
      <c r="B4" s="183" t="s">
        <v>374</v>
      </c>
      <c r="C4" s="183"/>
      <c r="D4" s="183"/>
      <c r="E4" s="20"/>
    </row>
    <row r="5" spans="1:12" ht="14.5" customHeight="1" x14ac:dyDescent="0.35">
      <c r="B5" s="147"/>
      <c r="D5" s="148" t="s">
        <v>373</v>
      </c>
    </row>
    <row r="6" spans="1:12" ht="126" customHeight="1" x14ac:dyDescent="0.35">
      <c r="B6" s="182" t="s">
        <v>375</v>
      </c>
      <c r="C6" s="182"/>
      <c r="D6" s="146" t="e" vm="7">
        <v>#VALUE!</v>
      </c>
    </row>
    <row r="7" spans="1:12" ht="15" customHeight="1" thickBot="1" x14ac:dyDescent="0.4">
      <c r="B7" s="15"/>
      <c r="C7" s="15"/>
      <c r="D7" s="143"/>
    </row>
    <row r="8" spans="1:12" ht="17.5" customHeight="1" x14ac:dyDescent="0.35">
      <c r="B8" s="48" t="str">
        <f>'report cover'!B19</f>
        <v>BÁO CÁO CHIẾN LƯỢC ĐẦU TƯ TUẦN | NGÀY 11/08/2025 - 13/08/2025</v>
      </c>
      <c r="C8" s="45"/>
      <c r="D8" s="45" t="str">
        <f>'report cover'!$C$2 &amp; " |  17  "</f>
        <v xml:space="preserve">PHÒNG MÔI GIỚI VÀ TƯ VẤN ĐẦU TƯ |  17  </v>
      </c>
    </row>
    <row r="9" spans="1:12" x14ac:dyDescent="0.35">
      <c r="L9" s="144"/>
    </row>
    <row r="15" spans="1:12" ht="14.5" customHeight="1" x14ac:dyDescent="0.35"/>
    <row r="16" spans="1:12" ht="14.5" customHeight="1" x14ac:dyDescent="0.35"/>
  </sheetData>
  <mergeCells count="4">
    <mergeCell ref="B6:C6"/>
    <mergeCell ref="D1:E2"/>
    <mergeCell ref="B4:D4"/>
    <mergeCell ref="B1:C2"/>
  </mergeCells>
  <printOptions verticalCentered="1"/>
  <pageMargins left="0" right="0" top="0" bottom="0" header="0" footer="0"/>
  <pageSetup paperSize="11"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728E1-D77D-4DBE-9E6E-B152D415F249}">
  <dimension ref="A1:I44"/>
  <sheetViews>
    <sheetView view="pageBreakPreview" zoomScaleNormal="40" zoomScaleSheetLayoutView="100" workbookViewId="0">
      <selection activeCell="F10" sqref="F10"/>
    </sheetView>
  </sheetViews>
  <sheetFormatPr defaultRowHeight="14.5" x14ac:dyDescent="0.35"/>
  <cols>
    <col min="1" max="1" width="3.81640625" style="10" customWidth="1"/>
    <col min="2" max="2" width="7.7265625" bestFit="1" customWidth="1"/>
    <col min="3" max="3" width="10.1796875" bestFit="1" customWidth="1"/>
    <col min="4" max="4" width="15.453125" customWidth="1"/>
    <col min="5" max="5" width="14.1796875" style="85" customWidth="1"/>
    <col min="6" max="6" width="21.453125" style="92" customWidth="1"/>
    <col min="7" max="8" width="59.26953125" customWidth="1"/>
    <col min="9" max="9" width="86.81640625" bestFit="1" customWidth="1"/>
  </cols>
  <sheetData>
    <row r="1" spans="1:9" ht="19.5" x14ac:dyDescent="0.45">
      <c r="A1" s="185" t="s">
        <v>9</v>
      </c>
      <c r="B1" s="185"/>
      <c r="C1" s="185"/>
      <c r="D1" s="185"/>
      <c r="E1" s="185"/>
      <c r="F1" s="185"/>
      <c r="G1" s="185"/>
      <c r="H1" s="185"/>
      <c r="I1" s="185"/>
    </row>
    <row r="2" spans="1:9" x14ac:dyDescent="0.35">
      <c r="A2" s="89" t="s">
        <v>260</v>
      </c>
      <c r="B2" s="86" t="s">
        <v>79</v>
      </c>
      <c r="C2" s="86" t="str" cm="1">
        <f t="array" ref="C2:I22">_xlfn.CHOOSECOLS(_xlfn.VSTACK(weekly_news_list[#Headers],
  _xlfn._xlws.SORT(_xlfn._xlws.FILTER(weekly_news_list[], weekly_news_list[news_type]=A1), 1, -1)
 ), 11, 9, 1, 6, 2, 3, 10)</f>
        <v>ai_selected</v>
      </c>
      <c r="D2" s="86" t="str">
        <v>impact</v>
      </c>
      <c r="E2" s="87" t="str">
        <v>source</v>
      </c>
      <c r="F2" s="90" t="str">
        <v>published_time</v>
      </c>
      <c r="G2" s="86" t="str">
        <v>title</v>
      </c>
      <c r="H2" s="93" t="str">
        <v>content</v>
      </c>
      <c r="I2" s="94" t="str">
        <v>sectors</v>
      </c>
    </row>
    <row r="3" spans="1:9" x14ac:dyDescent="0.35">
      <c r="A3" s="5">
        <v>1</v>
      </c>
      <c r="B3" s="8" t="str">
        <f>C3</f>
        <v>x</v>
      </c>
      <c r="C3" s="8" t="str">
        <v>x</v>
      </c>
      <c r="D3" s="8" t="str">
        <v>TÍCH CỰC</v>
      </c>
      <c r="E3" s="84" t="str">
        <v>VietStock</v>
      </c>
      <c r="F3" s="91">
        <v>45882.418055555558</v>
      </c>
      <c r="G3" s="8" t="str">
        <v>Thủ tướng yêu cầu đẩy mạnh các giải pháp nhằm thực hiện mục tiêu tăng trưởng kinh tế năm 2025</v>
      </c>
      <c r="H3" s="8" t="str">
        <v>Thủ tướng yêu cầu đẩy mạnh tăng trưởng 8.3-8.5% năm 2025, với mục tiêu xuất khẩu 65 tỷ USD nông sản. Bộ Công Thương đẩy mạnh cơ cấu lại công nghiệp, phấn đấu tăng trưởng 9.6-9.8%. Các bộ tập trung giải ngân vốn đầu tư công và đẩy nhanh dự án giao thông trọng điểm.</v>
      </c>
      <c r="I3" s="4" t="str">
        <v>Toàn thị trường, Nông nghiệp, Công nghiệp, Hạ tầng, Xây dựng</v>
      </c>
    </row>
    <row r="4" spans="1:9" x14ac:dyDescent="0.35">
      <c r="A4" s="5">
        <v>2</v>
      </c>
      <c r="B4" s="8" t="str">
        <f t="shared" ref="B4:B22" si="0">C4</f>
        <v>x</v>
      </c>
      <c r="C4" s="8" t="str">
        <v>x</v>
      </c>
      <c r="D4" s="8" t="str">
        <v>TÍCH CỰC</v>
      </c>
      <c r="E4" s="84" t="str">
        <v>VietStock</v>
      </c>
      <c r="F4" s="91">
        <v>45882.37222222222</v>
      </c>
      <c r="G4" s="8" t="str">
        <v>Nới room tín dụng, tiền gửi tiết kiệm có bị ảnh hưởng không?</v>
      </c>
      <c r="H4" s="8" t="str">
        <v>Room tín dụng sẽ được thí điểm gỡ bỏ từ năm 2026, nhưng cần quản lý chặt chẽ để đảm bảo an toàn. Lãi suất cho vay dự kiến không tăng mạnh dù tín dụng tăng trưởng 9,8% năm nay. Tiền gửi tiết kiệm được bảo vệ bởi các biện pháp kiểm soát của Ngân hàng Nhà nước.</v>
      </c>
      <c r="I4" s="4" t="str">
        <v>Ngân hàng, Toàn thị trường</v>
      </c>
    </row>
    <row r="5" spans="1:9" x14ac:dyDescent="0.35">
      <c r="A5" s="5">
        <v>3</v>
      </c>
      <c r="B5" s="8" t="str">
        <f t="shared" si="0"/>
        <v>x</v>
      </c>
      <c r="C5" s="8" t="str">
        <v>x</v>
      </c>
      <c r="D5" s="8" t="str">
        <v>TIÊU CỰC</v>
      </c>
      <c r="E5" s="84" t="str">
        <v>VietStock</v>
      </c>
      <c r="F5" s="91">
        <v>45882.346817129626</v>
      </c>
      <c r="G5" s="8" t="str">
        <v>Nhà đầu tư tháo chạy khỏi các công ty bị AI đe dọa</v>
      </c>
      <c r="H5" s="8" t="str">
        <v>Nhà đầu tư bán tháo cổ phiếu công ty bị AI đe dọa, Wix và Shutterstock giảm 33%. ManpowerGroup, Robert Half mất giá do tự động hóa tuyển dụng. Gartner giảm 30% do AI thay thế phân tích thị trường.</v>
      </c>
      <c r="I5" s="4" t="str">
        <v>Công nghệ, Phần mềm, Dịch vụ tuyển dụng, Tư vấn</v>
      </c>
    </row>
    <row r="6" spans="1:9" x14ac:dyDescent="0.35">
      <c r="A6" s="5">
        <v>4</v>
      </c>
      <c r="B6" s="8" t="str">
        <f t="shared" si="0"/>
        <v>x</v>
      </c>
      <c r="C6" s="8" t="str">
        <v>x</v>
      </c>
      <c r="D6" s="8" t="str">
        <v>TÍCH CỰC</v>
      </c>
      <c r="E6" s="84" t="str">
        <v>VietStock</v>
      </c>
      <c r="F6" s="91">
        <v>45882.345393518517</v>
      </c>
      <c r="G6" s="8" t="str">
        <v>Dow Jones tăng gần 500 điểm, S&amp;P 500 lập kỷ lục mới sau báo cáo lạm phát Mỹ</v>
      </c>
      <c r="H6" s="8" t="str">
        <v>S&amp;P 500 và Nasdaq lập kỷ lục mới, Dow Jones tăng 483 điểm nhờ lạm phát Mỹ thấp hơn dự kiến. CPI tháng 7 tăng 2,7%, thấp hơn 0,1% so với dự báo 2,8%. Nhà đầu tư kỳ vọng Fed hạ lãi suất 94% vào tháng tới, cổ phiếu vốn hóa nhỏ dẫn đầu đà tăng.</v>
      </c>
      <c r="I6" s="4" t="str">
        <v>Toàn thị trường, Chứng khoán</v>
      </c>
    </row>
    <row r="7" spans="1:9" x14ac:dyDescent="0.35">
      <c r="A7" s="5">
        <v>5</v>
      </c>
      <c r="B7" s="8" t="str">
        <f t="shared" si="0"/>
        <v/>
      </c>
      <c r="C7" s="8" t="str">
        <v/>
      </c>
      <c r="D7" s="8" t="str">
        <v>TRUNG LẬP</v>
      </c>
      <c r="E7" s="84" t="str">
        <v>VietStock</v>
      </c>
      <c r="F7" s="91">
        <v>45882.280555555553</v>
      </c>
      <c r="G7" s="8" t="str">
        <v>34 công chức Bộ NN-MT về địa phương gỡ vướng thủ tục đất đai khi thực hiện chính quyền 2 cấp</v>
      </c>
      <c r="H7" s="8" t="str">
        <v>34 công chức Bộ NN-MT về địa phương hỗ trợ gỡ vướng thủ tục đất đai.  Họ làm nhiệm vụ này trong 3 tháng kể từ 15-8-2025. Bộ NN-MT cũng cử 10 đoàn công tác do thứ trưởng dẫn đầu.</v>
      </c>
      <c r="I7" s="4" t="str">
        <v>Bất động sản</v>
      </c>
    </row>
    <row r="8" spans="1:9" x14ac:dyDescent="0.35">
      <c r="A8" s="5">
        <v>6</v>
      </c>
      <c r="B8" s="8" t="str">
        <f t="shared" si="0"/>
        <v/>
      </c>
      <c r="C8" s="8" t="str">
        <v/>
      </c>
      <c r="D8" s="8" t="str">
        <v>TÍCH CỰC</v>
      </c>
      <c r="E8" s="84" t="str">
        <v>VietStock</v>
      </c>
      <c r="F8" s="91">
        <v>45882.251388888886</v>
      </c>
      <c r="G8" s="8" t="str">
        <v>13/08: Đọc gì trước giờ giao dịch chứng khoán?</v>
      </c>
      <c r="H8" s="8" t="str">
        <v>CPI Mỹ tháng 7 tăng 2,7%, yếu hơn dự báo trong bối cảnh thuế quan. LBM tăng 91% lợi nhuận, gấp đôi cổ tức, cổ phiếu lập đỉnh mới. Gelex Electric tạm ứng gần 1.100 tỷ đồng cổ tức bằng tiền mặt.</v>
      </c>
      <c r="I8" s="4" t="str">
        <v>Toàn thị trường, Chứng khoán, Điện</v>
      </c>
    </row>
    <row r="9" spans="1:9" x14ac:dyDescent="0.35">
      <c r="A9" s="5">
        <v>7</v>
      </c>
      <c r="B9" s="8" t="str">
        <f t="shared" si="0"/>
        <v/>
      </c>
      <c r="C9" s="8" t="str">
        <v/>
      </c>
      <c r="D9" s="8" t="str">
        <v>TRUNG LẬP</v>
      </c>
      <c r="E9" s="84" t="str">
        <v>VietStock</v>
      </c>
      <c r="F9" s="91">
        <v>45881.813564814816</v>
      </c>
      <c r="G9" s="8" t="str">
        <v>Thể chế - trụ cột quan trọng nhất để phát triển kinh tế tư nhân</v>
      </c>
      <c r="H9" s="8" t="str">
        <v>Cải cách thể chế là trụ cột kinh tế tư nhân, 59% doanh nghiệp gặp trở ngại pháp lý. Hàn Quốc xuất khẩu tăng 55 triệu USD lên 10 tỷ USD. Cải cách cần quyết tâm, minh bạch, thực thi, đồng thuận xã hội.</v>
      </c>
      <c r="I9" s="4" t="str">
        <v>Toàn thị trường</v>
      </c>
    </row>
    <row r="10" spans="1:9" x14ac:dyDescent="0.35">
      <c r="A10" s="5">
        <v>8</v>
      </c>
      <c r="B10" s="8" t="str">
        <f t="shared" si="0"/>
        <v/>
      </c>
      <c r="C10" s="8" t="str">
        <v/>
      </c>
      <c r="D10" s="8" t="str">
        <v>TÍCH CỰC</v>
      </c>
      <c r="E10" s="84" t="str">
        <v>VietStock</v>
      </c>
      <c r="F10" s="91">
        <v>45881.752083333333</v>
      </c>
      <c r="G10" s="8" t="str">
        <v>Vietstock Daily 13/08/2025: Công phá mốc 1,600 điểm</v>
      </c>
      <c r="H10" s="8" t="str">
        <v>VN-Index vượt 1,600 điểm nhờ BID, LPB tăng mạnh dù khối ngoại bán ròng 677 tỷ. Chỉ báo Stochastic quá mua báo hiệu rung lắc kỹ thuật sắp tới. HNX-Index giảm khối lượng giao dịch, nhà đầu tư cần cẩn trọng.</v>
      </c>
      <c r="I10" s="4" t="str">
        <v>Chứng khoán, Ngân hàng</v>
      </c>
    </row>
    <row r="11" spans="1:9" x14ac:dyDescent="0.35">
      <c r="A11" s="5">
        <v>9</v>
      </c>
      <c r="B11" s="8" t="str">
        <f t="shared" si="0"/>
        <v/>
      </c>
      <c r="C11" s="8" t="str">
        <v/>
      </c>
      <c r="D11" s="8" t="str">
        <v>TÍCH CỰC</v>
      </c>
      <c r="E11" s="84" t="str">
        <v>VietStock</v>
      </c>
      <c r="F11" s="91">
        <v>45881.48265046296</v>
      </c>
      <c r="G11" s="8" t="str">
        <v>NHNN bơm ròng hơn 11 ngàn tỷ đồng trên thị trường mở</v>
      </c>
      <c r="H11" s="8" t="str">
        <v>NHNN bơm ròng hơn 11 ngàn tỷ đồng, chủ yếu qua mua kỳ hạn, vốn lưu hành tăng. Lãi suất liên ngân hàng qua đêm tăng lên 6,25%/năm. Tỷ giá USD/VND tăng nhẹ, DXY giảm do lo ngại kinh tế Mỹ.</v>
      </c>
      <c r="I11" s="4" t="str">
        <v>Ngân hàng, Toàn thị trường</v>
      </c>
    </row>
    <row r="12" spans="1:9" x14ac:dyDescent="0.35">
      <c r="A12" s="5">
        <v>10</v>
      </c>
      <c r="B12" s="8" t="str">
        <f t="shared" si="0"/>
        <v/>
      </c>
      <c r="C12" s="8" t="str">
        <v/>
      </c>
      <c r="D12" s="8" t="str">
        <v>TRUNG LẬP</v>
      </c>
      <c r="E12" s="84" t="str">
        <v>VietStock</v>
      </c>
      <c r="F12" s="91">
        <v>45881.473553240743</v>
      </c>
      <c r="G12" s="8" t="str">
        <v>Ông Trump “quay xe”, ca ngợi CEO Intel sau khi yêu cầu từ chức</v>
      </c>
      <c r="H12" s="8" t="str">
        <v xml:space="preserve">Tổng thống Trump gặp CEO Intel Lip-Bu Tan sau khi yêu cầu từ chức, cổ phiếu tăng 2% ngày 11/08. Trước đó, ông Trump từng chỉ trích ông Tan có xung đột lợi ích và yêu cầu từ chức ngày 07/08. Nvidia đồng ý nộp 15% doanh thu bán chip tại Trung Quốc cho Mỹ sau gặp gỡ Trump.
</v>
      </c>
      <c r="I12" s="4" t="str">
        <v>Bán dẫn, Công nghệ, Chứng khoán</v>
      </c>
    </row>
    <row r="13" spans="1:9" x14ac:dyDescent="0.35">
      <c r="A13" s="5">
        <v>11</v>
      </c>
      <c r="B13" s="8" t="str">
        <f t="shared" si="0"/>
        <v/>
      </c>
      <c r="C13" s="8" t="str">
        <v/>
      </c>
      <c r="D13" s="8" t="str">
        <v>TÍCH CỰC</v>
      </c>
      <c r="E13" s="84" t="str">
        <v>VietStock</v>
      </c>
      <c r="F13" s="91">
        <v>45881.372395833336</v>
      </c>
      <c r="G13" s="8" t="str">
        <v>Hiệp hội Ngân hàng Việt Nam đề xuất nâng hạn mức cho vay tiêu dùng</v>
      </c>
      <c r="H13" s="8" t="str">
        <v>Hiệp hội Ngân hàng đề xuất nâng hạn mức vay tiêu dùng từ 100 triệu lên 300-400 triệu đồng. Tăng giới hạn giải ngân trực tiếp từ 20 lên 40 triệu đồng. Giảm tỷ lệ dư nợ tín dụng tiêu dùng tối thiểu từ 70% xuống 50%.</v>
      </c>
      <c r="I13" s="4" t="str">
        <v>Ngân hàng, Tài chính tiêu dùng</v>
      </c>
    </row>
    <row r="14" spans="1:9" x14ac:dyDescent="0.35">
      <c r="A14" s="5">
        <v>12</v>
      </c>
      <c r="B14" s="8" t="str">
        <f t="shared" si="0"/>
        <v/>
      </c>
      <c r="C14" s="8" t="str">
        <v/>
      </c>
      <c r="D14" s="8" t="str">
        <v>TÍCH CỰC</v>
      </c>
      <c r="E14" s="84" t="str">
        <v>VietStock</v>
      </c>
      <c r="F14" s="91">
        <v>45881.361805555556</v>
      </c>
      <c r="G14" s="8" t="str">
        <v>Logistics vùng: chìa khóa nâng hạng chuỗi giá trị nông sản Việt</v>
      </c>
      <c r="H14" s="8" t="str">
        <v xml:space="preserve">Logistics vùng then chốt, nâng cao giá trị nông sản, giảm 20-30% chi phí. 62,4 tỷ USD xuất khẩu năm 2024 cần chuyển đổi số mạnh mẽ, hiệu quả tức thì. Ba dòng vận hành, số hóa tích hợp, nông sản Việt vươn tầm thế giới.
</v>
      </c>
      <c r="I14" s="4" t="str">
        <v>Logistics, Nông nghiệp, Xuất khẩu, Công nghệ thông tin</v>
      </c>
    </row>
    <row r="15" spans="1:9" x14ac:dyDescent="0.35">
      <c r="A15" s="5">
        <v>13</v>
      </c>
      <c r="B15" s="8" t="str">
        <f t="shared" si="0"/>
        <v>x</v>
      </c>
      <c r="C15" s="8" t="str">
        <v>x</v>
      </c>
      <c r="D15" s="8" t="str">
        <v>TIÊU CỰC</v>
      </c>
      <c r="E15" s="84" t="str">
        <v>VietStock</v>
      </c>
      <c r="F15" s="91">
        <v>45881.333194444444</v>
      </c>
      <c r="G15" s="8" t="str">
        <v>Chứng khoán Mỹ giảm điểm chờ báo cáo lạm phát Mỹ</v>
      </c>
      <c r="H15" s="8" t="str">
        <v xml:space="preserve">Chứng khoán Mỹ ngày 11/08 giảm điểm, Dow Jones giảm 200.52 điểm, do lo ngại lạm phát sắp tới. CPI tháng 7/2025 dự kiến tăng 0.2% so với tháng trước và 2.8% so với cùng kỳ năm ngoái. Thị trường chờ đợi dữ liệu lạm phát quan trọng, trước thềm cuộc họp Fed vào tháng 9/2025.
</v>
      </c>
      <c r="I15" s="4" t="str">
        <v>Chứng khoán, Toàn thị trường</v>
      </c>
    </row>
    <row r="16" spans="1:9" x14ac:dyDescent="0.35">
      <c r="A16" s="5">
        <v>14</v>
      </c>
      <c r="B16" s="8" t="str">
        <f t="shared" si="0"/>
        <v/>
      </c>
      <c r="C16" s="8" t="str">
        <v/>
      </c>
      <c r="D16" s="8" t="str">
        <v>TÍCH CỰC</v>
      </c>
      <c r="E16" s="84" t="str">
        <v>VietStock</v>
      </c>
      <c r="F16" s="91">
        <v>45880.628472222219</v>
      </c>
      <c r="G16" s="8" t="str">
        <v>Bất ngờ vượt TPHCM, Bắc Ninh vươn lên đứng đầu cả nước về xuất khẩu</v>
      </c>
      <c r="H16" s="8" t="str">
        <v xml:space="preserve">Bắc Ninh xuất khẩu 8,68 tỷ USD trong tháng 7/2025, vượt TPHCM lên vị trí dẫn đầu cả nước. Lũy kế 7 tháng, TPHCM dẫn đầu với 53,08 tỷ USD, Bắc Ninh đứng thứ hai với 48,62 tỷ USD. Bộ Công Thương thúc đẩy đàm phán thương mại với Mỹ và khai thác FTA để tăng trưởng xuất khẩu.
</v>
      </c>
      <c r="I16" s="4" t="str">
        <v>Xuất khẩu, Thương mại, Công nghiệp</v>
      </c>
    </row>
    <row r="17" spans="1:9" x14ac:dyDescent="0.35">
      <c r="A17" s="5">
        <v>15</v>
      </c>
      <c r="B17" s="8" t="str">
        <f t="shared" si="0"/>
        <v/>
      </c>
      <c r="C17" s="8" t="str">
        <v/>
      </c>
      <c r="D17" s="8" t="str">
        <v>TÍCH CỰC</v>
      </c>
      <c r="E17" s="84" t="str">
        <v>VietStock</v>
      </c>
      <c r="F17" s="91">
        <v>45880.609027777777</v>
      </c>
      <c r="G17" s="8" t="str">
        <v>Thủ tướng Chính phủ yêu cầu hoàn thành cao nhất các mục tiêu phát triển kinh tế-xã hội năm 2025</v>
      </c>
      <c r="H17" s="8" t="str">
        <v xml:space="preserve">Thủ tướng yêu cầu hoàn thành mục tiêu GDP 8.3-8.5%, CPI dưới 4.5% năm 2025. Giải ngân vốn đầu tư công quý 3 đạt trên 60% và thu ngân sách tăng tối thiểu 25%. Các bộ tập trung trung tâm tài chính, chuẩn bị kế hoạch 2026-2030 với 3,000 dự án.
</v>
      </c>
      <c r="I17" s="4" t="str">
        <v>Toàn thị trường, Tài chính, Xây dựng, Hạ tầng</v>
      </c>
    </row>
    <row r="18" spans="1:9" x14ac:dyDescent="0.35">
      <c r="A18" s="5">
        <v>16</v>
      </c>
      <c r="B18" s="8" t="str">
        <f t="shared" si="0"/>
        <v/>
      </c>
      <c r="C18" s="8" t="str">
        <v/>
      </c>
      <c r="D18" s="8" t="str">
        <v>TÍCH CỰC</v>
      </c>
      <c r="E18" s="84" t="str">
        <v>VietStock</v>
      </c>
      <c r="F18" s="91">
        <v>45880.508287037039</v>
      </c>
      <c r="G18" s="8" t="str">
        <v>Phép thử đặc khu Côn Đảo</v>
      </c>
      <c r="H18" s="8" t="str">
        <v xml:space="preserve">Côn Đảo là đặc khu, kết hợp hài hòa hiện đại và di sản văn hóa. Mục tiêu là "Đảo trung hòa Carbon" vào năm 2040, sớm hơn 10 năm. TP.HCM muốn phát triển kinh tế biển, cảng biển với cơ chế đặc khu.
</v>
      </c>
      <c r="I18" s="4" t="str">
        <v>Quy hoạch kinh tế, Du lịch, Cảng biển, Năng lượng</v>
      </c>
    </row>
    <row r="19" spans="1:9" x14ac:dyDescent="0.35">
      <c r="A19" s="5">
        <v>17</v>
      </c>
      <c r="B19" s="8" t="str">
        <f t="shared" si="0"/>
        <v/>
      </c>
      <c r="C19" s="8" t="str">
        <v/>
      </c>
      <c r="D19" s="8" t="str">
        <v>TÍCH CỰC</v>
      </c>
      <c r="E19" s="84" t="str">
        <v>VietStock</v>
      </c>
      <c r="F19" s="91">
        <v>45880.459722222222</v>
      </c>
      <c r="G19" s="8" t="str">
        <v>Lãi suất tiền gửi đầu tháng 8 ổn định</v>
      </c>
      <c r="H19" s="8" t="str">
        <v xml:space="preserve">Lãi suất tiền gửi tháng 8 ổn định, dao động từ 1.6% đến 5.6% tùy kỳ hạn 1-12 tháng.  Một số ngân hàng điều chỉnh lãi suất, Eximbank tăng kỳ hạn trên 12 tháng lên 5.5%/năm.  NHNN yêu cầu ổn định lãi suất, có thể giảm 0.5% nếu Fed hạ lãi suất trong tháng 9.
</v>
      </c>
      <c r="I19" s="4" t="str">
        <v>Ngân hàng, Toàn thị trường</v>
      </c>
    </row>
    <row r="20" spans="1:9" x14ac:dyDescent="0.35">
      <c r="A20" s="5">
        <v>18</v>
      </c>
      <c r="B20" s="8" t="str">
        <f t="shared" si="0"/>
        <v/>
      </c>
      <c r="C20" s="8" t="str">
        <v/>
      </c>
      <c r="D20" s="8" t="str">
        <v>TÍCH CỰC</v>
      </c>
      <c r="E20" s="84" t="str">
        <v>VietStock</v>
      </c>
      <c r="F20" s="91">
        <v>45878.50577546296</v>
      </c>
      <c r="G20" s="8" t="str">
        <v>Dòng vốn "khủng" đổ vào trái phiếu doanh nghiệp Mỹ</v>
      </c>
      <c r="H20" s="8" t="str">
        <v>Nhà đầu tư đổ 11.6 tỷ USD vào trái phiếu doanh nghiệp Mỹ, mức cao nhất từ cuối 2020. Tâm lý lạc quan bất chấp dấu hiệu kinh tế Mỹ hạ nhiệt và thuế quan tăng. Chi phí đi vay doanh nghiệp giảm, phản ánh sự ổn định tín dụng.</v>
      </c>
      <c r="I20" s="4" t="str">
        <v>Tài chính, Toàn thị trường</v>
      </c>
    </row>
    <row r="21" spans="1:9" x14ac:dyDescent="0.35">
      <c r="A21" s="5">
        <v>19</v>
      </c>
      <c r="B21" s="8" t="str">
        <f t="shared" si="0"/>
        <v/>
      </c>
      <c r="C21" s="8" t="str">
        <v/>
      </c>
      <c r="D21" s="8" t="str">
        <v>TRUNG LẬP</v>
      </c>
      <c r="E21" s="84" t="str">
        <v>CafeF</v>
      </c>
      <c r="F21" s="91">
        <v>45882.387499999997</v>
      </c>
      <c r="G21" s="8" t="str">
        <v>Chỉ 2 ngày nữa, những người làm công việc này sẽ được thêm 5 triệu đồng mỗi tháng ngoài lương</v>
      </c>
      <c r="H21" s="8" t="str">
        <v>Từ 15/8/2025, công chức, viên chức làm chuyển đổi số, an toàn thông tin nhận 5 triệu đồng/tháng. Mức hỗ trợ này được trả cùng lương, không tính đóng bảo hiểm. Ngân sách nhà nước hoặc nguồn thu đơn vị sẽ chi trả khoản hỗ trợ này.</v>
      </c>
      <c r="I21" s="4" t="str">
        <v>Công nghệ thông tin, An toàn thông tin</v>
      </c>
    </row>
    <row r="22" spans="1:9" x14ac:dyDescent="0.35">
      <c r="A22" s="5">
        <v>20</v>
      </c>
      <c r="B22" s="8" t="str">
        <f t="shared" si="0"/>
        <v/>
      </c>
      <c r="C22" s="8" t="str">
        <v/>
      </c>
      <c r="D22" s="8" t="str">
        <v>TÍCH CỰC</v>
      </c>
      <c r="E22" s="84" t="str">
        <v>CafeF</v>
      </c>
      <c r="F22" s="91">
        <v>45882.326388888891</v>
      </c>
      <c r="G22" s="8" t="str">
        <v>Gia Lai sắp có bến cảng hơn 6.000 tỷ đồng</v>
      </c>
      <c r="H22" s="8" t="str">
        <v>Bến cảng Phù Mỹ (205ha) khởi công tháng 9/2026, bàn giao tháng 10/2028, dự kiến 4,4 triệu tấn/năm.
Dự án KCN Phù Mỹ (436ha, 4.500 tỷ đồng) khởi công cùng thời điểm với bến cảng.
Gia Lai khởi công dự án đường cất hạ cánh sân bay Phù Cát hơn 3.200 tỷ đồng.</v>
      </c>
      <c r="I22" s="4" t="str">
        <v>Cảng biển, Logistics, Bất động sản khu công nghiệp, Hạ tầng, Xây dựng</v>
      </c>
    </row>
    <row r="23" spans="1:9" ht="19.5" x14ac:dyDescent="0.45">
      <c r="A23" s="186" t="s">
        <v>11</v>
      </c>
      <c r="B23" s="186"/>
      <c r="C23" s="186"/>
      <c r="D23" s="186"/>
      <c r="E23" s="186"/>
      <c r="F23" s="186"/>
      <c r="G23" s="186"/>
      <c r="H23" s="186"/>
      <c r="I23" s="186"/>
    </row>
    <row r="24" spans="1:9" x14ac:dyDescent="0.35">
      <c r="A24" s="89" t="s">
        <v>260</v>
      </c>
      <c r="B24" s="86" t="s">
        <v>79</v>
      </c>
      <c r="C24" s="86" t="str" cm="1">
        <f t="array" ref="C24:I44">_xlfn.CHOOSECOLS(_xlfn.VSTACK(weekly_news_list[#Headers],
  _xlfn._xlws.SORT(_xlfn._xlws.FILTER(weekly_news_list[], weekly_news_list[news_type]=A23), 1, -1)
 ), 11, 9, 1, 6, 2, 3, 10)</f>
        <v>ai_selected</v>
      </c>
      <c r="D24" s="88" t="str">
        <v>impact</v>
      </c>
      <c r="E24" s="87" t="str">
        <v>source</v>
      </c>
      <c r="F24" s="90" t="str">
        <v>published_time</v>
      </c>
      <c r="G24" s="88" t="str">
        <v>title</v>
      </c>
      <c r="H24" s="88" t="str">
        <v>content</v>
      </c>
      <c r="I24" s="94" t="str">
        <v>sectors</v>
      </c>
    </row>
    <row r="25" spans="1:9" x14ac:dyDescent="0.35">
      <c r="A25" s="5">
        <v>1</v>
      </c>
      <c r="B25" s="8" t="str">
        <f>C25</f>
        <v/>
      </c>
      <c r="C25" s="8" t="str">
        <v/>
      </c>
      <c r="D25" s="8" t="str">
        <v>TÍCH CỰC</v>
      </c>
      <c r="E25" s="84" t="str">
        <v>VietStock</v>
      </c>
      <c r="F25" s="91">
        <v>45882.433240740742</v>
      </c>
      <c r="G25" s="8" t="str">
        <v>Công ty mẹ Shopee báo cáo lợi nhuận gấp hơn 5 lần</v>
      </c>
      <c r="H25" s="8" t="str">
        <v>Tập đoàn Sea báo lãi ròng 414,2 triệu USD quý 2, gấp hơn 5 lần cùng kỳ năm trước. Shopee ghi nhận doanh thu 3,8 tỷ USD, tăng 33,7% với tổng giá trị hàng hóa 29,8 tỷ USD. Monee tăng trưởng mạnh 70% đạt 882,8 triệu USD, chứng tỏ khả năng tạo lợi nhuận bền vững.</v>
      </c>
      <c r="I25" t="str">
        <v>Công nghệ, Thương mại điện tử, Tài chính công nghệ</v>
      </c>
    </row>
    <row r="26" spans="1:9" x14ac:dyDescent="0.35">
      <c r="A26" s="5">
        <v>2</v>
      </c>
      <c r="B26" s="8" t="str">
        <f t="shared" ref="B26:B44" si="1">C26</f>
        <v/>
      </c>
      <c r="C26" s="8" t="str">
        <v/>
      </c>
      <c r="D26" s="8" t="str">
        <v>TÍCH CỰC</v>
      </c>
      <c r="E26" s="84" t="str">
        <v>VietStock</v>
      </c>
      <c r="F26" s="91">
        <v>45882.346319444441</v>
      </c>
      <c r="G26" s="8" t="str">
        <v>Dầu giảm gần 1% khi Mỹ và Trung Quốc gia hạn hoãn tăng thuế quan</v>
      </c>
      <c r="H26" s="8" t="str">
        <v>Dầu Brent giảm 0.77% xuống 66.12 USD, WTI mất 1.24% còn 63.17 USD. Mỹ hoãn thuế quan Trung Quốc đến 10/11, giảm lo ngại tăng trưởng toàn cầu. OPEC nâng dự báo nhu cầu dầu 2026 lên 1.38 triệu thùng/ngày.</v>
      </c>
      <c r="I26" t="str">
        <v>Dầu khí, Toàn thị trường, Thương mại quốc tế</v>
      </c>
    </row>
    <row r="27" spans="1:9" x14ac:dyDescent="0.35">
      <c r="A27" s="5">
        <v>3</v>
      </c>
      <c r="B27" s="8" t="str">
        <f t="shared" si="1"/>
        <v/>
      </c>
      <c r="C27" s="8" t="str">
        <v/>
      </c>
      <c r="D27" s="8" t="str">
        <v>TRUNG LẬP</v>
      </c>
      <c r="E27" s="84" t="str">
        <v>VietStock</v>
      </c>
      <c r="F27" s="91">
        <v>45882.345671296294</v>
      </c>
      <c r="G27" s="8" t="str">
        <v>Vàng thế giới nhích nhẹ sau dữ liệu lạm phát Mỹ</v>
      </c>
      <c r="H27" s="8" t="str">
        <v>Giá vàng nhích nhẹ 0,1% lên 3.347,34 USD/oz sau dữ liệu lạm phát Mỹ tháng 7.  Lạm phát Mỹ tháng 7 tăng 0,2% so với tháng trước, củng cố kỳ vọng Fed hạ lãi suất. Nhà đầu tư chờ đợi thêm dữ liệu kinh tế quan trọng khác trong tuần này.</v>
      </c>
      <c r="I27" t="str">
        <v>Kim loại quý, Toàn thị trường</v>
      </c>
    </row>
    <row r="28" spans="1:9" x14ac:dyDescent="0.35">
      <c r="A28" s="5">
        <v>4</v>
      </c>
      <c r="B28" s="8" t="str">
        <f t="shared" si="1"/>
        <v/>
      </c>
      <c r="C28" s="8" t="str">
        <v/>
      </c>
      <c r="D28" s="8" t="str">
        <v>TÍCH CỰC</v>
      </c>
      <c r="E28" s="84" t="str">
        <v>VietStock</v>
      </c>
      <c r="F28" s="91">
        <v>45881.861539351848</v>
      </c>
      <c r="G28" s="8" t="str">
        <v>CPI Mỹ tăng 2.7% trong tháng 7, yếu hơn dự báo</v>
      </c>
      <c r="H28" s="8" t="str">
        <v>CPI Mỹ tháng 7 tăng 2,7% so với cùng kỳ, thấp hơn dự báo. CPI lõi tăng 3,1%, cao hơn dự báo, cho thấy xu hướng lạm phát dài hạn. Thị trường kỳ vọng Fed giảm lãi suất tháng 9, tùy thuộc dữ liệu sắp tới.</v>
      </c>
      <c r="I28" t="str">
        <v>Toàn thị trường</v>
      </c>
    </row>
    <row r="29" spans="1:9" x14ac:dyDescent="0.35">
      <c r="A29" s="5">
        <v>5</v>
      </c>
      <c r="B29" s="8" t="str">
        <f t="shared" si="1"/>
        <v>x</v>
      </c>
      <c r="C29" s="8" t="str">
        <v>x</v>
      </c>
      <c r="D29" s="8" t="str">
        <v>TIÊU CỰC</v>
      </c>
      <c r="E29" s="84" t="str">
        <v>VietStock</v>
      </c>
      <c r="F29" s="91">
        <v>45881.822442129633</v>
      </c>
      <c r="G29" s="8" t="str">
        <v>IPO ở Đông Nam Á trì trệ khi nỗi lo về thuế quan lan rộng</v>
      </c>
      <c r="H29" s="8" t="str">
        <v>Hoạt động IPO Đông Nam Á giảm 31% với 49 thương vụ, vốn huy động 1,37 tỷ USD do lo ngại thuế quan Mỹ. Các công ty nội địa như Eco-Shop Marketing huy động 226 triệu USD, ít chịu tác động. Malaysia dẫn đầu với 28 IPO, các quốc gia khác như Việt Nam không có giao dịch nào.</v>
      </c>
      <c r="I29" t="str">
        <v>Chứng khoán, Tài chính, Thương mại quốc tế</v>
      </c>
    </row>
    <row r="30" spans="1:9" x14ac:dyDescent="0.35">
      <c r="A30" s="5">
        <v>6</v>
      </c>
      <c r="B30" s="8" t="str">
        <f t="shared" si="1"/>
        <v/>
      </c>
      <c r="C30" s="8" t="str">
        <v/>
      </c>
      <c r="D30" s="8" t="str">
        <v>TIÊU CỰC</v>
      </c>
      <c r="E30" s="84" t="str">
        <v>VietStock</v>
      </c>
      <c r="F30" s="91">
        <v>45881.659351851849</v>
      </c>
      <c r="G30" s="8" t="str">
        <v>Dệt may Sri Lanka lo mất thị phần tại Mỹ khi ông Trump áp thuế 20%</v>
      </c>
      <c r="H30" s="8" t="str">
        <v>Ngành dệt may Sri Lanka đối mặt nguy cơ mất thị phần tại Mỹ do thuế quan 20% mới áp dụng. Xuất khẩu tháng 3 đạt 467 triệu USD, ngành đóng góp gần một nửa tổng thu nhập xuất khẩu quốc gia. Sri Lanka cần đẩy nhanh FTA và cải cách nội địa để duy trì vị thế cạnh tranh.</v>
      </c>
      <c r="I30" t="str">
        <v>Dệt may, Xuất khẩu, Thương mại quốc tế</v>
      </c>
    </row>
    <row r="31" spans="1:9" x14ac:dyDescent="0.35">
      <c r="A31" s="5">
        <v>7</v>
      </c>
      <c r="B31" s="8" t="str">
        <f t="shared" si="1"/>
        <v/>
      </c>
      <c r="C31" s="8" t="str">
        <v/>
      </c>
      <c r="D31" s="8" t="str">
        <v>TIÊU CỰC</v>
      </c>
      <c r="E31" s="84" t="str">
        <v>VietStock</v>
      </c>
      <c r="F31" s="91">
        <v>45881.531388888892</v>
      </c>
      <c r="G31" s="8" t="str">
        <v>Mỹ siết chặt phòng chống trốn thuế quan và gian lận thương mại</v>
      </c>
      <c r="H31" s="8" t="str">
        <v>Mỹ siết chặt chống trốn thuế quan, tăng 108 tỷ USD từ 2017. Bộ Tư pháp dành nhiều nguồn lực trấn áp tội phạm thương mại. Tăng cường kiểm tra, cập nhật chương trình tố giác hành vi sai trái.</v>
      </c>
      <c r="I31" t="str">
        <v>Thương mại quốc tế</v>
      </c>
    </row>
    <row r="32" spans="1:9" x14ac:dyDescent="0.35">
      <c r="A32" s="5">
        <v>8</v>
      </c>
      <c r="B32" s="8" t="str">
        <f t="shared" si="1"/>
        <v>x</v>
      </c>
      <c r="C32" s="8" t="str">
        <v>x</v>
      </c>
      <c r="D32" s="8" t="str">
        <v>TIÊU CỰC</v>
      </c>
      <c r="E32" s="84" t="str">
        <v>VietStock</v>
      </c>
      <c r="F32" s="91">
        <v>45881.383043981485</v>
      </c>
      <c r="G32" s="8" t="str">
        <v>Chịu áp lực bởi thuế Mỹ, kinh tế Eurozone tăng trưởng “yếu ớt”</v>
      </c>
      <c r="H32" s="8" t="str">
        <v>Tăng trưởng GDP Eurozone quý 2/2025 yếu ớt 0,1%, Mỹ áp thuế 15% hàng hóa châu Âu. Đức và Italy giảm 0,1%, Pháp tăng 0,3%, Tây Ban Nha tăng 0,7%. Thuế Mỹ dự kiến giảm 0,2% GDP Eurozone, Đức chịu tác động nặng.</v>
      </c>
      <c r="I32" t="str">
        <v>Toàn thị trường, Thương mại quốc tế</v>
      </c>
    </row>
    <row r="33" spans="1:9" x14ac:dyDescent="0.35">
      <c r="A33" s="5">
        <v>9</v>
      </c>
      <c r="B33" s="8" t="str">
        <f t="shared" si="1"/>
        <v>x</v>
      </c>
      <c r="C33" s="8" t="str">
        <v>x</v>
      </c>
      <c r="D33" s="8" t="str">
        <v>TÍCH CỰC</v>
      </c>
      <c r="E33" s="84" t="str">
        <v>VietStock</v>
      </c>
      <c r="F33" s="91">
        <v>45881.366481481484</v>
      </c>
      <c r="G33" s="8" t="str">
        <v>Tổng thống Mỹ ký gia hạn hoãn áp thuế với Trung Quốc thêm 90 ngày</v>
      </c>
      <c r="H33" s="8" t="str">
        <v>Tổng thống Trump gia hạn hoãn thuế với Trung Quốc thêm 90 ngày đến giữa tháng 11/2025. Quyết định này được đưa ra sau vòng đàm phán thương mại Mỹ-Trung tại Stockholm, tránh tăng thuế lên 145%. Ông cũng thúc Trung Quốc tăng gấp bốn lần mua đậu nành Mỹ để giảm thâm hụt thương mại.</v>
      </c>
      <c r="I33" t="str">
        <v>Thương mại quốc tế, Nông nghiệp</v>
      </c>
    </row>
    <row r="34" spans="1:9" x14ac:dyDescent="0.35">
      <c r="A34" s="5">
        <v>10</v>
      </c>
      <c r="B34" s="8" t="str">
        <f t="shared" si="1"/>
        <v/>
      </c>
      <c r="C34" s="8" t="str">
        <v/>
      </c>
      <c r="D34" s="8" t="str">
        <v>TÍCH CỰC</v>
      </c>
      <c r="E34" s="84" t="str">
        <v>VietStock</v>
      </c>
      <c r="F34" s="91">
        <v>45881.334131944444</v>
      </c>
      <c r="G34" s="8" t="str">
        <v>Vàng thế giới sụt gần 2.5% sau khi ông Trump nói vàng không bị áp thuế</v>
      </c>
      <c r="H34" s="8" t="str">
        <v>Vàng thế giới sụt gần 2.5% sau khi Tổng thống Trump tuyên bố vàng không bị áp thuế. Phán quyết này bác bỏ việc áp thuế 39% lên vàng thỏi nhập khẩu từ Thụy Sĩ. Các thỏi vàng này là tài sản đảm bảo cho các hợp đồng tương lai trên COMEX.</v>
      </c>
      <c r="I34" t="str">
        <v>Kim loại quý, Thương mại quốc tế</v>
      </c>
    </row>
    <row r="35" spans="1:9" x14ac:dyDescent="0.35">
      <c r="A35" s="5">
        <v>11</v>
      </c>
      <c r="B35" s="8" t="str">
        <f t="shared" si="1"/>
        <v>x</v>
      </c>
      <c r="C35" s="8" t="str">
        <v>x</v>
      </c>
      <c r="D35" s="8" t="str">
        <v>TÍCH CỰC</v>
      </c>
      <c r="E35" s="84" t="str">
        <v>VietStock</v>
      </c>
      <c r="F35" s="91">
        <v>45880.737256944441</v>
      </c>
      <c r="G35" s="8" t="str">
        <v>Ông Trump mở đường cho các quỹ hưu trí Mỹ đầu tư vào tiền điện tử và vốn cổ phần tư nhân</v>
      </c>
      <c r="H35" s="8" t="str">
        <v>Ông Trump mở đường cho thị trường hưu trí 9 nghìn tỷ USD Mỹ tiếp cận tiền điện tử. Động thái này mang lại cơ hội đa dạng hóa nhưng tiềm ẩn rủi ro cao. Sắc lệnh nhằm bãi bỏ quy định rộng rãi và thúc đẩy tài sản thay thế.</v>
      </c>
      <c r="I35" t="str">
        <v>Tài chính, Tiền điện tử</v>
      </c>
    </row>
    <row r="36" spans="1:9" x14ac:dyDescent="0.35">
      <c r="A36" s="5">
        <v>12</v>
      </c>
      <c r="B36" s="8" t="str">
        <f t="shared" si="1"/>
        <v/>
      </c>
      <c r="C36" s="8" t="str">
        <v/>
      </c>
      <c r="D36" s="8" t="str">
        <v>TÍCH CỰC</v>
      </c>
      <c r="E36" s="84" t="str">
        <v>VietStock</v>
      </c>
      <c r="F36" s="91">
        <v>45880.726354166669</v>
      </c>
      <c r="G36" s="8" t="str">
        <v>“Thiên tài đầu cơ” Bill Ackman đề xuất hợp nhất Fannie Mae và Freddie Mac</v>
      </c>
      <c r="H36" s="8" t="str">
        <v>Bill Ackman đề xuất hợp nhất Fannie Mae và Freddie Mac để giảm lãi suất mua nhà. Kế hoạch này diễn ra khi chính quyền Trump cân nhắc IPO hai công ty này với định giá gần 500 tỷ USD. Hợp nhất sẽ tăng hiệu quả, giảm chi phí và rủi ro giám sát của Chính phủ.</v>
      </c>
      <c r="I36" t="str">
        <v>Bất động sản, Tài chính, Chứng khoán</v>
      </c>
    </row>
    <row r="37" spans="1:9" x14ac:dyDescent="0.35">
      <c r="A37" s="5">
        <v>13</v>
      </c>
      <c r="B37" s="8" t="str">
        <f t="shared" si="1"/>
        <v/>
      </c>
      <c r="C37" s="8" t="str">
        <v/>
      </c>
      <c r="D37" s="8" t="str">
        <v>TÍCH CỰC</v>
      </c>
      <c r="E37" s="84" t="str">
        <v>VietStock</v>
      </c>
      <c r="F37" s="91">
        <v>45880.643587962964</v>
      </c>
      <c r="G37" s="8" t="str">
        <v>Bộ trưởng Tài chính Mỹ gợi ý điều kiện để được giảm thuế đối ứng</v>
      </c>
      <c r="H37" s="8" t="str">
        <v xml:space="preserve">Thuế quan Mỹ sẽ giảm khi cán cân thương mại cải thiện và sản xuất quay về Mỹ.  Thâm hụt thương mại 1.18 ngàn tỷ USD năm 2024 là mục tiêu chính sách, theo Bộ trưởng Bessent. Mỹ đàm phán với Nhật Bản và dự kiến giảm thuế ô tô từ 27.5% xuống 15% vào tháng 9.
</v>
      </c>
      <c r="I37" t="str">
        <v>Thương mại quốc tế, Sản xuất, Ô tô</v>
      </c>
    </row>
    <row r="38" spans="1:9" x14ac:dyDescent="0.35">
      <c r="A38" s="5">
        <v>14</v>
      </c>
      <c r="B38" s="8" t="str">
        <f t="shared" si="1"/>
        <v/>
      </c>
      <c r="C38" s="8" t="str">
        <v/>
      </c>
      <c r="D38" s="8" t="str">
        <v>TÍCH CỰC</v>
      </c>
      <c r="E38" s="84" t="str">
        <v>VietStock</v>
      </c>
      <c r="F38" s="91">
        <v>45880.505289351851</v>
      </c>
      <c r="G38" s="8" t="str">
        <v>Cơn sốt AI sản sinh hàng chục tỷ phú mới, vượt xa thời bong bóng dot-com</v>
      </c>
      <c r="H38" s="8" t="str">
        <v xml:space="preserve">AI tạo ra hàng chục tỷ phú mới, giá trị thị trường 498 công ty đạt 2.7 ngàn tỷ USD. Anthropic và OpenAI, cùng với những startup khác, đang thu hút vốn đầu tư lớn. Các nhà quản lý tài sản sẽ có cơ hội lớn trong tương lai không xa.
</v>
      </c>
      <c r="I38" t="str">
        <v>Công nghệ, Tài chính</v>
      </c>
    </row>
    <row r="39" spans="1:9" x14ac:dyDescent="0.35">
      <c r="A39" s="5">
        <v>15</v>
      </c>
      <c r="B39" s="8" t="str">
        <f t="shared" si="1"/>
        <v/>
      </c>
      <c r="C39" s="8" t="str">
        <v/>
      </c>
      <c r="D39" s="8" t="str">
        <v>TÍCH CỰC</v>
      </c>
      <c r="E39" s="84" t="str">
        <v>VietStock</v>
      </c>
      <c r="F39" s="91">
        <v>45878.50577546296</v>
      </c>
      <c r="G39" s="8" t="str">
        <v>Dòng vốn "khủng" đổ vào trái phiếu doanh nghiệp Mỹ</v>
      </c>
      <c r="H39" s="8" t="str">
        <v xml:space="preserve">Các quỹ đầu tư trái phiếu doanh nghiệp Mỹ thu hút 11.6 tỷ USD vốn vào tuần từ 30/7 đến 6/8. Dòng vốn này chảy mạnh dù kinh tế Mỹ có dấu hiệu chậm lại gần đây. Một số chuyên gia lo ngại định giá thị trường hiện quá lạc quan bất chấp rủi ro.
</v>
      </c>
      <c r="I39" t="str">
        <v>Tài chính, Chứng khoán, Toàn thị trường</v>
      </c>
    </row>
    <row r="40" spans="1:9" x14ac:dyDescent="0.35">
      <c r="A40" s="5">
        <v>16</v>
      </c>
      <c r="B40" s="8" t="str">
        <f t="shared" si="1"/>
        <v>x</v>
      </c>
      <c r="C40" s="8" t="str">
        <v>x</v>
      </c>
      <c r="D40" s="8" t="str">
        <v>TÍCH CỰC</v>
      </c>
      <c r="E40" s="84" t="str">
        <v>VietStock</v>
      </c>
      <c r="F40" s="91">
        <v>45878.482395833336</v>
      </c>
      <c r="G40" s="8" t="str">
        <v>Ông Trump thúc đẩy kế hoạch đưa Fannie Mae và Freddie Mac lên sàn chứng khoán</v>
      </c>
      <c r="H40" s="8" t="str">
        <v xml:space="preserve">Trump muốn đưa Fannie Mae và Freddie Mac lên sàn chứng khoán, định giá 500 tỷ USD. Chính phủ cân nhắc IPO huy động 30 tỷ USD, nhưng kế hoạch vẫn có thể thay đổi. Hai công ty đã được giải cứu năm 2008 với 189 tỷ USD, vẫn nằm dưới sự giám sát.
</v>
      </c>
      <c r="I40" t="str">
        <v>Bất động sản, Tài chính, Chứng khoán</v>
      </c>
    </row>
    <row r="41" spans="1:9" x14ac:dyDescent="0.35">
      <c r="A41" s="5">
        <v>17</v>
      </c>
      <c r="B41" s="8" t="str">
        <f t="shared" si="1"/>
        <v/>
      </c>
      <c r="C41" s="8" t="str">
        <v/>
      </c>
      <c r="D41" s="8" t="str">
        <v>TÍCH CỰC</v>
      </c>
      <c r="E41" s="84" t="str">
        <v>VietStock</v>
      </c>
      <c r="F41" s="91">
        <v>45878.475752314815</v>
      </c>
      <c r="G41" s="8" t="str">
        <v>"Đại gia" ngân hàng Nhật Bản muốn đầu tư mạnh vào Việt Nam và Philippines</v>
      </c>
      <c r="H41" s="8" t="str">
        <v xml:space="preserve">MUFG Nhật Bản đặt mục tiêu ROE 12% bằng đầu tư, với lợi nhuận cần tăng thêm 1.2 ngàn tỷ Yên. Tập đoàn muốn M&amp;A tại Mỹ và châu Á, đặc biệt Việt Nam và Philippines với tiềm năng lớn. Thủ tướng Việt Nam đề nghị MUFG tham gia Trung tâm tài chính quốc tế.
</v>
      </c>
      <c r="I41" t="str">
        <v>Ngân hàng, Tài chính, Toàn thị trường</v>
      </c>
    </row>
    <row r="42" spans="1:9" x14ac:dyDescent="0.35">
      <c r="A42" s="5">
        <v>18</v>
      </c>
      <c r="B42" s="8" t="str">
        <f t="shared" si="1"/>
        <v/>
      </c>
      <c r="C42" s="8" t="str">
        <v/>
      </c>
      <c r="D42" s="8" t="str">
        <v>TÍCH CỰC</v>
      </c>
      <c r="E42" s="84" t="str">
        <v>VietStock</v>
      </c>
      <c r="F42" s="91">
        <v>45878.341331018521</v>
      </c>
      <c r="G42" s="8" t="str">
        <v>Tăng gần 4% trong tuần qua, Nasdaq Composite lập kỷ lục mới</v>
      </c>
      <c r="H42" s="8" t="str">
        <v xml:space="preserve">Nasdaq Composite tăng 3.9% trong tuần, đạt mức cao kỷ lục 21,450.02 điểm nhờ cổ phiếu Apple tăng 13%. Cổ phiếu công nghệ khởi sắc khi Trump dự kiến áp thuế 100% cho chất bán dẫn nhập khẩu. Nhà đầu tư bỏ qua thuế quan đối ứng, trong khi Dow Jones tăng 1.4%, S&amp;P 500 tăng 2.4% trong tuần.
</v>
      </c>
      <c r="I42" t="str">
        <v>Chứng khoán, Công nghệ, Bán dẫn, Thương mại quốc tế</v>
      </c>
    </row>
    <row r="43" spans="1:9" x14ac:dyDescent="0.35">
      <c r="A43" s="5">
        <v>19</v>
      </c>
      <c r="B43" s="8" t="str">
        <f t="shared" si="1"/>
        <v/>
      </c>
      <c r="C43" s="8" t="str">
        <v/>
      </c>
      <c r="D43" s="8" t="str">
        <v>TÍCH CỰC</v>
      </c>
      <c r="E43" s="84" t="str">
        <v>VietStock</v>
      </c>
      <c r="F43" s="91">
        <v>45877.679479166669</v>
      </c>
      <c r="G43" s="8" t="str">
        <v>Từ hoảng loạn đến thờ ơ, chứng khoán toàn cầu dần "quen" với thuế quan Trump</v>
      </c>
      <c r="H43" s="8" t="str">
        <v>Thị trường chứng khoán toàn cầu thờ ơ với thuế quan mới 10-15% từ Mỹ. Chỉ số MSCI World tăng nhẹ 1.8%, CSI300 tăng hơn 1%. Nhà đầu tư tin các biện pháp thuế quan có thể thay đổi, như từng hoãn 90 ngày tháng 4.</v>
      </c>
      <c r="I43" t="str">
        <v>Chứng khoán, Toàn thị trường, Thương mại quốc tế</v>
      </c>
    </row>
    <row r="44" spans="1:9" x14ac:dyDescent="0.35">
      <c r="A44" s="5">
        <v>20</v>
      </c>
      <c r="B44" s="8" t="str">
        <f t="shared" si="1"/>
        <v/>
      </c>
      <c r="C44" s="8" t="str">
        <v/>
      </c>
      <c r="D44" s="8" t="str">
        <v>TRUNG LẬP</v>
      </c>
      <c r="E44" s="84" t="str">
        <v>CafeF</v>
      </c>
      <c r="F44" s="91">
        <v>45880.372916666667</v>
      </c>
      <c r="G44" s="8" t="str">
        <v>Lời cảnh báo rợn người của Stephen Hawking trở lại: Khi "vị khách không mời" bất ngờ tiến sát Trái Đất</v>
      </c>
      <c r="H44" s="8" t="str">
        <v xml:space="preserve">Thiên thể 3I/ATLAS dự kiến ghé thăm Trái Đất vào tháng 12/2025 ở khoảng cách 270 triệu km. Stephen Hawking từng cảnh báo về việc liên lạc với người ngoài hành tinh do "bẫy trí tuệ". Nếu là tàu do thám, mối nguy hiểm có thể đến từ công nghệ vượt trội hơn hẳn chúng ta.
</v>
      </c>
      <c r="I44" t="str">
        <v/>
      </c>
    </row>
  </sheetData>
  <mergeCells count="2">
    <mergeCell ref="A1:I1"/>
    <mergeCell ref="A23:I23"/>
  </mergeCells>
  <pageMargins left="0.7" right="0.7" top="0.75" bottom="0.75" header="0.3" footer="0.3"/>
  <pageSetup scale="1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2654E-53B5-49C8-B176-CB9AC2A3B925}">
  <dimension ref="A1:AA28"/>
  <sheetViews>
    <sheetView view="pageBreakPreview" zoomScale="70" zoomScaleNormal="100" zoomScaleSheetLayoutView="70" workbookViewId="0">
      <selection activeCell="F10" sqref="F10"/>
    </sheetView>
  </sheetViews>
  <sheetFormatPr defaultRowHeight="14.5" x14ac:dyDescent="0.35"/>
  <cols>
    <col min="1" max="1" width="11.453125" style="2" customWidth="1"/>
    <col min="2" max="7" width="11.453125" customWidth="1"/>
    <col min="8" max="8" width="11.453125" style="2" customWidth="1"/>
    <col min="9" max="14" width="11.453125" customWidth="1"/>
    <col min="15" max="15" width="11.453125" style="2" customWidth="1"/>
    <col min="16" max="20" width="11.453125" customWidth="1"/>
    <col min="21" max="21" width="8.54296875" bestFit="1" customWidth="1"/>
    <col min="22" max="22" width="7.7265625" bestFit="1" customWidth="1"/>
    <col min="23" max="23" width="10.1796875" bestFit="1" customWidth="1"/>
    <col min="24" max="24" width="106.7265625" bestFit="1" customWidth="1"/>
    <col min="25" max="25" width="234.453125" bestFit="1" customWidth="1"/>
    <col min="26" max="26" width="15.453125" bestFit="1" customWidth="1"/>
    <col min="27" max="27" width="8.54296875" style="6" bestFit="1" customWidth="1"/>
    <col min="28" max="28" width="32.81640625" bestFit="1" customWidth="1"/>
    <col min="29" max="29" width="61" bestFit="1" customWidth="1"/>
  </cols>
  <sheetData>
    <row r="1" spans="1:20" ht="20" thickBot="1" x14ac:dyDescent="0.5">
      <c r="A1" s="187" t="s">
        <v>17</v>
      </c>
      <c r="B1" s="187"/>
      <c r="C1" s="187"/>
      <c r="D1" s="187"/>
      <c r="E1" s="187"/>
      <c r="F1" s="187"/>
      <c r="H1" s="187" t="s">
        <v>26</v>
      </c>
      <c r="I1" s="187"/>
      <c r="J1" s="187"/>
      <c r="K1" s="187"/>
      <c r="L1" s="187"/>
      <c r="M1" s="187"/>
      <c r="O1" s="187" t="s">
        <v>29</v>
      </c>
      <c r="P1" s="187"/>
      <c r="Q1" s="187"/>
      <c r="R1" s="187"/>
      <c r="S1" s="187"/>
      <c r="T1" s="187"/>
    </row>
    <row r="2" spans="1:20" ht="15" thickTop="1" x14ac:dyDescent="0.35">
      <c r="A2" s="3" t="str" cm="1">
        <f t="array" ref="A2:F7">_xlfn.CHOOSECOLS(_xlfn.VSTACK(weekly_history_data[#Headers],
  _xlfn._xlws.SORT(_xlfn._xlws.FILTER(weekly_history_data[], weekly_history_data[ticker]=A1), 1, -1)
 ), 1, 4, 5, 6, 7, 3)</f>
        <v>date</v>
      </c>
      <c r="B2" s="4" t="str">
        <v>cum_change</v>
      </c>
      <c r="C2" s="4" t="str">
        <v>1d_change</v>
      </c>
      <c r="D2" s="4" t="str">
        <v>5d_change</v>
      </c>
      <c r="E2" s="4" t="str">
        <v>20d_change</v>
      </c>
      <c r="F2" s="4" t="str">
        <v>close</v>
      </c>
      <c r="H2" s="3" t="str" cm="1">
        <f t="array" ref="H2:M7">_xlfn.CHOOSECOLS(_xlfn.VSTACK(weekly_history_data[#Headers],
  _xlfn._xlws.SORT(_xlfn._xlws.FILTER(weekly_history_data[], weekly_history_data[ticker]=H1), 1, -1)
 ), 1, 4, 5, 6, 7, 3)</f>
        <v>date</v>
      </c>
      <c r="I2" s="4" t="str">
        <v>cum_change</v>
      </c>
      <c r="J2" s="4" t="str">
        <v>1d_change</v>
      </c>
      <c r="K2" s="4" t="str">
        <v>5d_change</v>
      </c>
      <c r="L2" s="4" t="str">
        <v>20d_change</v>
      </c>
      <c r="M2" s="4" t="str">
        <v>close</v>
      </c>
      <c r="O2" s="3" t="str" cm="1">
        <f t="array" ref="O2:T7">_xlfn.CHOOSECOLS(_xlfn.VSTACK(weekly_history_data[#Headers],
  _xlfn._xlws.SORT(_xlfn._xlws.FILTER(weekly_history_data[], weekly_history_data[ticker]=O1), 1, -1)
 ), 1, 4, 5, 6, 7, 3)</f>
        <v>date</v>
      </c>
      <c r="P2" s="4" t="str">
        <v>cum_change</v>
      </c>
      <c r="Q2" s="4" t="str">
        <v>1d_change</v>
      </c>
      <c r="R2" s="4" t="str">
        <v>5d_change</v>
      </c>
      <c r="S2" s="4" t="str">
        <v>20d_change</v>
      </c>
      <c r="T2" s="4" t="str">
        <v>close</v>
      </c>
    </row>
    <row r="3" spans="1:20" x14ac:dyDescent="0.35">
      <c r="A3" s="3">
        <v>45882</v>
      </c>
      <c r="B3" s="4">
        <v>1.6556032367923912E-2</v>
      </c>
      <c r="C3" s="4">
        <v>-5.2045088791727867E-3</v>
      </c>
      <c r="D3" s="4">
        <v>1.6610439850596848E-2</v>
      </c>
      <c r="E3" s="4">
        <v>8.4298567475107555E-2</v>
      </c>
      <c r="F3" s="4">
        <v>1599.8499755859375</v>
      </c>
      <c r="H3" s="3">
        <v>45882</v>
      </c>
      <c r="I3" s="4">
        <v>2.8813115557890567E-2</v>
      </c>
      <c r="J3" s="4">
        <v>0</v>
      </c>
      <c r="K3" s="4">
        <v>2.9070190769506121E-2</v>
      </c>
      <c r="L3" s="4">
        <v>0.14078809266715564</v>
      </c>
      <c r="M3" s="4">
        <v>276.47000122070313</v>
      </c>
      <c r="O3" s="3">
        <v>45882</v>
      </c>
      <c r="P3" s="4">
        <v>8.6705805259035262E-3</v>
      </c>
      <c r="Q3" s="4">
        <v>-8.6315167344273025E-3</v>
      </c>
      <c r="R3" s="4">
        <v>8.6071816389212685E-3</v>
      </c>
      <c r="S3" s="4">
        <v>7.1878892971647179E-2</v>
      </c>
      <c r="T3" s="4">
        <v>1734.300048828125</v>
      </c>
    </row>
    <row r="4" spans="1:20" x14ac:dyDescent="0.35">
      <c r="A4" s="3">
        <v>45881</v>
      </c>
      <c r="B4" s="4">
        <v>2.1760541247096699E-2</v>
      </c>
      <c r="C4" s="4">
        <v>7.1139520407366152E-3</v>
      </c>
      <c r="D4" s="4">
        <v>3.9472543273358918E-2</v>
      </c>
      <c r="E4" s="4">
        <v>0.10103032473385265</v>
      </c>
      <c r="F4" s="4">
        <v>1608.219970703125</v>
      </c>
      <c r="H4" s="3">
        <v>45881</v>
      </c>
      <c r="I4" s="4">
        <v>2.8813115557890567E-2</v>
      </c>
      <c r="J4" s="4">
        <v>3.6206923006432135E-5</v>
      </c>
      <c r="K4" s="4">
        <v>3.8892252718394804E-2</v>
      </c>
      <c r="L4" s="4">
        <v>0.15037656187034787</v>
      </c>
      <c r="M4" s="4">
        <v>276.47000122070313</v>
      </c>
      <c r="O4" s="3">
        <v>45881</v>
      </c>
      <c r="P4" s="4">
        <v>1.7302097260330829E-2</v>
      </c>
      <c r="Q4" s="4">
        <v>6.8489349145683942E-3</v>
      </c>
      <c r="R4" s="4">
        <v>3.5393021834879468E-2</v>
      </c>
      <c r="S4" s="4">
        <v>9.7490605027642729E-2</v>
      </c>
      <c r="T4" s="4">
        <v>1749.4000244140625</v>
      </c>
    </row>
    <row r="5" spans="1:20" x14ac:dyDescent="0.35">
      <c r="A5" s="3">
        <v>45880</v>
      </c>
      <c r="B5" s="4">
        <v>1.4646589206360083E-2</v>
      </c>
      <c r="C5" s="4">
        <v>7.5144544285965509E-3</v>
      </c>
      <c r="D5" s="4">
        <v>4.4935542424864972E-2</v>
      </c>
      <c r="E5" s="4">
        <v>8.5988994727653756E-2</v>
      </c>
      <c r="F5" s="4">
        <v>1596.8599853515625</v>
      </c>
      <c r="H5" s="3">
        <v>45880</v>
      </c>
      <c r="I5" s="4">
        <v>2.8776908634884135E-2</v>
      </c>
      <c r="J5" s="4">
        <v>1.468105456011326E-2</v>
      </c>
      <c r="K5" s="4">
        <v>3.0260099977652555E-2</v>
      </c>
      <c r="L5" s="4">
        <v>0.15379153938007462</v>
      </c>
      <c r="M5" s="4">
        <v>276.45999145507813</v>
      </c>
      <c r="O5" s="3">
        <v>45880</v>
      </c>
      <c r="P5" s="4">
        <v>1.0453162345762435E-2</v>
      </c>
      <c r="Q5" s="4">
        <v>8.298542962701605E-3</v>
      </c>
      <c r="R5" s="4">
        <v>5.0801330511037301E-2</v>
      </c>
      <c r="S5" s="4">
        <v>8.5123690347586267E-2</v>
      </c>
      <c r="T5" s="4">
        <v>1737.5</v>
      </c>
    </row>
    <row r="6" spans="1:20" x14ac:dyDescent="0.35">
      <c r="A6" s="3">
        <v>45877</v>
      </c>
      <c r="B6" s="4">
        <v>7.1321347777635324E-3</v>
      </c>
      <c r="C6" s="4">
        <v>1.984999754595318E-3</v>
      </c>
      <c r="D6" s="4">
        <v>6.0018320221802091E-2</v>
      </c>
      <c r="E6" s="4">
        <v>8.7250261054080624E-2</v>
      </c>
      <c r="F6" s="4">
        <v>1584.949951171875</v>
      </c>
      <c r="H6" s="3">
        <v>45877</v>
      </c>
      <c r="I6" s="4">
        <v>1.4095854074770875E-2</v>
      </c>
      <c r="J6" s="4">
        <v>5.9071335377904877E-3</v>
      </c>
      <c r="K6" s="4">
        <v>2.8422598374929997E-2</v>
      </c>
      <c r="L6" s="4">
        <v>0.14090697307690436</v>
      </c>
      <c r="M6" s="4">
        <v>272.45999145507813</v>
      </c>
      <c r="O6" s="3">
        <v>45877</v>
      </c>
      <c r="P6" s="4">
        <v>2.1546193830608296E-3</v>
      </c>
      <c r="Q6" s="4">
        <v>-9.2770037740730338E-4</v>
      </c>
      <c r="R6" s="4">
        <v>6.699687379063457E-2</v>
      </c>
      <c r="S6" s="4">
        <v>7.976685557389529E-2</v>
      </c>
      <c r="T6" s="4">
        <v>1723.199951171875</v>
      </c>
    </row>
    <row r="7" spans="1:20" x14ac:dyDescent="0.35">
      <c r="A7" s="3">
        <v>45876</v>
      </c>
      <c r="B7" s="4">
        <v>5.1471350231682145E-3</v>
      </c>
      <c r="C7" s="4">
        <v>5.1471350231682145E-3</v>
      </c>
      <c r="D7" s="4">
        <v>5.2771369453856964E-2</v>
      </c>
      <c r="E7" s="4">
        <v>9.4193604608009851E-2</v>
      </c>
      <c r="F7" s="4">
        <v>1581.81005859375</v>
      </c>
      <c r="H7" s="3">
        <v>45876</v>
      </c>
      <c r="I7" s="4">
        <v>8.1887205369803873E-3</v>
      </c>
      <c r="J7" s="4">
        <v>8.1887205369803873E-3</v>
      </c>
      <c r="K7" s="4">
        <v>1.6970748200873409E-2</v>
      </c>
      <c r="L7" s="4">
        <v>0.13596704654506575</v>
      </c>
      <c r="M7" s="4">
        <v>270.8599853515625</v>
      </c>
      <c r="O7" s="3">
        <v>45876</v>
      </c>
      <c r="P7" s="4">
        <v>3.0823197604681329E-3</v>
      </c>
      <c r="Q7" s="4">
        <v>3.0823197604681329E-3</v>
      </c>
      <c r="R7" s="4">
        <v>7.3103960947222379E-2</v>
      </c>
      <c r="S7" s="4">
        <v>0.10007017154853193</v>
      </c>
      <c r="T7" s="4">
        <v>1724.800048828125</v>
      </c>
    </row>
    <row r="8" spans="1:20" ht="20" thickBot="1" x14ac:dyDescent="0.5">
      <c r="A8" s="187" t="s">
        <v>18</v>
      </c>
      <c r="B8" s="187"/>
      <c r="C8" s="187"/>
      <c r="D8" s="187"/>
      <c r="E8" s="187"/>
      <c r="F8" s="187"/>
      <c r="H8" s="187" t="s">
        <v>28</v>
      </c>
      <c r="I8" s="187"/>
      <c r="J8" s="187"/>
      <c r="K8" s="187"/>
      <c r="L8" s="187"/>
      <c r="M8" s="187"/>
      <c r="O8" s="187" t="s">
        <v>31</v>
      </c>
      <c r="P8" s="187"/>
      <c r="Q8" s="187"/>
      <c r="R8" s="187"/>
      <c r="S8" s="187"/>
      <c r="T8" s="187"/>
    </row>
    <row r="9" spans="1:20" ht="15" thickTop="1" x14ac:dyDescent="0.35">
      <c r="A9" s="3" t="str" cm="1">
        <f t="array" ref="A9:F14">_xlfn.CHOOSECOLS(_xlfn.VSTACK(weekly_history_data[#Headers],
  _xlfn._xlws.SORT(_xlfn._xlws.FILTER(weekly_history_data[], weekly_history_data[ticker]=A8), 1, -1)
 ), 1, 4, 5, 6, 7, 3)</f>
        <v>date</v>
      </c>
      <c r="B9" s="4" t="str">
        <v>cum_change</v>
      </c>
      <c r="C9" s="4" t="str">
        <v>1d_change</v>
      </c>
      <c r="D9" s="4" t="str">
        <v>5d_change</v>
      </c>
      <c r="E9" s="4" t="str">
        <v>20d_change</v>
      </c>
      <c r="F9" s="4" t="str">
        <v>close</v>
      </c>
      <c r="H9" s="3" t="str" cm="1">
        <f t="array" ref="H9:M14">_xlfn.CHOOSECOLS(_xlfn.VSTACK(weekly_history_data[#Headers],
  _xlfn._xlws.SORT(_xlfn._xlws.FILTER(weekly_history_data[], weekly_history_data[ticker]=H8), 1, -1)
 ), 1, 4, 5, 6, 7, 3)</f>
        <v>date</v>
      </c>
      <c r="I9" s="4" t="str">
        <v>cum_change</v>
      </c>
      <c r="J9" s="4" t="str">
        <v>1d_change</v>
      </c>
      <c r="K9" s="4" t="str">
        <v>5d_change</v>
      </c>
      <c r="L9" s="4" t="str">
        <v>20d_change</v>
      </c>
      <c r="M9" s="4" t="str">
        <v>close</v>
      </c>
      <c r="O9" s="3" t="str" cm="1">
        <f t="array" ref="O9:T14">_xlfn.CHOOSECOLS(_xlfn.VSTACK(weekly_history_data[#Headers],
  _xlfn._xlws.SORT(_xlfn._xlws.FILTER(weekly_history_data[], weekly_history_data[ticker]=O8), 1, -1)
 ), 1, 4, 5, 6, 7, 3)</f>
        <v>date</v>
      </c>
      <c r="P9" s="4" t="str">
        <v>cum_change</v>
      </c>
      <c r="Q9" s="4" t="str">
        <v>1d_change</v>
      </c>
      <c r="R9" s="4" t="str">
        <v>5d_change</v>
      </c>
      <c r="S9" s="4" t="str">
        <v>20d_change</v>
      </c>
      <c r="T9" s="4" t="str">
        <v>close</v>
      </c>
    </row>
    <row r="10" spans="1:20" x14ac:dyDescent="0.35">
      <c r="A10" s="3">
        <v>45882</v>
      </c>
      <c r="B10" s="4">
        <v>1.1589394092093364E-2</v>
      </c>
      <c r="C10" s="4">
        <v>-6.8594439894601456E-3</v>
      </c>
      <c r="D10" s="4">
        <v>1.1547488070712486E-2</v>
      </c>
      <c r="E10" s="4">
        <v>7.9774726209079549E-2</v>
      </c>
      <c r="F10" s="4">
        <v>1743.2099609375</v>
      </c>
      <c r="H10" s="3">
        <v>45882</v>
      </c>
      <c r="I10" s="4">
        <v>1.6933553017916547E-2</v>
      </c>
      <c r="J10" s="4">
        <v>8.2421217765982213E-4</v>
      </c>
      <c r="K10" s="4">
        <v>1.7029609590971218E-2</v>
      </c>
      <c r="L10" s="4">
        <v>6.02444603624539E-2</v>
      </c>
      <c r="M10" s="4">
        <v>109.29000091552734</v>
      </c>
      <c r="O10" s="3">
        <v>45882</v>
      </c>
      <c r="P10" s="4">
        <v>8.241683477905215E-3</v>
      </c>
      <c r="Q10" s="4">
        <v>-5.0636105095239747E-3</v>
      </c>
      <c r="R10" s="4">
        <v>8.2215601084183465E-3</v>
      </c>
      <c r="S10" s="4">
        <v>7.9675289157625562E-2</v>
      </c>
      <c r="T10" s="4">
        <v>1729.0999755859375</v>
      </c>
    </row>
    <row r="11" spans="1:20" x14ac:dyDescent="0.35">
      <c r="A11" s="3">
        <v>45881</v>
      </c>
      <c r="B11" s="4">
        <v>1.8448838081553509E-2</v>
      </c>
      <c r="C11" s="4">
        <v>7.6640308851412264E-3</v>
      </c>
      <c r="D11" s="4">
        <v>3.8345240104295186E-2</v>
      </c>
      <c r="E11" s="4">
        <v>0.1012711675206448</v>
      </c>
      <c r="F11" s="4">
        <v>1755.25</v>
      </c>
      <c r="H11" s="3">
        <v>45881</v>
      </c>
      <c r="I11" s="4">
        <v>1.6109340840256725E-2</v>
      </c>
      <c r="J11" s="4">
        <v>-4.5769383760008164E-4</v>
      </c>
      <c r="K11" s="4">
        <v>1.5813925099927406E-2</v>
      </c>
      <c r="L11" s="4">
        <v>5.9885453188854409E-2</v>
      </c>
      <c r="M11" s="4">
        <v>109.19999694824219</v>
      </c>
      <c r="O11" s="3">
        <v>45881</v>
      </c>
      <c r="P11" s="4">
        <v>1.330529398742919E-2</v>
      </c>
      <c r="Q11" s="4">
        <v>6.3115370087216682E-3</v>
      </c>
      <c r="R11" s="4">
        <v>3.7552253381529788E-2</v>
      </c>
      <c r="S11" s="4">
        <v>9.7089862507722335E-2</v>
      </c>
      <c r="T11" s="4">
        <v>1737.9000244140625</v>
      </c>
    </row>
    <row r="12" spans="1:20" x14ac:dyDescent="0.35">
      <c r="A12" s="3">
        <v>45880</v>
      </c>
      <c r="B12" s="4">
        <v>1.0784807196412283E-2</v>
      </c>
      <c r="C12" s="4">
        <v>7.4143872378389375E-3</v>
      </c>
      <c r="D12" s="4">
        <v>5.3640807201972729E-2</v>
      </c>
      <c r="E12" s="4">
        <v>8.4849835789789996E-2</v>
      </c>
      <c r="F12" s="4">
        <v>1741.9000244140625</v>
      </c>
      <c r="H12" s="3">
        <v>45880</v>
      </c>
      <c r="I12" s="4">
        <v>1.6567034677856807E-2</v>
      </c>
      <c r="J12" s="4">
        <v>6.5413587477782809E-3</v>
      </c>
      <c r="K12" s="4">
        <v>1.9503511258553985E-2</v>
      </c>
      <c r="L12" s="4">
        <v>6.4088847262149251E-2</v>
      </c>
      <c r="M12" s="4">
        <v>109.25</v>
      </c>
      <c r="O12" s="3">
        <v>45880</v>
      </c>
      <c r="P12" s="4">
        <v>6.9937569787075216E-3</v>
      </c>
      <c r="Q12" s="4">
        <v>4.7707417610709513E-3</v>
      </c>
      <c r="R12" s="4">
        <v>4.8000469939954549E-2</v>
      </c>
      <c r="S12" s="4">
        <v>8.8902900378310168E-2</v>
      </c>
      <c r="T12" s="4">
        <v>1727</v>
      </c>
    </row>
    <row r="13" spans="1:20" x14ac:dyDescent="0.35">
      <c r="A13" s="3">
        <v>45877</v>
      </c>
      <c r="B13" s="4">
        <v>3.3704199585733452E-3</v>
      </c>
      <c r="C13" s="4">
        <v>-3.3259472648643484E-3</v>
      </c>
      <c r="D13" s="4">
        <v>7.1228089626174995E-2</v>
      </c>
      <c r="E13" s="4">
        <v>8.4735946111732741E-2</v>
      </c>
      <c r="F13" s="4">
        <v>1729.0799560546875</v>
      </c>
      <c r="H13" s="3">
        <v>45877</v>
      </c>
      <c r="I13" s="4">
        <v>1.0025675930078526E-2</v>
      </c>
      <c r="J13" s="4">
        <v>5.7450218411922993E-3</v>
      </c>
      <c r="K13" s="4">
        <v>1.9537871960756625E-2</v>
      </c>
      <c r="L13" s="4">
        <v>5.6658874860402664E-2</v>
      </c>
      <c r="M13" s="4">
        <v>108.54000091552734</v>
      </c>
      <c r="O13" s="3">
        <v>45877</v>
      </c>
      <c r="P13" s="4">
        <v>2.2230152176365703E-3</v>
      </c>
      <c r="Q13" s="4">
        <v>-1.8003226331286815E-3</v>
      </c>
      <c r="R13" s="4">
        <v>7.0236643105930918E-2</v>
      </c>
      <c r="S13" s="4">
        <v>8.3254617584557211E-2</v>
      </c>
      <c r="T13" s="4">
        <v>1718.800048828125</v>
      </c>
    </row>
    <row r="14" spans="1:20" x14ac:dyDescent="0.35">
      <c r="A14" s="3">
        <v>45876</v>
      </c>
      <c r="B14" s="4">
        <v>6.6963672234376936E-3</v>
      </c>
      <c r="C14" s="4">
        <v>6.6963672234376936E-3</v>
      </c>
      <c r="D14" s="4">
        <v>7.4057562429885593E-2</v>
      </c>
      <c r="E14" s="4">
        <v>0.1054647261717514</v>
      </c>
      <c r="F14" s="4">
        <v>1734.8499755859375</v>
      </c>
      <c r="H14" s="3">
        <v>45876</v>
      </c>
      <c r="I14" s="4">
        <v>4.2806540888862266E-3</v>
      </c>
      <c r="J14" s="4">
        <v>4.2806540888862266E-3</v>
      </c>
      <c r="K14" s="4">
        <v>2.0134202051087513E-2</v>
      </c>
      <c r="L14" s="4">
        <v>5.5142740095437626E-2</v>
      </c>
      <c r="M14" s="4">
        <v>107.91999816894531</v>
      </c>
      <c r="O14" s="3">
        <v>45876</v>
      </c>
      <c r="P14" s="4">
        <v>4.0233378507652517E-3</v>
      </c>
      <c r="Q14" s="4">
        <v>4.0233378507652517E-3</v>
      </c>
      <c r="R14" s="4">
        <v>7.4173440058679097E-2</v>
      </c>
      <c r="S14" s="4">
        <v>0.10676177553217658</v>
      </c>
      <c r="T14" s="4">
        <v>1721.9000244140625</v>
      </c>
    </row>
    <row r="15" spans="1:20" ht="20" thickBot="1" x14ac:dyDescent="0.5">
      <c r="A15" s="187" t="s">
        <v>14</v>
      </c>
      <c r="B15" s="187"/>
      <c r="C15" s="187"/>
      <c r="D15" s="187"/>
      <c r="E15" s="187"/>
      <c r="F15" s="187"/>
      <c r="H15" s="187" t="s">
        <v>16</v>
      </c>
      <c r="I15" s="187"/>
      <c r="J15" s="187"/>
      <c r="K15" s="187"/>
      <c r="L15" s="187"/>
      <c r="M15" s="187"/>
      <c r="O15" s="187" t="s">
        <v>13</v>
      </c>
      <c r="P15" s="187"/>
      <c r="Q15" s="187"/>
      <c r="R15" s="187"/>
      <c r="S15" s="187"/>
      <c r="T15" s="21"/>
    </row>
    <row r="16" spans="1:20" ht="15" thickTop="1" x14ac:dyDescent="0.35">
      <c r="A16" s="3" t="str" cm="1">
        <f t="array" ref="A16:F21">_xlfn.CHOOSECOLS(_xlfn.VSTACK(weekly_history_data[#Headers],
  _xlfn._xlws.SORT(_xlfn._xlws.FILTER(weekly_history_data[], weekly_history_data[ticker]=A15), 1, -1)
 ), 1, 4, 5, 6, 7, 3)</f>
        <v>date</v>
      </c>
      <c r="B16" s="4" t="str">
        <v>cum_change</v>
      </c>
      <c r="C16" s="4" t="str">
        <v>1d_change</v>
      </c>
      <c r="D16" s="4" t="str">
        <v>5d_change</v>
      </c>
      <c r="E16" s="4" t="str">
        <v>20d_change</v>
      </c>
      <c r="F16" s="4" t="str">
        <v>close</v>
      </c>
      <c r="H16" s="3" t="str" cm="1">
        <f t="array" ref="H16:M21">_xlfn.CHOOSECOLS(_xlfn.VSTACK(weekly_history_data[#Headers],
  _xlfn._xlws.SORT(_xlfn._xlws.FILTER(weekly_history_data[], weekly_history_data[ticker]=H15), 1, -1)
 ), 1, 4, 5, 6, 7, 3)</f>
        <v>date</v>
      </c>
      <c r="I16" s="4" t="str">
        <v>cum_change</v>
      </c>
      <c r="J16" s="4" t="str">
        <v>1d_change</v>
      </c>
      <c r="K16" s="4" t="str">
        <v>5d_change</v>
      </c>
      <c r="L16" s="4" t="str">
        <v>20d_change</v>
      </c>
      <c r="M16" t="str">
        <v>close</v>
      </c>
      <c r="O16" s="3" t="str" cm="1">
        <f t="array" ref="O16:T21">_xlfn.CHOOSECOLS(_xlfn.VSTACK(weekly_history_data[#Headers],
  _xlfn._xlws.SORT(_xlfn._xlws.FILTER(weekly_history_data[], weekly_history_data[ticker]=O15), 1, -1)
 ), 1, 4, 5, 6, 7, 3)</f>
        <v>date</v>
      </c>
      <c r="P16" s="4" t="str">
        <v>cum_change</v>
      </c>
      <c r="Q16" s="4" t="str">
        <v>1d_change</v>
      </c>
      <c r="R16" s="4" t="str">
        <v>5d_change</v>
      </c>
      <c r="S16" s="4" t="str">
        <v>20d_change</v>
      </c>
      <c r="T16" s="4" t="str">
        <v>close</v>
      </c>
    </row>
    <row r="17" spans="1:20" x14ac:dyDescent="0.35">
      <c r="A17" s="3">
        <v>45881</v>
      </c>
      <c r="B17" s="4">
        <v>7.9287394579962145E-3</v>
      </c>
      <c r="C17" s="4">
        <v>1.0995305136794808E-2</v>
      </c>
      <c r="D17" s="4">
        <v>7.8634646301716238E-3</v>
      </c>
      <c r="E17" s="4">
        <v>9.8884095616293965E-3</v>
      </c>
      <c r="F17" s="4">
        <v>44458.609375</v>
      </c>
      <c r="H17" s="3">
        <v>45881</v>
      </c>
      <c r="I17" s="4">
        <v>5.9138557872051578E-4</v>
      </c>
      <c r="J17" s="4">
        <v>1.9824955505094444E-3</v>
      </c>
      <c r="K17" s="4">
        <v>5.5553443031719496E-4</v>
      </c>
      <c r="L17" s="4">
        <v>2.343720637528901E-2</v>
      </c>
      <c r="M17">
        <v>9147.8095703125</v>
      </c>
      <c r="O17" s="3">
        <v>45882</v>
      </c>
      <c r="P17" s="4">
        <v>1.4338011123815941E-2</v>
      </c>
      <c r="Q17" s="4">
        <v>5.5714061090736955E-3</v>
      </c>
      <c r="R17" s="4">
        <v>1.4404854656512089E-2</v>
      </c>
      <c r="S17" s="4">
        <v>5.2105254723035399E-2</v>
      </c>
      <c r="T17" s="4">
        <v>3686.342041015625</v>
      </c>
    </row>
    <row r="18" spans="1:20" x14ac:dyDescent="0.35">
      <c r="A18" s="3">
        <v>45880</v>
      </c>
      <c r="B18" s="4">
        <v>-3.066565678798594E-3</v>
      </c>
      <c r="C18" s="4">
        <v>-4.5391457885237685E-3</v>
      </c>
      <c r="D18" s="4">
        <v>-4.4947796568443055E-3</v>
      </c>
      <c r="E18" s="4">
        <v>-1.0898839976910213E-2</v>
      </c>
      <c r="F18" s="4">
        <v>43975.08984375</v>
      </c>
      <c r="H18" s="3">
        <v>45880</v>
      </c>
      <c r="I18" s="4">
        <v>-1.3911099717889286E-3</v>
      </c>
      <c r="J18" s="4">
        <v>3.7357628729481895E-3</v>
      </c>
      <c r="K18" s="4">
        <v>1.5448180714616733E-4</v>
      </c>
      <c r="L18" s="4">
        <v>1.4630975667171198E-2</v>
      </c>
      <c r="M18">
        <v>9129.7099609375</v>
      </c>
      <c r="O18" s="3">
        <v>45881</v>
      </c>
      <c r="P18" s="4">
        <v>8.7666050147422458E-3</v>
      </c>
      <c r="Q18" s="4">
        <v>5.0365617246876937E-3</v>
      </c>
      <c r="R18" s="4">
        <v>1.3356949266011942E-2</v>
      </c>
      <c r="S18" s="4">
        <v>4.5911270001863347E-2</v>
      </c>
      <c r="T18" s="4">
        <v>3665.917724609375</v>
      </c>
    </row>
    <row r="19" spans="1:20" x14ac:dyDescent="0.35">
      <c r="A19" s="3">
        <v>45877</v>
      </c>
      <c r="B19" s="4">
        <v>1.4725801097251745E-3</v>
      </c>
      <c r="C19" s="4">
        <v>4.707190103173664E-3</v>
      </c>
      <c r="D19" s="4">
        <v>1.3467547583602135E-2</v>
      </c>
      <c r="E19" s="4">
        <v>-4.415047767399316E-3</v>
      </c>
      <c r="F19" s="4">
        <v>44175.609375</v>
      </c>
      <c r="H19" s="3">
        <v>45877</v>
      </c>
      <c r="I19" s="4">
        <v>-5.1268728447371181E-3</v>
      </c>
      <c r="J19" s="4">
        <v>-5.5369630916346502E-4</v>
      </c>
      <c r="K19" s="4">
        <v>2.9938965517315452E-3</v>
      </c>
      <c r="L19" s="4">
        <v>1.7292056200575168E-2</v>
      </c>
      <c r="M19">
        <v>9095.73046875</v>
      </c>
      <c r="O19" s="3">
        <v>45880</v>
      </c>
      <c r="P19" s="4">
        <v>3.7300432900545522E-3</v>
      </c>
      <c r="Q19" s="4">
        <v>3.4162363574026244E-3</v>
      </c>
      <c r="R19" s="4">
        <v>1.7926948492266837E-2</v>
      </c>
      <c r="S19" s="4">
        <v>3.6337912026550789E-2</v>
      </c>
      <c r="T19" s="4">
        <v>3647.546630859375</v>
      </c>
    </row>
    <row r="20" spans="1:20" x14ac:dyDescent="0.35">
      <c r="A20" s="3">
        <v>45876</v>
      </c>
      <c r="B20" s="4">
        <v>-3.2346099934484895E-3</v>
      </c>
      <c r="C20" s="4">
        <v>-5.0795341717050357E-3</v>
      </c>
      <c r="D20" s="4">
        <v>-3.6785913665561276E-3</v>
      </c>
      <c r="E20" s="4">
        <v>-1.5274136954222084E-2</v>
      </c>
      <c r="F20" s="4">
        <v>43968.640625</v>
      </c>
      <c r="H20" s="3">
        <v>45876</v>
      </c>
      <c r="I20" s="4">
        <v>-4.5731765355736531E-3</v>
      </c>
      <c r="J20" s="4">
        <v>-6.9334234701472486E-3</v>
      </c>
      <c r="K20" s="4">
        <v>-3.5082346583301671E-3</v>
      </c>
      <c r="L20" s="4">
        <v>1.393873796713252E-2</v>
      </c>
      <c r="M20">
        <v>9100.76953125</v>
      </c>
      <c r="O20" s="3">
        <v>45877</v>
      </c>
      <c r="P20" s="4">
        <v>3.1380693265192772E-4</v>
      </c>
      <c r="Q20" s="4">
        <v>-1.246908218995979E-3</v>
      </c>
      <c r="R20" s="4">
        <v>2.111721493779517E-2</v>
      </c>
      <c r="S20" s="4">
        <v>3.5596757364154463E-2</v>
      </c>
      <c r="T20" s="4">
        <v>3635.128173828125</v>
      </c>
    </row>
    <row r="21" spans="1:20" x14ac:dyDescent="0.35">
      <c r="A21" s="3">
        <v>45875</v>
      </c>
      <c r="B21" s="4">
        <v>1.8449241782565462E-3</v>
      </c>
      <c r="C21" s="4">
        <v>1.8449241782565462E-3</v>
      </c>
      <c r="D21" s="4">
        <v>-6.0313186824771936E-3</v>
      </c>
      <c r="E21" s="4">
        <v>-5.9646833738602467E-3</v>
      </c>
      <c r="F21" s="4">
        <v>44193.12109375</v>
      </c>
      <c r="H21" s="33">
        <v>45875</v>
      </c>
      <c r="I21" s="34">
        <v>2.3602469345735955E-3</v>
      </c>
      <c r="J21" s="34">
        <v>2.3602469345735955E-3</v>
      </c>
      <c r="K21" s="34">
        <v>2.9954382252590506E-3</v>
      </c>
      <c r="L21" s="34">
        <v>3.352761748350308E-2</v>
      </c>
      <c r="M21">
        <v>9164.3095703125</v>
      </c>
      <c r="O21" s="3">
        <v>45876</v>
      </c>
      <c r="P21" s="4">
        <v>1.5607151516479068E-3</v>
      </c>
      <c r="Q21" s="4">
        <v>1.5607151516479068E-3</v>
      </c>
      <c r="R21" s="4">
        <v>1.859904244786148E-2</v>
      </c>
      <c r="S21" s="4">
        <v>3.7036011641067956E-2</v>
      </c>
      <c r="T21" s="4">
        <v>3639.66650390625</v>
      </c>
    </row>
    <row r="22" spans="1:20" ht="20" thickBot="1" x14ac:dyDescent="0.5">
      <c r="A22" s="187" t="s">
        <v>34</v>
      </c>
      <c r="B22" s="187"/>
      <c r="C22" s="187"/>
      <c r="D22" s="187"/>
      <c r="E22" s="187"/>
      <c r="F22" s="187"/>
      <c r="H22" s="187" t="s">
        <v>36</v>
      </c>
      <c r="I22" s="187"/>
      <c r="J22" s="187"/>
      <c r="K22" s="187"/>
      <c r="L22" s="187"/>
      <c r="M22" s="187"/>
      <c r="O22" s="187" t="s">
        <v>15</v>
      </c>
      <c r="P22" s="187"/>
      <c r="Q22" s="187"/>
      <c r="R22" s="187"/>
      <c r="S22" s="187"/>
      <c r="T22" s="187"/>
    </row>
    <row r="23" spans="1:20" ht="15" thickTop="1" x14ac:dyDescent="0.35">
      <c r="A23" s="3" t="str" cm="1">
        <f t="array" ref="A23:F28">_xlfn.CHOOSECOLS(_xlfn.VSTACK(weekly_history_data[#Headers],
  _xlfn._xlws.SORT(_xlfn._xlws.FILTER(weekly_history_data[], weekly_history_data[ticker]=A22), 1, -1)
 ), 1, 4, 5, 6, 7, 3)</f>
        <v>date</v>
      </c>
      <c r="B23" s="4" t="str">
        <v>cum_change</v>
      </c>
      <c r="C23" s="4" t="str">
        <v>1d_change</v>
      </c>
      <c r="D23" s="4" t="str">
        <v>5d_change</v>
      </c>
      <c r="E23" s="4" t="str">
        <v>20d_change</v>
      </c>
      <c r="F23" s="4" t="str">
        <v>close</v>
      </c>
      <c r="H23" s="3" t="str" cm="1">
        <f t="array" ref="H23:M28">_xlfn.CHOOSECOLS(_xlfn.VSTACK(weekly_history_data[#Headers],
  _xlfn._xlws.SORT(_xlfn._xlws.FILTER(weekly_history_data[], weekly_history_data[ticker]=H22), 1, -1)
 ), 1, 4, 5, 6, 7, 3)</f>
        <v>date</v>
      </c>
      <c r="I23" s="4" t="str">
        <v>cum_change</v>
      </c>
      <c r="J23" s="4" t="str">
        <v>1d_change</v>
      </c>
      <c r="K23" s="4" t="str">
        <v>5d_change</v>
      </c>
      <c r="L23" s="4" t="str">
        <v>20d_change</v>
      </c>
      <c r="M23" t="str">
        <v>close</v>
      </c>
      <c r="O23" s="3" t="str" cm="1">
        <f t="array" ref="O23:T28">_xlfn.CHOOSECOLS(_xlfn.VSTACK(weekly_history_data[#Headers],
  _xlfn._xlws.SORT(_xlfn._xlws.FILTER(weekly_history_data[], weekly_history_data[ticker]=O22), 1, -1)
 ), 1, 4, 5, 6, 7, 3)</f>
        <v>date</v>
      </c>
      <c r="P23" s="4" t="str">
        <v>cum_change</v>
      </c>
      <c r="Q23" s="4" t="str">
        <v>1d_change</v>
      </c>
      <c r="R23" s="4" t="str">
        <v>5d_change</v>
      </c>
      <c r="S23" s="4" t="str">
        <v>20d_change</v>
      </c>
      <c r="T23" s="4" t="str">
        <v>close</v>
      </c>
    </row>
    <row r="24" spans="1:20" x14ac:dyDescent="0.35">
      <c r="A24" s="3">
        <v>45881</v>
      </c>
      <c r="B24" s="4">
        <v>2.3125450653413537E-2</v>
      </c>
      <c r="C24" s="4">
        <v>1.1345435846612739E-2</v>
      </c>
      <c r="D24" s="4">
        <v>2.326804328526566E-2</v>
      </c>
      <c r="E24" s="4">
        <v>3.2352301751279899E-2</v>
      </c>
      <c r="F24" s="4">
        <v>6445.759765625</v>
      </c>
      <c r="H24" s="3">
        <v>45881</v>
      </c>
      <c r="I24" s="4">
        <v>1.6417856928583552E-2</v>
      </c>
      <c r="J24" s="4">
        <v>7.7273687595069696E-4</v>
      </c>
      <c r="K24" s="4">
        <v>1.6454689540477574E-2</v>
      </c>
      <c r="L24" s="4">
        <v>-3.3991650053715183E-3</v>
      </c>
      <c r="M24">
        <v>5335.97021484375</v>
      </c>
      <c r="O24" s="3">
        <v>45882</v>
      </c>
      <c r="P24" s="4">
        <v>6.8548436921291644E-2</v>
      </c>
      <c r="Q24" s="4">
        <v>1.6012378367958879E-2</v>
      </c>
      <c r="R24" s="4">
        <v>7.0349809386319739E-2</v>
      </c>
      <c r="S24" s="4">
        <v>9.9914043855947376E-2</v>
      </c>
      <c r="T24" s="4">
        <v>43402.19140625</v>
      </c>
    </row>
    <row r="25" spans="1:20" x14ac:dyDescent="0.35">
      <c r="A25" s="3">
        <v>45880</v>
      </c>
      <c r="B25" s="4">
        <v>1.1780014806800798E-2</v>
      </c>
      <c r="C25" s="4">
        <v>-2.5041278217863283E-3</v>
      </c>
      <c r="D25" s="4">
        <v>6.873723022494227E-3</v>
      </c>
      <c r="E25" s="4">
        <v>1.6732732196599542E-2</v>
      </c>
      <c r="F25" s="4">
        <v>6373.4501953125</v>
      </c>
      <c r="H25" s="3">
        <v>45880</v>
      </c>
      <c r="I25" s="4">
        <v>1.5645120052632855E-2</v>
      </c>
      <c r="J25" s="4">
        <v>-2.971374079954181E-3</v>
      </c>
      <c r="K25" s="4">
        <v>1.7078369202863763E-2</v>
      </c>
      <c r="L25" s="4">
        <v>-7.261420313521505E-3</v>
      </c>
      <c r="M25">
        <v>5331.85009765625</v>
      </c>
      <c r="O25" s="3">
        <v>45881</v>
      </c>
      <c r="P25" s="4">
        <v>5.2536058553332765E-2</v>
      </c>
      <c r="Q25" s="4">
        <v>2.1465353725928393E-2</v>
      </c>
      <c r="R25" s="4">
        <v>6.024895827869714E-2</v>
      </c>
      <c r="S25" s="4">
        <v>7.9568301092278082E-2</v>
      </c>
      <c r="T25" s="4">
        <v>42718.171875</v>
      </c>
    </row>
    <row r="26" spans="1:20" x14ac:dyDescent="0.35">
      <c r="A26" s="3">
        <v>45877</v>
      </c>
      <c r="B26" s="4">
        <v>1.4284142628587126E-2</v>
      </c>
      <c r="C26" s="4">
        <v>7.7997153489748339E-3</v>
      </c>
      <c r="D26" s="4">
        <v>2.4277042739179855E-2</v>
      </c>
      <c r="E26" s="4">
        <v>2.0719708504732592E-2</v>
      </c>
      <c r="F26" s="4">
        <v>6389.4501953125</v>
      </c>
      <c r="H26" s="3">
        <v>45877</v>
      </c>
      <c r="I26" s="4">
        <v>1.8616494132587036E-2</v>
      </c>
      <c r="J26" s="4">
        <v>2.9388981526599078E-3</v>
      </c>
      <c r="K26" s="4">
        <v>3.526020854796541E-2</v>
      </c>
      <c r="L26" s="4">
        <v>-6.6387812759429732E-3</v>
      </c>
      <c r="M26">
        <v>5347.740234375</v>
      </c>
      <c r="O26" s="3">
        <v>45877</v>
      </c>
      <c r="P26" s="4">
        <v>3.1070704827404372E-2</v>
      </c>
      <c r="Q26" s="4">
        <v>1.8542323945390571E-2</v>
      </c>
      <c r="R26" s="4">
        <v>2.5021786173233584E-2</v>
      </c>
      <c r="S26" s="4">
        <v>5.4837849629162827E-2</v>
      </c>
      <c r="T26" s="4">
        <v>41820.48046875</v>
      </c>
    </row>
    <row r="27" spans="1:20" x14ac:dyDescent="0.35">
      <c r="A27" s="3">
        <v>45876</v>
      </c>
      <c r="B27" s="4">
        <v>6.4844272796122926E-3</v>
      </c>
      <c r="C27" s="4">
        <v>-7.9748001548018976E-4</v>
      </c>
      <c r="D27" s="4">
        <v>9.6202200542627736E-5</v>
      </c>
      <c r="E27" s="4">
        <v>9.4802035890397818E-3</v>
      </c>
      <c r="F27" s="4">
        <v>6340</v>
      </c>
      <c r="H27" s="3">
        <v>45876</v>
      </c>
      <c r="I27" s="4">
        <v>1.5677595979927128E-2</v>
      </c>
      <c r="J27" s="4">
        <v>1.3067831080139536E-2</v>
      </c>
      <c r="K27" s="4">
        <v>2.2838506071849451E-3</v>
      </c>
      <c r="L27" s="4">
        <v>-1.9528304944603336E-2</v>
      </c>
      <c r="M27">
        <v>5332.06982421875</v>
      </c>
      <c r="O27" s="3">
        <v>45876</v>
      </c>
      <c r="P27" s="4">
        <v>1.2528380882013801E-2</v>
      </c>
      <c r="Q27" s="4">
        <v>6.478489362362172E-3</v>
      </c>
      <c r="R27" s="4">
        <v>-2.5984713151405714E-4</v>
      </c>
      <c r="S27" s="4">
        <v>3.1085569038540095E-2</v>
      </c>
      <c r="T27" s="4">
        <v>41059.1484375</v>
      </c>
    </row>
    <row r="28" spans="1:20" x14ac:dyDescent="0.35">
      <c r="A28" s="3">
        <v>45875</v>
      </c>
      <c r="B28" s="4">
        <v>7.2819072950924824E-3</v>
      </c>
      <c r="C28" s="4">
        <v>7.2819072950924824E-3</v>
      </c>
      <c r="D28" s="4">
        <v>-2.80372849232291E-3</v>
      </c>
      <c r="E28" s="4">
        <v>1.3060338550493933E-2</v>
      </c>
      <c r="F28" s="4">
        <v>6345.06005859375</v>
      </c>
      <c r="H28" s="3">
        <v>45875</v>
      </c>
      <c r="I28" s="4">
        <v>2.6097648997875922E-3</v>
      </c>
      <c r="J28" s="4">
        <v>2.6097648997875922E-3</v>
      </c>
      <c r="K28" s="4">
        <v>-2.4084145621916742E-2</v>
      </c>
      <c r="L28" s="4">
        <v>-3.3487254331712402E-2</v>
      </c>
      <c r="M28">
        <v>5263.2900390625</v>
      </c>
      <c r="O28" s="3">
        <v>45875</v>
      </c>
      <c r="P28" s="4">
        <v>6.049891519651629E-3</v>
      </c>
      <c r="Q28" s="4">
        <v>6.049891519651629E-3</v>
      </c>
      <c r="R28" s="4">
        <v>3.4475757770544568E-3</v>
      </c>
      <c r="S28" s="4">
        <v>2.7868077184462825E-2</v>
      </c>
      <c r="T28" s="4">
        <v>40794.859375</v>
      </c>
    </row>
  </sheetData>
  <mergeCells count="12">
    <mergeCell ref="O22:T22"/>
    <mergeCell ref="H22:M22"/>
    <mergeCell ref="A22:F22"/>
    <mergeCell ref="A1:F1"/>
    <mergeCell ref="A8:F8"/>
    <mergeCell ref="H8:M8"/>
    <mergeCell ref="H15:M15"/>
    <mergeCell ref="O8:T8"/>
    <mergeCell ref="O1:T1"/>
    <mergeCell ref="H1:M1"/>
    <mergeCell ref="A15:F15"/>
    <mergeCell ref="O15:S15"/>
  </mergeCells>
  <pageMargins left="0.7" right="0.7" top="0.75" bottom="0.75" header="0.3" footer="0.3"/>
  <pageSetup scale="13"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D2BA2-4C44-4B63-B2DE-9334571C4187}">
  <dimension ref="A1:S41"/>
  <sheetViews>
    <sheetView view="pageBreakPreview" zoomScale="85" zoomScaleNormal="100" zoomScaleSheetLayoutView="85" workbookViewId="0">
      <selection activeCell="F10" sqref="F10"/>
    </sheetView>
  </sheetViews>
  <sheetFormatPr defaultRowHeight="14.5" x14ac:dyDescent="0.35"/>
  <cols>
    <col min="1" max="1" width="10.7265625" style="2" bestFit="1" customWidth="1"/>
    <col min="2" max="2" width="11.81640625" bestFit="1" customWidth="1"/>
    <col min="3" max="3" width="12" bestFit="1" customWidth="1"/>
    <col min="4" max="4" width="12.7265625" bestFit="1" customWidth="1"/>
    <col min="5" max="5" width="12" bestFit="1" customWidth="1"/>
    <col min="6" max="6" width="11.7265625" bestFit="1" customWidth="1"/>
    <col min="7" max="7" width="12" bestFit="1" customWidth="1"/>
    <col min="8" max="8" width="12" customWidth="1"/>
    <col min="9" max="9" width="8.453125" customWidth="1"/>
    <col min="10" max="10" width="8.26953125" bestFit="1" customWidth="1"/>
    <col min="11" max="11" width="15.54296875" bestFit="1" customWidth="1"/>
    <col min="12" max="15" width="12" bestFit="1" customWidth="1"/>
    <col min="16" max="17" width="12.7265625" bestFit="1" customWidth="1"/>
    <col min="18" max="18" width="13.26953125" bestFit="1" customWidth="1"/>
    <col min="19" max="19" width="12.7265625" bestFit="1" customWidth="1"/>
  </cols>
  <sheetData>
    <row r="1" spans="1:19" ht="27.75" customHeight="1" x14ac:dyDescent="0.35">
      <c r="A1" s="190" t="s">
        <v>85</v>
      </c>
      <c r="B1" s="190"/>
      <c r="C1" s="190"/>
      <c r="D1" s="190"/>
      <c r="E1" s="190"/>
      <c r="F1" s="190"/>
      <c r="G1" s="190"/>
      <c r="H1" s="40"/>
      <c r="J1" s="188" t="s">
        <v>133</v>
      </c>
      <c r="K1" s="188"/>
      <c r="L1" s="188"/>
      <c r="M1" s="188"/>
      <c r="N1" s="188"/>
      <c r="O1" s="188"/>
      <c r="P1" s="188"/>
      <c r="Q1" s="188"/>
      <c r="R1" s="188"/>
      <c r="S1" s="188"/>
    </row>
    <row r="2" spans="1:19" ht="18.75" customHeight="1" thickBot="1" x14ac:dyDescent="0.5">
      <c r="A2" s="189" t="s">
        <v>53</v>
      </c>
      <c r="B2" s="189"/>
      <c r="C2" s="189"/>
      <c r="D2" s="189"/>
      <c r="E2" s="189"/>
      <c r="F2" s="189"/>
      <c r="G2" s="189"/>
      <c r="H2" s="39"/>
      <c r="J2" s="187" t="s">
        <v>22</v>
      </c>
      <c r="K2" s="187"/>
      <c r="L2" s="187"/>
      <c r="M2" s="187"/>
      <c r="N2" s="187"/>
      <c r="O2" s="187"/>
      <c r="P2" s="187"/>
      <c r="Q2" s="187"/>
      <c r="R2" s="187"/>
      <c r="S2" s="187"/>
    </row>
    <row r="3" spans="1:19" ht="18.75" customHeight="1" thickTop="1" x14ac:dyDescent="0.35">
      <c r="A3" s="2" t="str" cm="1">
        <f t="array" ref="A3:G8">_xlfn.CHOOSECOLS(_xlfn.VSTACK(weekly_nntd_history[#Headers],
  _xlfn._xlws.SORT(_xlfn._xlws.FILTER(weekly_nntd_history[], weekly_nntd_history[type]=A2), 1, -1)
 ), 1, 3, 4, 5, 6, 7, 8)</f>
        <v>date</v>
      </c>
      <c r="B3" t="str">
        <v>sell_volume</v>
      </c>
      <c r="C3" t="str">
        <v>buy_volume</v>
      </c>
      <c r="D3" t="str">
        <v>sell_value</v>
      </c>
      <c r="E3" t="str">
        <v>buy_value</v>
      </c>
      <c r="F3" t="str">
        <v>net_volume</v>
      </c>
      <c r="G3" t="str">
        <v>net_value</v>
      </c>
      <c r="H3" t="s">
        <v>242</v>
      </c>
      <c r="J3" t="str" cm="1">
        <f t="array" ref="J3:S4">_xlfn.CHOOSECOLS(_xlfn.VSTACK(weekly_market_cap[#Headers],
  _xlfn._xlws.SORT(_xlfn._xlws.FILTER(weekly_market_cap[], weekly_market_cap[type]=J2), 1, -1)
 ), 1, 2, 3, 4, 5, 6, 7, 8, 9, 10)</f>
        <v>type</v>
      </c>
      <c r="K3" t="str">
        <v>ticker</v>
      </c>
      <c r="L3" t="str">
        <v>open_cap</v>
      </c>
      <c r="M3" t="str">
        <v>close_cap</v>
      </c>
      <c r="N3" t="str">
        <v>cap_gain</v>
      </c>
      <c r="O3" t="str">
        <v>cap_loss</v>
      </c>
      <c r="P3" t="str">
        <v>net_cap</v>
      </c>
      <c r="Q3" t="str">
        <v>change_cap</v>
      </c>
      <c r="R3" t="str">
        <v>impact_group</v>
      </c>
      <c r="S3" t="str">
        <v>impact_ratio</v>
      </c>
    </row>
    <row r="4" spans="1:19" ht="18.75" customHeight="1" x14ac:dyDescent="0.35">
      <c r="A4" s="2">
        <v>45882</v>
      </c>
      <c r="B4">
        <v>-96.343782000000004</v>
      </c>
      <c r="C4">
        <v>78.072458999999995</v>
      </c>
      <c r="D4">
        <v>-3442.3350640640001</v>
      </c>
      <c r="E4">
        <v>2316.175204352</v>
      </c>
      <c r="F4">
        <v>-18.271322999999999</v>
      </c>
      <c r="G4">
        <v>-1126.1598597120001</v>
      </c>
      <c r="H4">
        <f>SUM($G4:G$8)</f>
        <v>-3370.9138882560005</v>
      </c>
      <c r="J4" s="2" t="str">
        <v>market</v>
      </c>
      <c r="K4" t="str">
        <v>Thị trường</v>
      </c>
      <c r="L4">
        <v>8017923.1259041447</v>
      </c>
      <c r="M4">
        <v>8105917.2274915893</v>
      </c>
      <c r="N4">
        <v>152421.39941416698</v>
      </c>
      <c r="O4">
        <v>64427.297826720474</v>
      </c>
      <c r="P4">
        <v>87994.101587446494</v>
      </c>
      <c r="Q4">
        <v>1.0974675137898862E-2</v>
      </c>
      <c r="R4" t="str">
        <v>neutral</v>
      </c>
      <c r="S4">
        <v>1</v>
      </c>
    </row>
    <row r="5" spans="1:19" ht="18.75" customHeight="1" thickBot="1" x14ac:dyDescent="0.5">
      <c r="A5" s="2">
        <v>45881</v>
      </c>
      <c r="B5">
        <v>-126.61091399999999</v>
      </c>
      <c r="C5">
        <v>107.431119</v>
      </c>
      <c r="D5">
        <v>-4139.0190264319999</v>
      </c>
      <c r="E5">
        <v>3412.7659069439997</v>
      </c>
      <c r="F5">
        <v>-19.179794999999999</v>
      </c>
      <c r="G5">
        <v>-726.25311948799992</v>
      </c>
      <c r="H5">
        <f>SUM($G5:G$8)</f>
        <v>-2244.7540285440004</v>
      </c>
      <c r="J5" s="187" t="s">
        <v>114</v>
      </c>
      <c r="K5" s="187"/>
      <c r="L5" s="187"/>
      <c r="M5" s="187"/>
      <c r="N5" s="187"/>
      <c r="O5" s="187"/>
      <c r="P5" s="187"/>
      <c r="Q5" s="187"/>
      <c r="R5" s="187"/>
      <c r="S5" s="187"/>
    </row>
    <row r="6" spans="1:19" ht="18.75" customHeight="1" thickTop="1" x14ac:dyDescent="0.35">
      <c r="A6" s="2">
        <v>45880</v>
      </c>
      <c r="B6">
        <v>-136.437456</v>
      </c>
      <c r="C6">
        <v>120.858529</v>
      </c>
      <c r="D6">
        <v>-4401.4848327680002</v>
      </c>
      <c r="E6">
        <v>3752.476624896</v>
      </c>
      <c r="F6">
        <v>-15.578927</v>
      </c>
      <c r="G6">
        <v>-649.00820787200053</v>
      </c>
      <c r="H6">
        <f>SUM($G6:G$8)</f>
        <v>-1518.5009090560006</v>
      </c>
      <c r="J6" t="str" cm="1">
        <f t="array" ref="J6:S28">_xlfn.CHOOSECOLS(_xlfn.VSTACK(weekly_market_cap[#Headers],
  _xlfn._xlws.SORT(_xlfn._xlws.FILTER(weekly_market_cap[], weekly_market_cap[type]=J5), 1, -1)
 ), 1, 2, 3, 4, 5, 6, 7, 8, 9, 10)</f>
        <v>type</v>
      </c>
      <c r="K6" t="str">
        <v>ticker</v>
      </c>
      <c r="L6" t="str">
        <v>open_cap</v>
      </c>
      <c r="M6" t="str">
        <v>close_cap</v>
      </c>
      <c r="N6" t="str">
        <v>cap_gain</v>
      </c>
      <c r="O6" t="str">
        <v>cap_loss</v>
      </c>
      <c r="P6" t="str">
        <v>net_cap</v>
      </c>
      <c r="Q6" t="str">
        <v>change_cap</v>
      </c>
      <c r="R6" t="str">
        <v>impact_group</v>
      </c>
      <c r="S6" t="str">
        <v>impact_ratio</v>
      </c>
    </row>
    <row r="7" spans="1:19" ht="18.75" customHeight="1" x14ac:dyDescent="0.35">
      <c r="A7" s="2">
        <v>45877</v>
      </c>
      <c r="B7">
        <v>-165.86865299999999</v>
      </c>
      <c r="C7">
        <v>145.95881800000001</v>
      </c>
      <c r="D7">
        <v>-5405.5235993599999</v>
      </c>
      <c r="E7">
        <v>4602.8579635199994</v>
      </c>
      <c r="F7">
        <v>-19.909835000000001</v>
      </c>
      <c r="G7">
        <v>-802.66563584000039</v>
      </c>
      <c r="H7">
        <f>SUM($G7:G$8)</f>
        <v>-869.49270118400011</v>
      </c>
      <c r="J7" s="2" t="str">
        <v>industry</v>
      </c>
      <c r="K7" t="str">
        <v>Ngân hàng</v>
      </c>
      <c r="L7">
        <v>2633527.4760924126</v>
      </c>
      <c r="M7">
        <v>2661830.7781186276</v>
      </c>
      <c r="N7">
        <v>152421.39941416698</v>
      </c>
      <c r="O7">
        <v>64427.297826720474</v>
      </c>
      <c r="P7">
        <v>28303.302026215075</v>
      </c>
      <c r="Q7">
        <v>1.0747297031512658E-2</v>
      </c>
      <c r="R7" t="str">
        <v>positive</v>
      </c>
      <c r="S7">
        <v>0.1305209687046181</v>
      </c>
    </row>
    <row r="8" spans="1:19" ht="18.75" customHeight="1" x14ac:dyDescent="0.35">
      <c r="A8" s="2">
        <v>45876</v>
      </c>
      <c r="B8">
        <v>-128.97658799999999</v>
      </c>
      <c r="C8">
        <v>156.34172799999999</v>
      </c>
      <c r="D8">
        <v>-4758.4006758400001</v>
      </c>
      <c r="E8">
        <v>4691.5736104959997</v>
      </c>
      <c r="F8">
        <v>27.36514</v>
      </c>
      <c r="G8">
        <v>-66.827065343999692</v>
      </c>
      <c r="H8">
        <f>SUM($G$8:G8)</f>
        <v>-66.827065343999692</v>
      </c>
      <c r="J8" s="2" t="str">
        <v>industry</v>
      </c>
      <c r="K8" t="str">
        <v>Thực phẩm</v>
      </c>
      <c r="L8">
        <v>565209.37211695791</v>
      </c>
      <c r="M8">
        <v>580817.85842565587</v>
      </c>
      <c r="N8">
        <v>152421.39941416698</v>
      </c>
      <c r="O8">
        <v>64427.297826720474</v>
      </c>
      <c r="P8">
        <v>15608.486308697969</v>
      </c>
      <c r="Q8">
        <v>2.7615406040132188E-2</v>
      </c>
      <c r="R8" t="str">
        <v>positive</v>
      </c>
      <c r="S8">
        <v>7.1978695317496913E-2</v>
      </c>
    </row>
    <row r="9" spans="1:19" ht="18.75" customHeight="1" thickBot="1" x14ac:dyDescent="0.5">
      <c r="A9" s="189" t="s">
        <v>52</v>
      </c>
      <c r="B9" s="189"/>
      <c r="C9" s="189"/>
      <c r="D9" s="189"/>
      <c r="E9" s="189"/>
      <c r="F9" s="189"/>
      <c r="G9" s="189"/>
      <c r="H9" s="39"/>
      <c r="J9" t="str">
        <v>industry</v>
      </c>
      <c r="K9" t="str">
        <v>Công nghệ</v>
      </c>
      <c r="L9">
        <v>489052.53678657924</v>
      </c>
      <c r="M9">
        <v>499639.5175684744</v>
      </c>
      <c r="N9">
        <v>152421.39941416698</v>
      </c>
      <c r="O9">
        <v>64427.297826720474</v>
      </c>
      <c r="P9">
        <v>10586.980781895138</v>
      </c>
      <c r="Q9">
        <v>2.1647941653588205E-2</v>
      </c>
      <c r="R9" t="str">
        <v>positive</v>
      </c>
      <c r="S9">
        <v>4.8821970879237231E-2</v>
      </c>
    </row>
    <row r="10" spans="1:19" ht="18.75" customHeight="1" thickTop="1" x14ac:dyDescent="0.35">
      <c r="A10" s="2" t="str" cm="1">
        <f t="array" ref="A10:G15">_xlfn.CHOOSECOLS(_xlfn.VSTACK(weekly_nntd_history[#Headers],
  _xlfn._xlws.SORT(_xlfn._xlws.FILTER(weekly_nntd_history[], weekly_nntd_history[type]=A9), 1, -1)
 ), 1, 3, 4, 5, 6, 7, 8)</f>
        <v>date</v>
      </c>
      <c r="B10" t="str">
        <v>sell_volume</v>
      </c>
      <c r="C10" t="str">
        <v>buy_volume</v>
      </c>
      <c r="D10" t="str">
        <v>sell_value</v>
      </c>
      <c r="E10" t="str">
        <v>buy_value</v>
      </c>
      <c r="F10" t="str">
        <v>net_volume</v>
      </c>
      <c r="G10" t="str">
        <v>net_value</v>
      </c>
      <c r="H10" t="s">
        <v>242</v>
      </c>
      <c r="J10" t="str">
        <v>industry</v>
      </c>
      <c r="K10" t="str">
        <v>Hoá chất</v>
      </c>
      <c r="L10">
        <v>281241.24697551498</v>
      </c>
      <c r="M10">
        <v>290211.50358835462</v>
      </c>
      <c r="N10">
        <v>152421.39941416698</v>
      </c>
      <c r="O10">
        <v>64427.297826720474</v>
      </c>
      <c r="P10">
        <v>8970.2566128396084</v>
      </c>
      <c r="Q10">
        <v>3.1895238373838522E-2</v>
      </c>
      <c r="R10" t="str">
        <v>positive</v>
      </c>
      <c r="S10">
        <v>4.1366430727849637E-2</v>
      </c>
    </row>
    <row r="11" spans="1:19" ht="18.75" customHeight="1" x14ac:dyDescent="0.35">
      <c r="A11" s="2">
        <v>45882</v>
      </c>
      <c r="B11">
        <v>0</v>
      </c>
      <c r="C11">
        <v>0</v>
      </c>
      <c r="D11">
        <v>0</v>
      </c>
      <c r="E11">
        <v>0</v>
      </c>
      <c r="F11">
        <v>0</v>
      </c>
      <c r="G11">
        <v>0</v>
      </c>
      <c r="H11">
        <f>SUM($G11:G$15)</f>
        <v>-1425.8039516160002</v>
      </c>
      <c r="J11" t="str">
        <v>industry</v>
      </c>
      <c r="K11" t="str">
        <v>Xây dựng</v>
      </c>
      <c r="L11">
        <v>172059.25796111309</v>
      </c>
      <c r="M11">
        <v>180220.55391050619</v>
      </c>
      <c r="N11">
        <v>152421.39941416698</v>
      </c>
      <c r="O11">
        <v>64427.297826720474</v>
      </c>
      <c r="P11">
        <v>8161.2959493931094</v>
      </c>
      <c r="Q11">
        <v>4.7433053275387382E-2</v>
      </c>
      <c r="R11" t="str">
        <v>positive</v>
      </c>
      <c r="S11">
        <v>3.7635900299309126E-2</v>
      </c>
    </row>
    <row r="12" spans="1:19" ht="18.75" customHeight="1" x14ac:dyDescent="0.35">
      <c r="A12" s="2">
        <v>45881</v>
      </c>
      <c r="B12">
        <v>-51.729280000000003</v>
      </c>
      <c r="C12">
        <v>33.6554</v>
      </c>
      <c r="D12">
        <v>-1889.43368192</v>
      </c>
      <c r="E12">
        <v>1261.4358794239999</v>
      </c>
      <c r="F12">
        <v>-18.073879999999999</v>
      </c>
      <c r="G12">
        <v>-627.99780249600008</v>
      </c>
      <c r="H12">
        <f>SUM($G12:G$15)</f>
        <v>-1425.8039516160002</v>
      </c>
      <c r="J12" t="str">
        <v>industry</v>
      </c>
      <c r="K12" t="str">
        <v>DV hạ tầng</v>
      </c>
      <c r="L12">
        <v>296611.83048838319</v>
      </c>
      <c r="M12">
        <v>303242.11469559663</v>
      </c>
      <c r="N12">
        <v>152421.39941416698</v>
      </c>
      <c r="O12">
        <v>64427.297826720474</v>
      </c>
      <c r="P12">
        <v>6630.2842072133999</v>
      </c>
      <c r="Q12">
        <v>2.2353404435340323E-2</v>
      </c>
      <c r="R12" t="str">
        <v>positive</v>
      </c>
      <c r="S12">
        <v>3.0575623886954308E-2</v>
      </c>
    </row>
    <row r="13" spans="1:19" ht="18.75" customHeight="1" x14ac:dyDescent="0.35">
      <c r="A13" s="2">
        <v>45880</v>
      </c>
      <c r="B13">
        <v>-43.941231999999999</v>
      </c>
      <c r="C13">
        <v>32.191758</v>
      </c>
      <c r="D13">
        <v>-1639.8969861119999</v>
      </c>
      <c r="E13">
        <v>1234.7820851199999</v>
      </c>
      <c r="F13">
        <v>-11.749473999999999</v>
      </c>
      <c r="G13">
        <v>-405.114900992</v>
      </c>
      <c r="H13">
        <f>SUM($G13:G$15)</f>
        <v>-797.8061491200001</v>
      </c>
      <c r="J13" t="str">
        <v>industry</v>
      </c>
      <c r="K13" t="str">
        <v>BĐS KCN</v>
      </c>
      <c r="L13">
        <v>182668.0111450699</v>
      </c>
      <c r="M13">
        <v>189082.85028361611</v>
      </c>
      <c r="N13">
        <v>152421.39941416698</v>
      </c>
      <c r="O13">
        <v>64427.297826720474</v>
      </c>
      <c r="P13">
        <v>6414.8391385462019</v>
      </c>
      <c r="Q13">
        <v>3.5117474035734224E-2</v>
      </c>
      <c r="R13" t="str">
        <v>positive</v>
      </c>
      <c r="S13">
        <v>2.958209673457363E-2</v>
      </c>
    </row>
    <row r="14" spans="1:19" ht="18.75" customHeight="1" x14ac:dyDescent="0.35">
      <c r="A14" s="2">
        <v>45877</v>
      </c>
      <c r="B14">
        <v>-29.394316</v>
      </c>
      <c r="C14">
        <v>33.056255999999998</v>
      </c>
      <c r="D14">
        <v>-952.50848153599998</v>
      </c>
      <c r="E14">
        <v>1199.50409728</v>
      </c>
      <c r="F14">
        <v>3.66194</v>
      </c>
      <c r="G14">
        <v>246.99561574400002</v>
      </c>
      <c r="H14">
        <f>SUM($G14:G$15)</f>
        <v>-392.6912481280001</v>
      </c>
      <c r="J14" t="str">
        <v>industry</v>
      </c>
      <c r="K14" t="str">
        <v>Bảo hiểm</v>
      </c>
      <c r="L14">
        <v>75564.739446879001</v>
      </c>
      <c r="M14">
        <v>81338.970675917153</v>
      </c>
      <c r="N14">
        <v>152421.39941416698</v>
      </c>
      <c r="O14">
        <v>64427.297826720474</v>
      </c>
      <c r="P14">
        <v>5774.2312290381478</v>
      </c>
      <c r="Q14">
        <v>7.6414360339287071E-2</v>
      </c>
      <c r="R14" t="str">
        <v>positive</v>
      </c>
      <c r="S14">
        <v>2.6627926764179796E-2</v>
      </c>
    </row>
    <row r="15" spans="1:19" ht="18.75" customHeight="1" x14ac:dyDescent="0.35">
      <c r="A15" s="2">
        <v>45876</v>
      </c>
      <c r="B15">
        <v>-54.531619999999997</v>
      </c>
      <c r="C15">
        <v>32.385551999999997</v>
      </c>
      <c r="D15">
        <v>-1819.031872</v>
      </c>
      <c r="E15">
        <v>1179.345008128</v>
      </c>
      <c r="F15">
        <v>-22.146068</v>
      </c>
      <c r="G15">
        <v>-639.68686387200012</v>
      </c>
      <c r="H15">
        <f>SUM($G$15:G15)</f>
        <v>-639.68686387200012</v>
      </c>
      <c r="J15" t="str">
        <v>industry</v>
      </c>
      <c r="K15" t="str">
        <v>Bất động sản</v>
      </c>
      <c r="L15">
        <v>1310749.3634373453</v>
      </c>
      <c r="M15">
        <v>1316049.4218050181</v>
      </c>
      <c r="N15">
        <v>152421.39941416698</v>
      </c>
      <c r="O15">
        <v>64427.297826720474</v>
      </c>
      <c r="P15">
        <v>5300.0583676727692</v>
      </c>
      <c r="Q15">
        <v>4.043533047213407E-3</v>
      </c>
      <c r="R15" t="str">
        <v>positive</v>
      </c>
      <c r="S15">
        <v>2.444127373191075E-2</v>
      </c>
    </row>
    <row r="16" spans="1:19" ht="18.75" customHeight="1" x14ac:dyDescent="0.35">
      <c r="J16" t="str">
        <v>industry</v>
      </c>
      <c r="K16" t="str">
        <v>Dầu khí</v>
      </c>
      <c r="L16">
        <v>160065.49398910219</v>
      </c>
      <c r="M16">
        <v>164512.57138039544</v>
      </c>
      <c r="N16">
        <v>152421.39941416698</v>
      </c>
      <c r="O16">
        <v>64427.297826720474</v>
      </c>
      <c r="P16">
        <v>4447.07739129327</v>
      </c>
      <c r="Q16">
        <v>2.7782861130557102E-2</v>
      </c>
      <c r="R16" t="str">
        <v>positive</v>
      </c>
      <c r="S16">
        <v>2.0507743177046678E-2</v>
      </c>
    </row>
    <row r="17" spans="1:19" ht="18.75" customHeight="1" x14ac:dyDescent="0.35">
      <c r="A17" s="188" t="s">
        <v>86</v>
      </c>
      <c r="B17" s="191"/>
      <c r="C17" s="191"/>
      <c r="E17" s="188" t="s">
        <v>87</v>
      </c>
      <c r="F17" s="188"/>
      <c r="G17" s="188"/>
      <c r="H17" s="188"/>
      <c r="J17" t="str">
        <v>industry</v>
      </c>
      <c r="K17" t="str">
        <v>Chứng khoán</v>
      </c>
      <c r="L17">
        <v>342910.72425348026</v>
      </c>
      <c r="M17">
        <v>346055.89809800277</v>
      </c>
      <c r="N17">
        <v>152421.39941416698</v>
      </c>
      <c r="O17">
        <v>64427.297826720474</v>
      </c>
      <c r="P17">
        <v>3145.1738445224951</v>
      </c>
      <c r="Q17">
        <v>9.1719903230485927E-3</v>
      </c>
      <c r="R17" t="str">
        <v>positive</v>
      </c>
      <c r="S17">
        <v>1.4504001566717571E-2</v>
      </c>
    </row>
    <row r="18" spans="1:19" ht="18.75" customHeight="1" thickBot="1" x14ac:dyDescent="0.5">
      <c r="A18" s="187" t="s">
        <v>53</v>
      </c>
      <c r="B18" s="187"/>
      <c r="C18" s="187"/>
      <c r="E18" s="187" t="s">
        <v>53</v>
      </c>
      <c r="F18" s="187"/>
      <c r="G18" s="187" t="s">
        <v>52</v>
      </c>
      <c r="H18" s="187"/>
      <c r="J18" t="str">
        <v>industry</v>
      </c>
      <c r="K18" t="str">
        <v>Công nghiệp</v>
      </c>
      <c r="L18">
        <v>231633.90765004727</v>
      </c>
      <c r="M18">
        <v>234567.02563135891</v>
      </c>
      <c r="N18">
        <v>152421.39941416698</v>
      </c>
      <c r="O18">
        <v>64427.297826720474</v>
      </c>
      <c r="P18">
        <v>2933.117981311636</v>
      </c>
      <c r="Q18">
        <v>1.2662731510548057E-2</v>
      </c>
      <c r="R18" t="str">
        <v>positive</v>
      </c>
      <c r="S18">
        <v>1.3526103770194052E-2</v>
      </c>
    </row>
    <row r="19" spans="1:19" ht="18.75" customHeight="1" thickTop="1" x14ac:dyDescent="0.35">
      <c r="A19"/>
      <c r="B19" t="s">
        <v>74</v>
      </c>
      <c r="C19" t="s">
        <v>100</v>
      </c>
      <c r="E19" t="str" cm="1">
        <f t="array" ref="E19:F29">_xlfn.CHOOSECOLS(_xlfn.VSTACK(weekly_nntd_stock[#Headers],
    _xlfn._xlws.SORT(_xlfn._xlws.FILTER(weekly_nntd_stock[], (weekly_nntd_stock[type]=E18) * (weekly_nntd_stock[top_check]&gt;0)),
  1, -1)), 2, 3)</f>
        <v>ticker</v>
      </c>
      <c r="F19" t="str">
        <v>weekly_value</v>
      </c>
      <c r="G19" t="str" cm="1">
        <f t="array" ref="G19:H29">_xlfn.CHOOSECOLS(_xlfn.VSTACK(weekly_nntd_stock[#Headers],
    _xlfn._xlws.SORT(_xlfn._xlws.FILTER(weekly_nntd_stock[], (weekly_nntd_stock[type]=G18) * (weekly_nntd_stock[top_check]&gt;0)),
  1, -1)), 2, 3)</f>
        <v>ticker</v>
      </c>
      <c r="H19" t="str">
        <v>weekly_value</v>
      </c>
      <c r="J19" t="str">
        <v>industry</v>
      </c>
      <c r="K19" t="str">
        <v>Vận tải</v>
      </c>
      <c r="L19">
        <v>163771.46072609641</v>
      </c>
      <c r="M19">
        <v>164640.54170679773</v>
      </c>
      <c r="N19">
        <v>152421.39941416698</v>
      </c>
      <c r="O19">
        <v>64427.297826720474</v>
      </c>
      <c r="P19">
        <v>869.08098070131405</v>
      </c>
      <c r="Q19">
        <v>5.3066692868718414E-3</v>
      </c>
      <c r="R19" t="str">
        <v>positive</v>
      </c>
      <c r="S19">
        <v>4.0077758905597265E-3</v>
      </c>
    </row>
    <row r="20" spans="1:19" ht="18.75" customHeight="1" x14ac:dyDescent="0.35">
      <c r="A20" t="s">
        <v>98</v>
      </c>
      <c r="B20">
        <f>SUM(C4:C8)</f>
        <v>608.66265300000009</v>
      </c>
      <c r="C20">
        <f>SUM(E4:E8)</f>
        <v>18775.849310207996</v>
      </c>
      <c r="E20" t="str">
        <v>VPB</v>
      </c>
      <c r="F20">
        <v>838.89832755199996</v>
      </c>
      <c r="G20" t="str">
        <v>MSN</v>
      </c>
      <c r="H20">
        <v>163.02608998399998</v>
      </c>
      <c r="J20" t="str">
        <v>industry</v>
      </c>
      <c r="K20" t="str">
        <v>Hàng tiêu dùng</v>
      </c>
      <c r="L20">
        <v>62816.733212407271</v>
      </c>
      <c r="M20">
        <v>63214.927821963247</v>
      </c>
      <c r="N20">
        <v>152421.39941416698</v>
      </c>
      <c r="O20">
        <v>64427.297826720474</v>
      </c>
      <c r="P20">
        <v>398.19460955597629</v>
      </c>
      <c r="Q20">
        <v>6.3389894569895666E-3</v>
      </c>
      <c r="R20" t="str">
        <v>positive</v>
      </c>
      <c r="S20">
        <v>1.8362785417780944E-3</v>
      </c>
    </row>
    <row r="21" spans="1:19" ht="18.75" customHeight="1" x14ac:dyDescent="0.35">
      <c r="A21" t="s">
        <v>99</v>
      </c>
      <c r="B21">
        <f>SUM(B4:B8)</f>
        <v>-654.237393</v>
      </c>
      <c r="C21">
        <f>SUM(D4:D8)</f>
        <v>-22146.763198463999</v>
      </c>
      <c r="E21" t="str">
        <v>CII</v>
      </c>
      <c r="F21">
        <v>258.59595097599998</v>
      </c>
      <c r="G21" t="str">
        <v>KDH</v>
      </c>
      <c r="H21">
        <v>51.540783359999999</v>
      </c>
      <c r="J21" t="str">
        <v>industry</v>
      </c>
      <c r="K21" t="str">
        <v>Công ty tài chính</v>
      </c>
      <c r="L21">
        <v>26848.432978570425</v>
      </c>
      <c r="M21">
        <v>27051.218321797063</v>
      </c>
      <c r="N21">
        <v>152421.39941416698</v>
      </c>
      <c r="O21">
        <v>64427.297826720474</v>
      </c>
      <c r="P21">
        <v>202.78534322663822</v>
      </c>
      <c r="Q21">
        <v>7.5529675563745279E-3</v>
      </c>
      <c r="R21" t="str">
        <v>positive</v>
      </c>
      <c r="S21">
        <v>9.3514669816703176E-4</v>
      </c>
    </row>
    <row r="22" spans="1:19" ht="18.75" customHeight="1" x14ac:dyDescent="0.35">
      <c r="A22" t="s">
        <v>101</v>
      </c>
      <c r="B22">
        <f>SUM(F4:F8)</f>
        <v>-45.574739999999991</v>
      </c>
      <c r="C22">
        <f>SUM(G4:G8)</f>
        <v>-3370.9138882560005</v>
      </c>
      <c r="E22" t="str">
        <v>STB</v>
      </c>
      <c r="F22">
        <v>227.46746879999998</v>
      </c>
      <c r="G22" t="str">
        <v>VNM</v>
      </c>
      <c r="H22">
        <v>50.565318656000002</v>
      </c>
      <c r="J22" t="str">
        <v>industry</v>
      </c>
      <c r="K22" t="str">
        <v>Y tế</v>
      </c>
      <c r="L22">
        <v>48223.628625384939</v>
      </c>
      <c r="M22">
        <v>48321.767506157514</v>
      </c>
      <c r="N22">
        <v>152421.39941416698</v>
      </c>
      <c r="O22">
        <v>64427.297826720474</v>
      </c>
      <c r="P22">
        <v>98.138880772570232</v>
      </c>
      <c r="Q22">
        <v>2.0350787273795898E-3</v>
      </c>
      <c r="R22" t="str">
        <v>positive</v>
      </c>
      <c r="S22">
        <v>4.525684591203801E-4</v>
      </c>
    </row>
    <row r="23" spans="1:19" ht="18.75" customHeight="1" thickBot="1" x14ac:dyDescent="0.5">
      <c r="A23" s="187" t="s">
        <v>52</v>
      </c>
      <c r="B23" s="187"/>
      <c r="C23" s="187"/>
      <c r="E23" t="str">
        <v>SHB</v>
      </c>
      <c r="F23">
        <v>192.41728716799997</v>
      </c>
      <c r="G23" t="str">
        <v>HSG</v>
      </c>
      <c r="H23">
        <v>40.116124672000005</v>
      </c>
      <c r="J23" t="str">
        <v>industry</v>
      </c>
      <c r="K23" t="str">
        <v>Khoáng sản</v>
      </c>
      <c r="L23">
        <v>83287.315455565345</v>
      </c>
      <c r="M23">
        <v>83242.79403824886</v>
      </c>
      <c r="N23">
        <v>152421.39941416698</v>
      </c>
      <c r="O23">
        <v>64427.297826720474</v>
      </c>
      <c r="P23">
        <v>-44.52141731648436</v>
      </c>
      <c r="Q23">
        <v>-5.3455219528883164E-4</v>
      </c>
      <c r="R23" t="str">
        <v>nagative</v>
      </c>
      <c r="S23">
        <v>-2.053109743473696E-4</v>
      </c>
    </row>
    <row r="24" spans="1:19" ht="18.75" customHeight="1" thickTop="1" x14ac:dyDescent="0.35">
      <c r="A24"/>
      <c r="B24" t="s">
        <v>74</v>
      </c>
      <c r="C24" t="s">
        <v>100</v>
      </c>
      <c r="E24" t="str">
        <v>DCM</v>
      </c>
      <c r="F24">
        <v>143.03140351999997</v>
      </c>
      <c r="G24" t="str">
        <v>HDG</v>
      </c>
      <c r="H24">
        <v>30.923750607999995</v>
      </c>
      <c r="J24" t="str">
        <v>industry</v>
      </c>
      <c r="K24" t="str">
        <v>Dệt may</v>
      </c>
      <c r="L24">
        <v>24801.336082311707</v>
      </c>
      <c r="M24">
        <v>24636.110640496041</v>
      </c>
      <c r="N24">
        <v>152421.39941416698</v>
      </c>
      <c r="O24">
        <v>64427.297826720474</v>
      </c>
      <c r="P24">
        <v>-165.22544181566604</v>
      </c>
      <c r="Q24">
        <v>-6.6619572940469496E-3</v>
      </c>
      <c r="R24" t="str">
        <v>nagative</v>
      </c>
      <c r="S24">
        <v>-7.6193882609368205E-4</v>
      </c>
    </row>
    <row r="25" spans="1:19" ht="18.75" customHeight="1" x14ac:dyDescent="0.35">
      <c r="A25" t="s">
        <v>98</v>
      </c>
      <c r="B25">
        <f>SUM(C11:C15)</f>
        <v>131.28896599999999</v>
      </c>
      <c r="C25">
        <f>SUM(E11:E15)</f>
        <v>4875.0670699519997</v>
      </c>
      <c r="E25" t="str">
        <v>TPB</v>
      </c>
      <c r="F25">
        <v>142.33978880000004</v>
      </c>
      <c r="G25" t="str">
        <v>FPT</v>
      </c>
      <c r="H25">
        <v>30.205300735999977</v>
      </c>
      <c r="J25" t="str">
        <v>industry</v>
      </c>
      <c r="K25" t="str">
        <v>Thuỷ sản</v>
      </c>
      <c r="L25">
        <v>33643.561541541319</v>
      </c>
      <c r="M25">
        <v>33273.479940748359</v>
      </c>
      <c r="N25">
        <v>152421.39941416698</v>
      </c>
      <c r="O25">
        <v>64427.297826720474</v>
      </c>
      <c r="P25">
        <v>-370.08160079296431</v>
      </c>
      <c r="Q25">
        <v>-1.1000072044572427E-2</v>
      </c>
      <c r="R25" t="str">
        <v>nagative</v>
      </c>
      <c r="S25">
        <v>-1.7066351124159964E-3</v>
      </c>
    </row>
    <row r="26" spans="1:19" ht="18.75" customHeight="1" x14ac:dyDescent="0.35">
      <c r="A26" t="s">
        <v>99</v>
      </c>
      <c r="B26">
        <f>SUM(B11:B15)</f>
        <v>-179.59644800000001</v>
      </c>
      <c r="C26">
        <f>SUM(D11:D15)</f>
        <v>-6300.8710215680003</v>
      </c>
      <c r="E26" t="str">
        <v>KDH</v>
      </c>
      <c r="F26">
        <v>91.297553407999999</v>
      </c>
      <c r="G26" t="str">
        <v>HDB</v>
      </c>
      <c r="H26">
        <v>18.658253823999996</v>
      </c>
      <c r="J26" t="str">
        <v>industry</v>
      </c>
      <c r="K26" t="str">
        <v>Thép</v>
      </c>
      <c r="L26">
        <v>253082.35090626427</v>
      </c>
      <c r="M26">
        <v>250646.63981834304</v>
      </c>
      <c r="N26">
        <v>152421.39941416698</v>
      </c>
      <c r="O26">
        <v>64427.297826720474</v>
      </c>
      <c r="P26">
        <v>-2435.711087921225</v>
      </c>
      <c r="Q26">
        <v>-9.6241839037735071E-3</v>
      </c>
      <c r="R26" t="str">
        <v>nagative</v>
      </c>
      <c r="S26">
        <v>-1.1232306760024032E-2</v>
      </c>
    </row>
    <row r="27" spans="1:19" ht="18.75" customHeight="1" x14ac:dyDescent="0.35">
      <c r="A27" t="s">
        <v>101</v>
      </c>
      <c r="B27">
        <f>SUM(F11:F15)</f>
        <v>-48.307481999999993</v>
      </c>
      <c r="C27">
        <f>SUM(G11:G15)</f>
        <v>-1425.8039516160002</v>
      </c>
      <c r="E27" t="str">
        <v>CMG</v>
      </c>
      <c r="F27">
        <v>87.255807488000016</v>
      </c>
      <c r="G27" t="str">
        <v>HHS</v>
      </c>
      <c r="H27">
        <v>12.628580480000002</v>
      </c>
      <c r="J27" t="str">
        <v>industry</v>
      </c>
      <c r="K27" t="str">
        <v>Bán lẻ</v>
      </c>
      <c r="L27">
        <v>150838.9956699379</v>
      </c>
      <c r="M27">
        <v>148186.95956542465</v>
      </c>
      <c r="N27">
        <v>152421.39941416698</v>
      </c>
      <c r="O27">
        <v>64427.297826720474</v>
      </c>
      <c r="P27">
        <v>-2652.036104513264</v>
      </c>
      <c r="Q27">
        <v>-1.7581899778200353E-2</v>
      </c>
      <c r="R27" t="str">
        <v>nagative</v>
      </c>
      <c r="S27">
        <v>-1.2229891801320053E-2</v>
      </c>
    </row>
    <row r="28" spans="1:19" ht="18.75" customHeight="1" x14ac:dyDescent="0.35">
      <c r="E28" t="str">
        <v>SHS</v>
      </c>
      <c r="F28">
        <v>76.283025984000005</v>
      </c>
      <c r="G28" t="str">
        <v>VCG</v>
      </c>
      <c r="H28">
        <v>12.524200991999995</v>
      </c>
      <c r="J28" t="str">
        <v>industry</v>
      </c>
      <c r="K28" t="str">
        <v>Du lịch và DV</v>
      </c>
      <c r="L28">
        <v>429315.35036317934</v>
      </c>
      <c r="M28">
        <v>415133.72395009012</v>
      </c>
      <c r="N28">
        <v>152421.39941416698</v>
      </c>
      <c r="O28">
        <v>64427.297826720474</v>
      </c>
      <c r="P28">
        <v>-14181.626413089205</v>
      </c>
      <c r="Q28">
        <v>-3.3033122158553786E-2</v>
      </c>
      <c r="R28" t="str">
        <v>nagative</v>
      </c>
      <c r="S28">
        <v>-6.5398716217951153E-2</v>
      </c>
    </row>
    <row r="29" spans="1:19" ht="18.75" customHeight="1" thickBot="1" x14ac:dyDescent="0.5">
      <c r="E29" t="str">
        <v>VIC</v>
      </c>
      <c r="F29">
        <v>74.728134656000009</v>
      </c>
      <c r="G29" t="str">
        <v>REE</v>
      </c>
      <c r="H29">
        <v>10.091738464000006</v>
      </c>
      <c r="J29" s="187" t="s">
        <v>130</v>
      </c>
      <c r="K29" s="187"/>
      <c r="L29" s="187"/>
      <c r="M29" s="187"/>
      <c r="N29" s="187"/>
      <c r="O29" s="187"/>
      <c r="P29" s="187"/>
      <c r="Q29" s="187"/>
      <c r="R29" s="187"/>
      <c r="S29" s="187"/>
    </row>
    <row r="30" spans="1:19" ht="18.75" customHeight="1" thickTop="1" thickBot="1" x14ac:dyDescent="0.5">
      <c r="E30" s="187" t="s">
        <v>53</v>
      </c>
      <c r="F30" s="187"/>
      <c r="G30" s="187" t="s">
        <v>52</v>
      </c>
      <c r="H30" s="187"/>
      <c r="J30" t="str" cm="1">
        <f t="array" ref="J30:S40">_xlfn.CHOOSECOLS(_xlfn.VSTACK(weekly_market_cap[#Headers],
  _xlfn._xlws.SORT(_xlfn._xlws.FILTER(weekly_market_cap[], weekly_market_cap[type]=J29), 1, -1)
 ), 1, 2, 3, 4, 5, 6, 7, 8, 9, 10)</f>
        <v>type</v>
      </c>
      <c r="K30" t="str">
        <v>ticker</v>
      </c>
      <c r="L30" t="str">
        <v>open_cap</v>
      </c>
      <c r="M30" t="str">
        <v>close_cap</v>
      </c>
      <c r="N30" t="str">
        <v>cap_gain</v>
      </c>
      <c r="O30" t="str">
        <v>cap_loss</v>
      </c>
      <c r="P30" t="str">
        <v>net_cap</v>
      </c>
      <c r="Q30" t="str">
        <v>change_cap</v>
      </c>
      <c r="R30" t="str">
        <v>impact_group</v>
      </c>
      <c r="S30" t="str">
        <v>impact_ratio</v>
      </c>
    </row>
    <row r="31" spans="1:19" ht="18.75" customHeight="1" thickTop="1" x14ac:dyDescent="0.35">
      <c r="E31" t="str" cm="1">
        <f t="array" ref="E31:F41">_xlfn.CHOOSECOLS(_xlfn.VSTACK(weekly_nntd_stock[#Headers],
    _xlfn._xlws.SORT(_xlfn._xlws.FILTER(weekly_nntd_stock[], (weekly_nntd_stock[type]=E30) * (weekly_nntd_stock[top_check]=0)),
  1, -1)), 2, 3)</f>
        <v>ticker</v>
      </c>
      <c r="F31" t="str">
        <v>weekly_value</v>
      </c>
      <c r="G31" t="str" cm="1">
        <f t="array" ref="G31:H41">_xlfn.CHOOSECOLS(_xlfn.VSTACK(weekly_nntd_stock[#Headers],
    _xlfn._xlws.SORT(_xlfn._xlws.FILTER(weekly_nntd_stock[], (weekly_nntd_stock[type]=G30) * (weekly_nntd_stock[top_check]=0)),
  1, -1)), 2, 3)</f>
        <v>ticker</v>
      </c>
      <c r="H31" t="str">
        <v>weekly_value</v>
      </c>
      <c r="J31" t="str">
        <v>stock</v>
      </c>
      <c r="K31" t="str">
        <v>MBB</v>
      </c>
      <c r="L31">
        <v>140838.95929876855</v>
      </c>
      <c r="M31">
        <v>153777.27195806446</v>
      </c>
      <c r="N31">
        <v>152421.39941416698</v>
      </c>
      <c r="O31">
        <v>64427.297826720474</v>
      </c>
      <c r="P31">
        <v>12938.312659295916</v>
      </c>
      <c r="Q31">
        <v>9.1866005853176197E-2</v>
      </c>
      <c r="R31" t="str">
        <v>positive</v>
      </c>
      <c r="S31">
        <v>5.9665162041178083E-2</v>
      </c>
    </row>
    <row r="32" spans="1:19" ht="18.75" customHeight="1" x14ac:dyDescent="0.35">
      <c r="E32" t="str">
        <v>DGC</v>
      </c>
      <c r="F32">
        <v>168.28157900799999</v>
      </c>
      <c r="G32" t="str">
        <v>TPB</v>
      </c>
      <c r="H32">
        <v>60.227908096000007</v>
      </c>
      <c r="J32" t="str">
        <v>stock</v>
      </c>
      <c r="K32" t="str">
        <v>LPB</v>
      </c>
      <c r="L32">
        <v>106944.69962168457</v>
      </c>
      <c r="M32">
        <v>118595.10466631541</v>
      </c>
      <c r="N32">
        <v>152421.39941416698</v>
      </c>
      <c r="O32">
        <v>64427.297826720474</v>
      </c>
      <c r="P32">
        <v>11650.405044630839</v>
      </c>
      <c r="Q32">
        <v>0.1089385924299567</v>
      </c>
      <c r="R32" t="str">
        <v>positive</v>
      </c>
      <c r="S32">
        <v>5.3725962815856489E-2</v>
      </c>
    </row>
    <row r="33" spans="5:19" ht="18.75" customHeight="1" x14ac:dyDescent="0.35">
      <c r="E33" t="str">
        <v>BID</v>
      </c>
      <c r="F33">
        <v>171.13278156799998</v>
      </c>
      <c r="G33" t="str">
        <v>VHM</v>
      </c>
      <c r="H33">
        <v>61.455288319999994</v>
      </c>
      <c r="J33" t="str">
        <v>stock</v>
      </c>
      <c r="K33" t="str">
        <v>VGI</v>
      </c>
      <c r="L33">
        <v>231938.41390462502</v>
      </c>
      <c r="M33">
        <v>243200.52975168751</v>
      </c>
      <c r="N33">
        <v>152421.39941416698</v>
      </c>
      <c r="O33">
        <v>64427.297826720474</v>
      </c>
      <c r="P33">
        <v>11262.115847062494</v>
      </c>
      <c r="Q33">
        <v>4.8556492464821153E-2</v>
      </c>
      <c r="R33" t="str">
        <v>positive</v>
      </c>
      <c r="S33">
        <v>5.1935363183445452E-2</v>
      </c>
    </row>
    <row r="34" spans="5:19" ht="18.75" customHeight="1" x14ac:dyDescent="0.35">
      <c r="E34" t="str">
        <v>VRE</v>
      </c>
      <c r="F34">
        <v>191.24949196800003</v>
      </c>
      <c r="G34" t="str">
        <v>VIC</v>
      </c>
      <c r="H34">
        <v>64.384520703999996</v>
      </c>
      <c r="J34" t="str">
        <v>stock</v>
      </c>
      <c r="K34" t="str">
        <v>MSN</v>
      </c>
      <c r="L34">
        <v>115861.47844462695</v>
      </c>
      <c r="M34">
        <v>126352.87490231347</v>
      </c>
      <c r="N34">
        <v>152421.39941416698</v>
      </c>
      <c r="O34">
        <v>64427.297826720474</v>
      </c>
      <c r="P34">
        <v>10491.396457686526</v>
      </c>
      <c r="Q34">
        <v>9.0551204753533523E-2</v>
      </c>
      <c r="R34" t="str">
        <v>positive</v>
      </c>
      <c r="S34">
        <v>4.8381182784013252E-2</v>
      </c>
    </row>
    <row r="35" spans="5:19" ht="18.75" customHeight="1" x14ac:dyDescent="0.35">
      <c r="E35" t="str">
        <v>GEX</v>
      </c>
      <c r="F35">
        <v>200.28405964799998</v>
      </c>
      <c r="G35" t="str">
        <v>VIX</v>
      </c>
      <c r="H35">
        <v>72.337380351999983</v>
      </c>
      <c r="J35" t="str">
        <v>stock</v>
      </c>
      <c r="K35" t="str">
        <v>GVR</v>
      </c>
      <c r="L35">
        <v>124400.00152587891</v>
      </c>
      <c r="M35">
        <v>131000</v>
      </c>
      <c r="N35">
        <v>152421.39941416698</v>
      </c>
      <c r="O35">
        <v>64427.297826720474</v>
      </c>
      <c r="P35">
        <v>6599.9984741210938</v>
      </c>
      <c r="Q35">
        <v>5.3054649462750188E-2</v>
      </c>
      <c r="R35" t="str">
        <v>positive</v>
      </c>
      <c r="S35">
        <v>3.0435960916977305E-2</v>
      </c>
    </row>
    <row r="36" spans="5:19" ht="18.75" customHeight="1" x14ac:dyDescent="0.35">
      <c r="E36" t="str">
        <v>MWG</v>
      </c>
      <c r="F36">
        <v>230.37209651199998</v>
      </c>
      <c r="G36" t="str">
        <v>STB</v>
      </c>
      <c r="H36">
        <v>80.140939263999996</v>
      </c>
      <c r="J36" t="str">
        <v>stock</v>
      </c>
      <c r="K36" t="str">
        <v>HVN</v>
      </c>
      <c r="L36">
        <v>101996.40716800001</v>
      </c>
      <c r="M36">
        <v>99349.170984752927</v>
      </c>
      <c r="N36">
        <v>152421.39941416698</v>
      </c>
      <c r="O36">
        <v>64427.297826720474</v>
      </c>
      <c r="P36">
        <v>-2647.2361832470779</v>
      </c>
      <c r="Q36">
        <v>-2.5954210121213097E-2</v>
      </c>
      <c r="R36" t="str">
        <v>nagative</v>
      </c>
      <c r="S36">
        <v>-1.220775691498106E-2</v>
      </c>
    </row>
    <row r="37" spans="5:19" ht="18.75" customHeight="1" x14ac:dyDescent="0.35">
      <c r="E37" t="str">
        <v>VIX</v>
      </c>
      <c r="F37">
        <v>244.22369279999998</v>
      </c>
      <c r="G37" t="str">
        <v>HPG</v>
      </c>
      <c r="H37">
        <v>106.15371366399998</v>
      </c>
      <c r="J37" t="str">
        <v>stock</v>
      </c>
      <c r="K37" t="str">
        <v>VRE</v>
      </c>
      <c r="L37">
        <v>69305.713151999997</v>
      </c>
      <c r="M37">
        <v>66238.082358779298</v>
      </c>
      <c r="N37">
        <v>152421.39941416698</v>
      </c>
      <c r="O37">
        <v>64427.297826720474</v>
      </c>
      <c r="P37">
        <v>-3067.6307932206983</v>
      </c>
      <c r="Q37">
        <v>-4.4262307589171296E-2</v>
      </c>
      <c r="R37" t="str">
        <v>nagative</v>
      </c>
      <c r="S37">
        <v>-1.4146410987256268E-2</v>
      </c>
    </row>
    <row r="38" spans="5:19" ht="18.75" customHeight="1" x14ac:dyDescent="0.35">
      <c r="E38" t="str">
        <v>SSI</v>
      </c>
      <c r="F38">
        <v>332.114259968</v>
      </c>
      <c r="G38" t="str">
        <v>ACB</v>
      </c>
      <c r="H38">
        <v>129.22966220800001</v>
      </c>
      <c r="J38" t="str">
        <v>stock</v>
      </c>
      <c r="K38" t="str">
        <v>TCB</v>
      </c>
      <c r="L38">
        <v>272111.63664314453</v>
      </c>
      <c r="M38">
        <v>265379.70299357228</v>
      </c>
      <c r="N38">
        <v>152421.39941416698</v>
      </c>
      <c r="O38">
        <v>64427.297826720474</v>
      </c>
      <c r="P38">
        <v>-6731.9336495722528</v>
      </c>
      <c r="Q38">
        <v>-2.4739602218484744E-2</v>
      </c>
      <c r="R38" t="str">
        <v>nagative</v>
      </c>
      <c r="S38">
        <v>-3.1044381336974559E-2</v>
      </c>
    </row>
    <row r="39" spans="5:19" ht="18.75" customHeight="1" x14ac:dyDescent="0.35">
      <c r="E39" t="str">
        <v>VCB</v>
      </c>
      <c r="F39">
        <v>359.13589683200001</v>
      </c>
      <c r="G39" t="str">
        <v>TCB</v>
      </c>
      <c r="H39">
        <v>135.78631577600004</v>
      </c>
      <c r="J39" t="str">
        <v>stock</v>
      </c>
      <c r="K39" t="str">
        <v>ACV</v>
      </c>
      <c r="L39">
        <v>240374.34504899805</v>
      </c>
      <c r="M39">
        <v>230702.06467900195</v>
      </c>
      <c r="N39">
        <v>152421.39941416698</v>
      </c>
      <c r="O39">
        <v>64427.297826720474</v>
      </c>
      <c r="P39">
        <v>-9672.2803699960932</v>
      </c>
      <c r="Q39">
        <v>-4.0238405508809562E-2</v>
      </c>
      <c r="R39" t="str">
        <v>nagative</v>
      </c>
      <c r="S39">
        <v>-4.4603820512011616E-2</v>
      </c>
    </row>
    <row r="40" spans="5:19" ht="18.75" customHeight="1" x14ac:dyDescent="0.35">
      <c r="E40" t="str">
        <v>VHM</v>
      </c>
      <c r="F40">
        <v>378.38058086400002</v>
      </c>
      <c r="G40" t="str">
        <v>MBB</v>
      </c>
      <c r="H40">
        <v>273.44540057599994</v>
      </c>
      <c r="J40" t="str">
        <v>stock</v>
      </c>
      <c r="K40" t="str">
        <v>VHM</v>
      </c>
      <c r="L40">
        <v>390204.13695999997</v>
      </c>
      <c r="M40">
        <v>377881.90105599997</v>
      </c>
      <c r="N40">
        <v>152421.39941416698</v>
      </c>
      <c r="O40">
        <v>64427.297826720474</v>
      </c>
      <c r="P40">
        <v>-12322.235904000001</v>
      </c>
      <c r="Q40">
        <v>-3.1578947368421061E-2</v>
      </c>
      <c r="R40" t="str">
        <v>nagative</v>
      </c>
      <c r="S40">
        <v>-5.6824117741006229E-2</v>
      </c>
    </row>
    <row r="41" spans="5:19" x14ac:dyDescent="0.35">
      <c r="E41" t="str">
        <v>FPT</v>
      </c>
      <c r="F41">
        <v>1318.1108633600002</v>
      </c>
      <c r="G41" t="str">
        <v>VPB</v>
      </c>
      <c r="H41">
        <v>563.35536947199989</v>
      </c>
    </row>
  </sheetData>
  <mergeCells count="15">
    <mergeCell ref="J1:S1"/>
    <mergeCell ref="J2:S2"/>
    <mergeCell ref="J5:S5"/>
    <mergeCell ref="J29:S29"/>
    <mergeCell ref="E30:F30"/>
    <mergeCell ref="G30:H30"/>
    <mergeCell ref="A2:G2"/>
    <mergeCell ref="A9:G9"/>
    <mergeCell ref="A1:G1"/>
    <mergeCell ref="E18:F18"/>
    <mergeCell ref="G18:H18"/>
    <mergeCell ref="E17:H17"/>
    <mergeCell ref="A18:C18"/>
    <mergeCell ref="A17:C17"/>
    <mergeCell ref="A23:C23"/>
  </mergeCells>
  <pageMargins left="0.7" right="0.7" top="0.75" bottom="0.75" header="0.3" footer="0.3"/>
  <pageSetup scale="24"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C7E30-F666-4343-B13A-0D1846E9FF0A}">
  <dimension ref="A1:A27"/>
  <sheetViews>
    <sheetView workbookViewId="0">
      <selection activeCell="K27" sqref="K27"/>
    </sheetView>
  </sheetViews>
  <sheetFormatPr defaultRowHeight="14.5" x14ac:dyDescent="0.35"/>
  <sheetData>
    <row r="1" spans="1:1" x14ac:dyDescent="0.35">
      <c r="A1" s="53" t="s">
        <v>212</v>
      </c>
    </row>
    <row r="2" spans="1:1" x14ac:dyDescent="0.35">
      <c r="A2" s="52" t="s">
        <v>213</v>
      </c>
    </row>
    <row r="3" spans="1:1" x14ac:dyDescent="0.35">
      <c r="A3" t="s">
        <v>215</v>
      </c>
    </row>
    <row r="4" spans="1:1" x14ac:dyDescent="0.35">
      <c r="A4" s="53" t="s">
        <v>216</v>
      </c>
    </row>
    <row r="5" spans="1:1" x14ac:dyDescent="0.35">
      <c r="A5" s="52" t="s">
        <v>217</v>
      </c>
    </row>
    <row r="6" spans="1:1" x14ac:dyDescent="0.35">
      <c r="A6" t="s">
        <v>218</v>
      </c>
    </row>
    <row r="7" spans="1:1" x14ac:dyDescent="0.35">
      <c r="A7" t="s">
        <v>219</v>
      </c>
    </row>
    <row r="8" spans="1:1" x14ac:dyDescent="0.35">
      <c r="A8" t="s">
        <v>220</v>
      </c>
    </row>
    <row r="9" spans="1:1" x14ac:dyDescent="0.35">
      <c r="A9" t="s">
        <v>221</v>
      </c>
    </row>
    <row r="10" spans="1:1" x14ac:dyDescent="0.35">
      <c r="A10" t="s">
        <v>222</v>
      </c>
    </row>
    <row r="11" spans="1:1" x14ac:dyDescent="0.35">
      <c r="A11" t="s">
        <v>223</v>
      </c>
    </row>
    <row r="12" spans="1:1" x14ac:dyDescent="0.35">
      <c r="A12" t="s">
        <v>224</v>
      </c>
    </row>
    <row r="13" spans="1:1" x14ac:dyDescent="0.35">
      <c r="A13" t="s">
        <v>225</v>
      </c>
    </row>
    <row r="14" spans="1:1" x14ac:dyDescent="0.35">
      <c r="A14" t="s">
        <v>226</v>
      </c>
    </row>
    <row r="15" spans="1:1" x14ac:dyDescent="0.35">
      <c r="A15" t="s">
        <v>227</v>
      </c>
    </row>
    <row r="16" spans="1:1" x14ac:dyDescent="0.35">
      <c r="A16" t="s">
        <v>228</v>
      </c>
    </row>
    <row r="17" spans="1:1" x14ac:dyDescent="0.35">
      <c r="A17" t="s">
        <v>229</v>
      </c>
    </row>
    <row r="18" spans="1:1" x14ac:dyDescent="0.35">
      <c r="A18" t="s">
        <v>230</v>
      </c>
    </row>
    <row r="19" spans="1:1" x14ac:dyDescent="0.35">
      <c r="A19" t="s">
        <v>231</v>
      </c>
    </row>
    <row r="20" spans="1:1" x14ac:dyDescent="0.35">
      <c r="A20" t="s">
        <v>232</v>
      </c>
    </row>
    <row r="21" spans="1:1" x14ac:dyDescent="0.35">
      <c r="A21" s="54" t="s">
        <v>233</v>
      </c>
    </row>
    <row r="22" spans="1:1" x14ac:dyDescent="0.35">
      <c r="A22" t="s">
        <v>234</v>
      </c>
    </row>
    <row r="23" spans="1:1" x14ac:dyDescent="0.35">
      <c r="A23" t="s">
        <v>214</v>
      </c>
    </row>
    <row r="24" spans="1:1" x14ac:dyDescent="0.35">
      <c r="A24" t="s">
        <v>235</v>
      </c>
    </row>
    <row r="25" spans="1:1" x14ac:dyDescent="0.35">
      <c r="A25" t="s">
        <v>236</v>
      </c>
    </row>
    <row r="26" spans="1:1" x14ac:dyDescent="0.35">
      <c r="A26" t="s">
        <v>237</v>
      </c>
    </row>
    <row r="27" spans="1:1" x14ac:dyDescent="0.35">
      <c r="A27" t="s">
        <v>238</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97DE7-0900-4F5F-BB36-BF6A423D31AD}">
  <dimension ref="A1:K48"/>
  <sheetViews>
    <sheetView view="pageBreakPreview" zoomScale="60" zoomScaleNormal="100" workbookViewId="0">
      <selection activeCell="Q27" sqref="Q27:Q28"/>
    </sheetView>
  </sheetViews>
  <sheetFormatPr defaultRowHeight="14.5" x14ac:dyDescent="0.35"/>
  <cols>
    <col min="1" max="1" width="9.453125" bestFit="1" customWidth="1"/>
    <col min="2" max="2" width="12.08984375" bestFit="1" customWidth="1"/>
    <col min="3" max="3" width="16" bestFit="1" customWidth="1"/>
    <col min="4" max="4" width="16.7265625" bestFit="1" customWidth="1"/>
    <col min="5" max="5" width="12.81640625" bestFit="1" customWidth="1"/>
    <col min="6" max="6" width="18.54296875" bestFit="1" customWidth="1"/>
    <col min="7" max="7" width="22.6328125" bestFit="1" customWidth="1"/>
    <col min="8" max="8" width="22.1796875" bestFit="1" customWidth="1"/>
    <col min="9" max="9" width="17.81640625" bestFit="1" customWidth="1"/>
    <col min="10" max="10" width="21.7265625" bestFit="1" customWidth="1"/>
    <col min="11" max="13" width="21.26953125" bestFit="1" customWidth="1"/>
  </cols>
  <sheetData>
    <row r="1" spans="1:11" x14ac:dyDescent="0.35">
      <c r="A1" t="s">
        <v>12</v>
      </c>
      <c r="B1" t="s">
        <v>114</v>
      </c>
      <c r="C1" t="s">
        <v>168</v>
      </c>
      <c r="D1" t="s">
        <v>138</v>
      </c>
      <c r="E1" t="s">
        <v>169</v>
      </c>
      <c r="F1" t="s">
        <v>170</v>
      </c>
      <c r="G1" t="s">
        <v>171</v>
      </c>
      <c r="H1" t="s">
        <v>172</v>
      </c>
      <c r="I1" t="s">
        <v>173</v>
      </c>
      <c r="J1" t="s">
        <v>174</v>
      </c>
      <c r="K1" t="s">
        <v>175</v>
      </c>
    </row>
    <row r="2" spans="1:11" x14ac:dyDescent="0.35">
      <c r="A2" t="s">
        <v>65</v>
      </c>
      <c r="B2" t="s">
        <v>121</v>
      </c>
      <c r="C2">
        <v>70.800003000000004</v>
      </c>
      <c r="D2">
        <v>-2.2099000000000001E-2</v>
      </c>
      <c r="E2">
        <v>0.727016</v>
      </c>
      <c r="F2">
        <v>8.2569000000000004E-2</v>
      </c>
      <c r="G2">
        <v>-4.2189999999999997E-3</v>
      </c>
      <c r="H2">
        <v>0.11693199999999999</v>
      </c>
      <c r="I2">
        <v>0.179289</v>
      </c>
      <c r="J2">
        <v>1.4389000000000001E-2</v>
      </c>
      <c r="K2">
        <v>0.73180900000000004</v>
      </c>
    </row>
    <row r="3" spans="1:11" x14ac:dyDescent="0.35">
      <c r="A3" t="s">
        <v>139</v>
      </c>
      <c r="B3" t="s">
        <v>119</v>
      </c>
      <c r="C3">
        <v>65.199996999999996</v>
      </c>
      <c r="D3">
        <v>0.16220999999999999</v>
      </c>
      <c r="E3">
        <v>1.087531</v>
      </c>
      <c r="F3">
        <v>7.4135000000000006E-2</v>
      </c>
      <c r="G3">
        <v>1.8749999999999999E-2</v>
      </c>
      <c r="H3">
        <v>0.48181800000000002</v>
      </c>
      <c r="I3">
        <v>0.44888899999999998</v>
      </c>
      <c r="J3">
        <v>0.102855</v>
      </c>
      <c r="K3">
        <v>0.71555199999999997</v>
      </c>
    </row>
    <row r="4" spans="1:11" x14ac:dyDescent="0.35">
      <c r="A4" t="s">
        <v>69</v>
      </c>
      <c r="B4" t="s">
        <v>119</v>
      </c>
      <c r="C4">
        <v>39.900002000000001</v>
      </c>
      <c r="D4">
        <v>6.4000000000000001E-2</v>
      </c>
      <c r="E4">
        <v>1.4045460000000001</v>
      </c>
      <c r="F4">
        <v>6.4000000000000001E-2</v>
      </c>
      <c r="G4">
        <v>-3.7450000000000001E-3</v>
      </c>
      <c r="H4">
        <v>0.12871299999999999</v>
      </c>
      <c r="I4">
        <v>-6.1176000000000001E-2</v>
      </c>
      <c r="J4">
        <v>-0.12882099999999999</v>
      </c>
      <c r="K4">
        <v>0.19522200000000001</v>
      </c>
    </row>
    <row r="5" spans="1:11" x14ac:dyDescent="0.35">
      <c r="A5" t="s">
        <v>141</v>
      </c>
      <c r="B5" t="s">
        <v>119</v>
      </c>
      <c r="C5">
        <v>67.900002000000001</v>
      </c>
      <c r="D5">
        <v>2.2589999999999999E-2</v>
      </c>
      <c r="E5">
        <v>1.043938</v>
      </c>
      <c r="F5">
        <v>8.9149999999999993E-3</v>
      </c>
      <c r="G5">
        <v>-1.4514000000000001E-2</v>
      </c>
      <c r="H5">
        <v>0.16025300000000001</v>
      </c>
      <c r="I5">
        <v>-4.5071E-2</v>
      </c>
      <c r="J5">
        <v>-9.2323000000000002E-2</v>
      </c>
      <c r="K5">
        <v>0.48139599999999999</v>
      </c>
    </row>
    <row r="6" spans="1:11" x14ac:dyDescent="0.35">
      <c r="A6" t="s">
        <v>140</v>
      </c>
      <c r="B6" t="s">
        <v>119</v>
      </c>
      <c r="C6">
        <v>34.099997999999999</v>
      </c>
      <c r="D6">
        <v>4.4180000000000001E-3</v>
      </c>
      <c r="E6">
        <v>0.68128500000000003</v>
      </c>
      <c r="F6">
        <v>6.5625000000000003E-2</v>
      </c>
      <c r="G6">
        <v>7.571E-2</v>
      </c>
      <c r="H6">
        <v>0.30651299999999998</v>
      </c>
      <c r="I6">
        <v>0.25137599999999999</v>
      </c>
      <c r="J6">
        <v>-6.0606E-2</v>
      </c>
      <c r="K6">
        <v>0.40909099999999998</v>
      </c>
    </row>
    <row r="7" spans="1:11" x14ac:dyDescent="0.35">
      <c r="A7" t="s">
        <v>71</v>
      </c>
      <c r="B7" t="s">
        <v>119</v>
      </c>
      <c r="C7">
        <v>70.699996999999996</v>
      </c>
      <c r="D7">
        <v>1.4159999999999999E-3</v>
      </c>
      <c r="E7">
        <v>0.91133900000000001</v>
      </c>
      <c r="F7">
        <v>-1.3946999999999999E-2</v>
      </c>
      <c r="G7">
        <v>-3.1507E-2</v>
      </c>
      <c r="H7">
        <v>0.12579599999999999</v>
      </c>
      <c r="I7">
        <v>0.01</v>
      </c>
      <c r="J7">
        <v>-3.6561999999999997E-2</v>
      </c>
      <c r="K7">
        <v>0.42412899999999998</v>
      </c>
    </row>
    <row r="8" spans="1:11" x14ac:dyDescent="0.35">
      <c r="A8" t="s">
        <v>142</v>
      </c>
      <c r="B8" t="s">
        <v>46</v>
      </c>
      <c r="C8">
        <v>35.25</v>
      </c>
      <c r="D8">
        <v>0.14820800000000001</v>
      </c>
      <c r="E8">
        <v>0.91481900000000005</v>
      </c>
      <c r="F8">
        <v>0.15196100000000001</v>
      </c>
      <c r="G8">
        <v>0.219723</v>
      </c>
      <c r="H8">
        <v>0.38514700000000002</v>
      </c>
      <c r="I8">
        <v>0.82649300000000003</v>
      </c>
      <c r="J8">
        <v>0.475327</v>
      </c>
    </row>
    <row r="9" spans="1:11" x14ac:dyDescent="0.35">
      <c r="A9" t="s">
        <v>61</v>
      </c>
      <c r="B9" t="s">
        <v>46</v>
      </c>
      <c r="C9">
        <v>30.799999</v>
      </c>
      <c r="D9">
        <v>0.10592500000000001</v>
      </c>
      <c r="E9">
        <v>1.2760800000000001</v>
      </c>
      <c r="F9">
        <v>0.18007699999999999</v>
      </c>
      <c r="G9">
        <v>4.4068000000000003E-2</v>
      </c>
      <c r="H9">
        <v>0.24193500000000001</v>
      </c>
      <c r="I9">
        <v>0.18254799999999999</v>
      </c>
      <c r="J9">
        <v>2.6667E-2</v>
      </c>
      <c r="K9">
        <v>0.54154400000000003</v>
      </c>
    </row>
    <row r="10" spans="1:11" x14ac:dyDescent="0.35">
      <c r="A10" t="s">
        <v>145</v>
      </c>
      <c r="B10" t="s">
        <v>46</v>
      </c>
      <c r="C10">
        <v>25.9</v>
      </c>
      <c r="D10">
        <v>8.8234999999999994E-2</v>
      </c>
      <c r="E10">
        <v>0.99858000000000002</v>
      </c>
      <c r="F10">
        <v>0.11314</v>
      </c>
      <c r="G10">
        <v>-1.592E-2</v>
      </c>
      <c r="H10">
        <v>0.72997599999999996</v>
      </c>
      <c r="I10">
        <v>1.1054740000000001</v>
      </c>
      <c r="J10">
        <v>0.16694400000000001</v>
      </c>
      <c r="K10">
        <v>1.2446790000000001</v>
      </c>
    </row>
    <row r="11" spans="1:11" x14ac:dyDescent="0.35">
      <c r="A11" t="s">
        <v>146</v>
      </c>
      <c r="B11" t="s">
        <v>46</v>
      </c>
      <c r="C11">
        <v>25.799999</v>
      </c>
      <c r="D11">
        <v>6.8322999999999995E-2</v>
      </c>
      <c r="E11">
        <v>1.0789390000000001</v>
      </c>
      <c r="F11">
        <v>7.7243999999999993E-2</v>
      </c>
      <c r="G11">
        <v>-4.6211000000000002E-2</v>
      </c>
      <c r="H11">
        <v>0.309645</v>
      </c>
      <c r="I11">
        <v>0.70296999999999998</v>
      </c>
      <c r="J11">
        <v>0.191686</v>
      </c>
      <c r="K11">
        <v>1.0476190000000001</v>
      </c>
    </row>
    <row r="12" spans="1:11" x14ac:dyDescent="0.35">
      <c r="A12" t="s">
        <v>144</v>
      </c>
      <c r="B12" t="s">
        <v>46</v>
      </c>
      <c r="C12">
        <v>18.5</v>
      </c>
      <c r="D12">
        <v>4.5198000000000002E-2</v>
      </c>
      <c r="E12">
        <v>0.72461900000000001</v>
      </c>
      <c r="F12">
        <v>-2.3747000000000001E-2</v>
      </c>
      <c r="G12">
        <v>-5.1282000000000001E-2</v>
      </c>
      <c r="H12">
        <v>0.262799</v>
      </c>
      <c r="I12">
        <v>1.489906</v>
      </c>
      <c r="J12">
        <v>0.58145199999999997</v>
      </c>
      <c r="K12">
        <v>1.769774</v>
      </c>
    </row>
    <row r="13" spans="1:11" x14ac:dyDescent="0.35">
      <c r="A13" t="s">
        <v>143</v>
      </c>
      <c r="B13" t="s">
        <v>46</v>
      </c>
      <c r="C13">
        <v>37.200001</v>
      </c>
      <c r="D13">
        <v>3.7657000000000003E-2</v>
      </c>
      <c r="E13">
        <v>0.91131300000000004</v>
      </c>
      <c r="F13">
        <v>2.0576000000000001E-2</v>
      </c>
      <c r="G13">
        <v>6.2856999999999996E-2</v>
      </c>
      <c r="H13">
        <v>0.48503000000000002</v>
      </c>
      <c r="I13">
        <v>0.482072</v>
      </c>
      <c r="J13">
        <v>0.26194699999999999</v>
      </c>
      <c r="K13">
        <v>0.707785</v>
      </c>
    </row>
    <row r="14" spans="1:11" x14ac:dyDescent="0.35">
      <c r="A14" t="s">
        <v>131</v>
      </c>
      <c r="B14" t="s">
        <v>46</v>
      </c>
      <c r="C14">
        <v>92</v>
      </c>
      <c r="D14">
        <v>-3.1579000000000003E-2</v>
      </c>
      <c r="E14">
        <v>0.65691900000000003</v>
      </c>
      <c r="F14">
        <v>2.2221999999999999E-2</v>
      </c>
      <c r="G14">
        <v>-6.1224000000000001E-2</v>
      </c>
      <c r="H14">
        <v>0.23159299999999999</v>
      </c>
      <c r="I14">
        <v>1.2942640000000001</v>
      </c>
      <c r="J14">
        <v>0.89495400000000003</v>
      </c>
      <c r="K14">
        <v>1.7058819999999999</v>
      </c>
    </row>
    <row r="15" spans="1:11" x14ac:dyDescent="0.35">
      <c r="A15" t="s">
        <v>70</v>
      </c>
      <c r="B15" t="s">
        <v>46</v>
      </c>
      <c r="C15">
        <v>29.15</v>
      </c>
      <c r="D15">
        <v>-4.4262000000000003E-2</v>
      </c>
      <c r="E15">
        <v>0.82693399999999995</v>
      </c>
      <c r="F15">
        <v>4.4803000000000003E-2</v>
      </c>
      <c r="G15">
        <v>-3.7954000000000002E-2</v>
      </c>
      <c r="H15">
        <v>0.19222900000000001</v>
      </c>
      <c r="I15">
        <v>0.69476700000000002</v>
      </c>
      <c r="J15">
        <v>1.3913E-2</v>
      </c>
      <c r="K15">
        <v>0.74550899999999998</v>
      </c>
    </row>
    <row r="16" spans="1:11" x14ac:dyDescent="0.35">
      <c r="A16" t="s">
        <v>149</v>
      </c>
      <c r="B16" t="s">
        <v>47</v>
      </c>
      <c r="C16">
        <v>42.450001</v>
      </c>
      <c r="D16">
        <v>3.6630000000000003E-2</v>
      </c>
      <c r="E16">
        <v>0.96353900000000003</v>
      </c>
      <c r="F16">
        <v>4.2998000000000001E-2</v>
      </c>
      <c r="G16">
        <v>-2.4138E-2</v>
      </c>
      <c r="H16">
        <v>0.61100600000000005</v>
      </c>
      <c r="I16">
        <v>0.70515399999999995</v>
      </c>
      <c r="J16">
        <v>0.30685699999999999</v>
      </c>
      <c r="K16">
        <v>1.2074</v>
      </c>
    </row>
    <row r="17" spans="1:11" x14ac:dyDescent="0.35">
      <c r="A17" t="s">
        <v>59</v>
      </c>
      <c r="B17" t="s">
        <v>47</v>
      </c>
      <c r="C17">
        <v>29.15</v>
      </c>
      <c r="D17">
        <v>2.8219000000000001E-2</v>
      </c>
      <c r="E17">
        <v>0.74507900000000005</v>
      </c>
      <c r="F17">
        <v>6.7766000000000007E-2</v>
      </c>
      <c r="G17">
        <v>6.5812999999999997E-2</v>
      </c>
      <c r="H17">
        <v>1.3043480000000001</v>
      </c>
      <c r="I17">
        <v>2.1105179999999999</v>
      </c>
      <c r="J17">
        <v>0.783968</v>
      </c>
      <c r="K17">
        <v>2.2423199999999999</v>
      </c>
    </row>
    <row r="18" spans="1:11" x14ac:dyDescent="0.35">
      <c r="A18" t="s">
        <v>151</v>
      </c>
      <c r="B18" t="s">
        <v>47</v>
      </c>
      <c r="C18">
        <v>49.25</v>
      </c>
      <c r="D18">
        <v>2.3909E-2</v>
      </c>
      <c r="E18">
        <v>1.1252690000000001</v>
      </c>
      <c r="F18">
        <v>7.7681E-2</v>
      </c>
      <c r="G18">
        <v>-2.2817E-2</v>
      </c>
      <c r="H18">
        <v>0.21604899999999999</v>
      </c>
      <c r="I18">
        <v>0.11586</v>
      </c>
      <c r="J18">
        <v>-0.114525</v>
      </c>
      <c r="K18">
        <v>0.36118099999999997</v>
      </c>
    </row>
    <row r="19" spans="1:11" x14ac:dyDescent="0.35">
      <c r="A19" t="s">
        <v>147</v>
      </c>
      <c r="B19" t="s">
        <v>47</v>
      </c>
      <c r="C19">
        <v>28</v>
      </c>
      <c r="D19">
        <v>-7.0920000000000002E-3</v>
      </c>
      <c r="E19">
        <v>0.88634599999999997</v>
      </c>
      <c r="F19">
        <v>8.3171999999999996E-2</v>
      </c>
      <c r="G19">
        <v>1.4493000000000001E-2</v>
      </c>
      <c r="H19">
        <v>0.32075500000000001</v>
      </c>
      <c r="I19">
        <v>0.22891</v>
      </c>
      <c r="J19">
        <v>0.14002600000000001</v>
      </c>
      <c r="K19">
        <v>0.59397900000000003</v>
      </c>
    </row>
    <row r="20" spans="1:11" x14ac:dyDescent="0.35">
      <c r="A20" t="s">
        <v>152</v>
      </c>
      <c r="B20" t="s">
        <v>47</v>
      </c>
      <c r="C20">
        <v>40.900002000000001</v>
      </c>
      <c r="D20">
        <v>-1.4458E-2</v>
      </c>
      <c r="E20">
        <v>0.81165699999999996</v>
      </c>
      <c r="F20">
        <v>1.7413000000000001E-2</v>
      </c>
      <c r="G20">
        <v>-8.0898999999999999E-2</v>
      </c>
      <c r="H20">
        <v>0.29841299999999998</v>
      </c>
      <c r="I20">
        <v>0.102426</v>
      </c>
      <c r="J20">
        <v>-0.15777099999999999</v>
      </c>
      <c r="K20">
        <v>0.69472900000000004</v>
      </c>
    </row>
    <row r="21" spans="1:11" x14ac:dyDescent="0.35">
      <c r="A21" t="s">
        <v>148</v>
      </c>
      <c r="B21" t="s">
        <v>47</v>
      </c>
      <c r="C21">
        <v>45.549999</v>
      </c>
      <c r="D21">
        <v>-2.043E-2</v>
      </c>
      <c r="E21">
        <v>0.72671699999999995</v>
      </c>
      <c r="F21">
        <v>5.4398000000000002E-2</v>
      </c>
      <c r="G21">
        <v>-9.783E-3</v>
      </c>
      <c r="H21">
        <v>0.29036800000000001</v>
      </c>
      <c r="I21">
        <v>0.37986599999999998</v>
      </c>
      <c r="J21">
        <v>9.0146000000000004E-2</v>
      </c>
      <c r="K21">
        <v>0.47490399999999999</v>
      </c>
    </row>
    <row r="22" spans="1:11" x14ac:dyDescent="0.35">
      <c r="A22" t="s">
        <v>150</v>
      </c>
      <c r="B22" t="s">
        <v>47</v>
      </c>
      <c r="C22">
        <v>41.400002000000001</v>
      </c>
      <c r="D22">
        <v>-3.2710000000000003E-2</v>
      </c>
      <c r="E22">
        <v>1.1002430000000001</v>
      </c>
      <c r="F22">
        <v>1.9705E-2</v>
      </c>
      <c r="G22">
        <v>-8.2040000000000002E-2</v>
      </c>
      <c r="H22">
        <v>0.11590300000000001</v>
      </c>
      <c r="I22">
        <v>9.0468999999999994E-2</v>
      </c>
      <c r="J22">
        <v>-5.3808000000000002E-2</v>
      </c>
      <c r="K22">
        <v>0.52875300000000003</v>
      </c>
    </row>
    <row r="23" spans="1:11" x14ac:dyDescent="0.35">
      <c r="A23" t="s">
        <v>153</v>
      </c>
      <c r="B23" t="s">
        <v>45</v>
      </c>
      <c r="C23">
        <v>114.400002</v>
      </c>
      <c r="D23">
        <v>-2.0548E-2</v>
      </c>
      <c r="E23">
        <v>0.70061600000000002</v>
      </c>
      <c r="F23">
        <v>3.4358E-2</v>
      </c>
      <c r="G23">
        <v>-0.111801</v>
      </c>
      <c r="H23">
        <v>3.3424000000000002E-2</v>
      </c>
      <c r="I23">
        <v>-0.17638599999999999</v>
      </c>
      <c r="J23">
        <v>-0.25714300000000001</v>
      </c>
      <c r="K23">
        <v>1.100649</v>
      </c>
    </row>
    <row r="24" spans="1:11" x14ac:dyDescent="0.35">
      <c r="A24" t="s">
        <v>154</v>
      </c>
      <c r="B24" t="s">
        <v>117</v>
      </c>
      <c r="C24">
        <v>25.9</v>
      </c>
      <c r="D24">
        <v>0</v>
      </c>
      <c r="E24">
        <v>0.97318400000000005</v>
      </c>
      <c r="F24">
        <v>1.1719E-2</v>
      </c>
      <c r="G24">
        <v>-3.3582000000000001E-2</v>
      </c>
      <c r="H24">
        <v>7.4689000000000005E-2</v>
      </c>
      <c r="I24">
        <v>0.17194599999999999</v>
      </c>
      <c r="J24">
        <v>3.7766000000000001E-2</v>
      </c>
      <c r="K24">
        <v>0.495087</v>
      </c>
    </row>
    <row r="25" spans="1:11" x14ac:dyDescent="0.35">
      <c r="A25" t="s">
        <v>155</v>
      </c>
      <c r="B25" t="s">
        <v>129</v>
      </c>
      <c r="C25">
        <v>124.400002</v>
      </c>
      <c r="D25">
        <v>-2.5842E-2</v>
      </c>
      <c r="E25">
        <v>0.83438999999999997</v>
      </c>
      <c r="F25">
        <v>2.6402999999999999E-2</v>
      </c>
      <c r="G25">
        <v>-4.0862999999999997E-2</v>
      </c>
      <c r="H25">
        <v>0.42497099999999999</v>
      </c>
      <c r="I25">
        <v>0.242757</v>
      </c>
      <c r="J25">
        <v>4.0134000000000003E-2</v>
      </c>
      <c r="K25">
        <v>0.282474</v>
      </c>
    </row>
    <row r="26" spans="1:11" x14ac:dyDescent="0.35">
      <c r="A26" t="s">
        <v>132</v>
      </c>
      <c r="B26" t="s">
        <v>129</v>
      </c>
      <c r="C26">
        <v>31.9</v>
      </c>
      <c r="D26">
        <v>-2.5954000000000001E-2</v>
      </c>
      <c r="E26">
        <v>0.99577099999999996</v>
      </c>
      <c r="F26">
        <v>-3.1865999999999998E-2</v>
      </c>
      <c r="G26">
        <v>-8.7267999999999998E-2</v>
      </c>
      <c r="H26">
        <v>8.8121000000000005E-2</v>
      </c>
      <c r="I26">
        <v>0.40062599999999998</v>
      </c>
      <c r="J26">
        <v>9.4002000000000002E-2</v>
      </c>
      <c r="K26">
        <v>2.5507089999999999</v>
      </c>
    </row>
    <row r="27" spans="1:11" x14ac:dyDescent="0.35">
      <c r="A27" t="s">
        <v>63</v>
      </c>
      <c r="B27" t="s">
        <v>129</v>
      </c>
      <c r="C27">
        <v>64.400002000000001</v>
      </c>
      <c r="D27">
        <v>-4.0238000000000003E-2</v>
      </c>
      <c r="E27">
        <v>1.0144979999999999</v>
      </c>
      <c r="F27">
        <v>5.6937000000000001E-2</v>
      </c>
      <c r="G27">
        <v>3.5261000000000001E-2</v>
      </c>
      <c r="H27">
        <v>0.14235700000000001</v>
      </c>
      <c r="I27">
        <v>-0.15529299999999999</v>
      </c>
      <c r="J27">
        <v>-0.23180600000000001</v>
      </c>
      <c r="K27">
        <v>0.66946099999999997</v>
      </c>
    </row>
    <row r="28" spans="1:11" x14ac:dyDescent="0.35">
      <c r="A28" t="s">
        <v>156</v>
      </c>
      <c r="B28" t="s">
        <v>82</v>
      </c>
      <c r="C28">
        <v>37.799999</v>
      </c>
      <c r="D28">
        <v>1.8867999999999999E-2</v>
      </c>
      <c r="E28">
        <v>1.109477</v>
      </c>
      <c r="F28">
        <v>4.2758999999999998E-2</v>
      </c>
      <c r="G28">
        <v>-2.0725E-2</v>
      </c>
      <c r="H28">
        <v>4.5643000000000003E-2</v>
      </c>
      <c r="I28">
        <v>2.9433999999999998E-2</v>
      </c>
      <c r="J28">
        <v>-0.24435100000000001</v>
      </c>
      <c r="K28">
        <v>0.18009</v>
      </c>
    </row>
    <row r="29" spans="1:11" x14ac:dyDescent="0.35">
      <c r="A29" t="s">
        <v>60</v>
      </c>
      <c r="B29" t="s">
        <v>120</v>
      </c>
      <c r="C29">
        <v>28.65</v>
      </c>
      <c r="D29">
        <v>7.9096E-2</v>
      </c>
      <c r="E29">
        <v>1.0223009999999999</v>
      </c>
      <c r="F29">
        <v>0.199486</v>
      </c>
      <c r="G29">
        <v>0.17264299999999999</v>
      </c>
      <c r="H29">
        <v>0.358788</v>
      </c>
      <c r="I29">
        <v>0.47492400000000001</v>
      </c>
      <c r="J29">
        <v>0.36746099999999998</v>
      </c>
      <c r="K29">
        <v>0.75942200000000004</v>
      </c>
    </row>
    <row r="30" spans="1:11" x14ac:dyDescent="0.35">
      <c r="A30" t="s">
        <v>157</v>
      </c>
      <c r="B30" t="s">
        <v>120</v>
      </c>
      <c r="C30">
        <v>32.75</v>
      </c>
      <c r="D30">
        <v>5.3054999999999998E-2</v>
      </c>
      <c r="E30">
        <v>1.451352</v>
      </c>
      <c r="F30">
        <v>8.0857999999999999E-2</v>
      </c>
      <c r="G30">
        <v>1.0802000000000001E-2</v>
      </c>
      <c r="H30">
        <v>0.13126099999999999</v>
      </c>
      <c r="I30">
        <v>7.3770000000000002E-2</v>
      </c>
      <c r="J30">
        <v>-0.152445</v>
      </c>
      <c r="K30">
        <v>0.62830799999999998</v>
      </c>
    </row>
    <row r="31" spans="1:11" x14ac:dyDescent="0.35">
      <c r="A31" t="s">
        <v>158</v>
      </c>
      <c r="B31" t="s">
        <v>120</v>
      </c>
      <c r="C31">
        <v>34.599997999999999</v>
      </c>
      <c r="D31">
        <v>4.5317000000000003E-2</v>
      </c>
      <c r="E31">
        <v>0.65479500000000002</v>
      </c>
      <c r="F31">
        <v>6.1350000000000002E-2</v>
      </c>
      <c r="G31">
        <v>4.2168999999999998E-2</v>
      </c>
      <c r="H31">
        <v>0.26277400000000001</v>
      </c>
      <c r="I31">
        <v>0.80508400000000002</v>
      </c>
      <c r="J31">
        <v>0.495425</v>
      </c>
      <c r="K31">
        <v>3.0031750000000001</v>
      </c>
    </row>
    <row r="32" spans="1:11" x14ac:dyDescent="0.35">
      <c r="A32" t="s">
        <v>160</v>
      </c>
      <c r="B32" t="s">
        <v>120</v>
      </c>
      <c r="C32">
        <v>45.299999</v>
      </c>
      <c r="D32">
        <v>2.027E-2</v>
      </c>
      <c r="E32">
        <v>1.2815259999999999</v>
      </c>
      <c r="F32">
        <v>5.7175999999999998E-2</v>
      </c>
      <c r="G32">
        <v>-6.5978999999999996E-2</v>
      </c>
      <c r="H32">
        <v>6.4630000000000007E-2</v>
      </c>
      <c r="I32">
        <v>0.18617600000000001</v>
      </c>
      <c r="J32">
        <v>-3.083E-2</v>
      </c>
      <c r="K32">
        <v>1.093253</v>
      </c>
    </row>
    <row r="33" spans="1:11" x14ac:dyDescent="0.35">
      <c r="A33" t="s">
        <v>159</v>
      </c>
      <c r="B33" t="s">
        <v>120</v>
      </c>
      <c r="C33">
        <v>40.700001</v>
      </c>
      <c r="D33">
        <v>2.0049999999999998E-2</v>
      </c>
      <c r="E33">
        <v>0.78632599999999997</v>
      </c>
      <c r="F33">
        <v>0.12742400000000001</v>
      </c>
      <c r="G33">
        <v>7.3879E-2</v>
      </c>
      <c r="H33">
        <v>0.222222</v>
      </c>
      <c r="I33">
        <v>0.21041000000000001</v>
      </c>
      <c r="J33">
        <v>3.0876000000000001E-2</v>
      </c>
      <c r="K33">
        <v>0.52107800000000004</v>
      </c>
    </row>
    <row r="34" spans="1:11" x14ac:dyDescent="0.35">
      <c r="A34" t="s">
        <v>161</v>
      </c>
      <c r="B34" t="s">
        <v>120</v>
      </c>
      <c r="C34">
        <v>36.650002000000001</v>
      </c>
      <c r="D34">
        <v>5.4869999999999997E-3</v>
      </c>
      <c r="E34">
        <v>0.94014299999999995</v>
      </c>
      <c r="F34">
        <v>2.8049999999999999E-2</v>
      </c>
      <c r="G34">
        <v>-6.7430000000000004E-2</v>
      </c>
      <c r="H34">
        <v>4.4159999999999998E-2</v>
      </c>
      <c r="I34">
        <v>-0.180974</v>
      </c>
      <c r="J34">
        <v>-0.21754599999999999</v>
      </c>
      <c r="K34">
        <v>1.3836299999999999</v>
      </c>
    </row>
    <row r="35" spans="1:11" x14ac:dyDescent="0.35">
      <c r="A35" t="s">
        <v>73</v>
      </c>
      <c r="B35" t="s">
        <v>120</v>
      </c>
      <c r="C35">
        <v>106.099998</v>
      </c>
      <c r="D35">
        <v>-1.882E-3</v>
      </c>
      <c r="E35">
        <v>0.99543800000000005</v>
      </c>
      <c r="F35">
        <v>3.7145999999999998E-2</v>
      </c>
      <c r="G35">
        <v>-1.3941E-2</v>
      </c>
      <c r="H35">
        <v>6.6332000000000002E-2</v>
      </c>
      <c r="I35">
        <v>-9.0051000000000006E-2</v>
      </c>
      <c r="J35">
        <v>-0.186615</v>
      </c>
      <c r="K35">
        <v>0.24138499999999999</v>
      </c>
    </row>
    <row r="36" spans="1:11" x14ac:dyDescent="0.35">
      <c r="A36" t="s">
        <v>67</v>
      </c>
      <c r="B36" t="s">
        <v>80</v>
      </c>
      <c r="C36">
        <v>25.200001</v>
      </c>
      <c r="D36">
        <v>9.1866000000000003E-2</v>
      </c>
      <c r="E36">
        <v>1.137591</v>
      </c>
      <c r="F36">
        <v>0.22312899999999999</v>
      </c>
      <c r="G36">
        <v>0.163774</v>
      </c>
      <c r="H36">
        <v>0.30135200000000001</v>
      </c>
      <c r="I36">
        <v>0.53523299999999996</v>
      </c>
      <c r="J36">
        <v>0.47370699999999999</v>
      </c>
      <c r="K36">
        <v>1.1159019999999999</v>
      </c>
    </row>
    <row r="37" spans="1:11" x14ac:dyDescent="0.35">
      <c r="A37" t="s">
        <v>68</v>
      </c>
      <c r="B37" t="s">
        <v>80</v>
      </c>
      <c r="C37">
        <v>27.5</v>
      </c>
      <c r="D37">
        <v>1.4760000000000001E-2</v>
      </c>
      <c r="E37">
        <v>0.943048</v>
      </c>
      <c r="F37">
        <v>1.1029000000000001E-2</v>
      </c>
      <c r="G37">
        <v>-7.0945999999999995E-2</v>
      </c>
      <c r="H37">
        <v>0.22767899999999999</v>
      </c>
      <c r="I37">
        <v>0.42857099999999998</v>
      </c>
      <c r="J37">
        <v>0.24434400000000001</v>
      </c>
      <c r="K37">
        <v>0.84053500000000003</v>
      </c>
    </row>
    <row r="38" spans="1:11" x14ac:dyDescent="0.35">
      <c r="A38" t="s">
        <v>72</v>
      </c>
      <c r="B38" t="s">
        <v>80</v>
      </c>
      <c r="C38">
        <v>19.799999</v>
      </c>
      <c r="D38">
        <v>1.2788000000000001E-2</v>
      </c>
      <c r="E38">
        <v>0.88078400000000001</v>
      </c>
      <c r="F38">
        <v>1.2788000000000001E-2</v>
      </c>
      <c r="G38">
        <v>5.0759999999999998E-3</v>
      </c>
      <c r="H38">
        <v>0.24021999999999999</v>
      </c>
      <c r="I38">
        <v>0.19122900000000001</v>
      </c>
      <c r="J38">
        <v>0.13086200000000001</v>
      </c>
      <c r="K38">
        <v>0.48025899999999999</v>
      </c>
    </row>
    <row r="39" spans="1:11" x14ac:dyDescent="0.35">
      <c r="A39" t="s">
        <v>163</v>
      </c>
      <c r="B39" t="s">
        <v>80</v>
      </c>
      <c r="C39">
        <v>47.950001</v>
      </c>
      <c r="D39">
        <v>2.0899999999999998E-3</v>
      </c>
      <c r="E39">
        <v>0.79213100000000003</v>
      </c>
      <c r="F39">
        <v>4.2390999999999998E-2</v>
      </c>
      <c r="G39">
        <v>9.4739999999999998E-3</v>
      </c>
      <c r="H39">
        <v>0.154031</v>
      </c>
      <c r="I39">
        <v>0.26184200000000002</v>
      </c>
      <c r="J39">
        <v>0.23264799999999999</v>
      </c>
      <c r="K39">
        <v>0.77264299999999997</v>
      </c>
    </row>
    <row r="40" spans="1:11" x14ac:dyDescent="0.35">
      <c r="A40" t="s">
        <v>162</v>
      </c>
      <c r="B40" t="s">
        <v>80</v>
      </c>
      <c r="C40">
        <v>24.299999</v>
      </c>
      <c r="D40">
        <v>-4.0980000000000001E-3</v>
      </c>
      <c r="E40">
        <v>0.79582200000000003</v>
      </c>
      <c r="F40">
        <v>5.6522000000000003E-2</v>
      </c>
      <c r="G40">
        <v>1.4614E-2</v>
      </c>
      <c r="H40">
        <v>0.14352899999999999</v>
      </c>
      <c r="I40">
        <v>0.13606599999999999</v>
      </c>
      <c r="J40">
        <v>9.7483E-2</v>
      </c>
      <c r="K40">
        <v>0.445656</v>
      </c>
    </row>
    <row r="41" spans="1:11" x14ac:dyDescent="0.35">
      <c r="A41" t="s">
        <v>66</v>
      </c>
      <c r="B41" t="s">
        <v>80</v>
      </c>
      <c r="C41">
        <v>37.450001</v>
      </c>
      <c r="D41">
        <v>-2.4740000000000002E-2</v>
      </c>
      <c r="E41">
        <v>0.63956900000000005</v>
      </c>
      <c r="F41">
        <v>9.6631999999999996E-2</v>
      </c>
      <c r="G41">
        <v>2.6027000000000002E-2</v>
      </c>
      <c r="H41">
        <v>0.111276</v>
      </c>
      <c r="I41">
        <v>0.51927000000000001</v>
      </c>
      <c r="J41">
        <v>0.48611100000000002</v>
      </c>
      <c r="K41">
        <v>1.4286449999999999</v>
      </c>
    </row>
    <row r="42" spans="1:11" x14ac:dyDescent="0.35">
      <c r="A42" t="s">
        <v>56</v>
      </c>
      <c r="B42" t="s">
        <v>81</v>
      </c>
      <c r="C42">
        <v>28.200001</v>
      </c>
      <c r="D42">
        <v>-1.0526000000000001E-2</v>
      </c>
      <c r="E42">
        <v>0.84185100000000002</v>
      </c>
      <c r="F42">
        <v>0.13480900000000001</v>
      </c>
      <c r="G42">
        <v>4.4443999999999997E-2</v>
      </c>
      <c r="H42">
        <v>0.250554</v>
      </c>
      <c r="I42">
        <v>0.26741599999999999</v>
      </c>
      <c r="J42">
        <v>0.129883</v>
      </c>
      <c r="K42">
        <v>0.37611800000000001</v>
      </c>
    </row>
    <row r="43" spans="1:11" x14ac:dyDescent="0.35">
      <c r="A43" t="s">
        <v>64</v>
      </c>
      <c r="B43" t="s">
        <v>118</v>
      </c>
      <c r="C43">
        <v>60.299999</v>
      </c>
      <c r="D43">
        <v>5.0000000000000001E-3</v>
      </c>
      <c r="E43">
        <v>1.0042759999999999</v>
      </c>
      <c r="F43">
        <v>6.9149000000000002E-2</v>
      </c>
      <c r="G43">
        <v>-1.6313000000000001E-2</v>
      </c>
      <c r="H43">
        <v>9.5019999999999993E-2</v>
      </c>
      <c r="I43">
        <v>-4.2909000000000003E-2</v>
      </c>
      <c r="J43">
        <v>-0.14436599999999999</v>
      </c>
      <c r="K43">
        <v>0.11626499999999999</v>
      </c>
    </row>
    <row r="44" spans="1:11" x14ac:dyDescent="0.35">
      <c r="A44" t="s">
        <v>165</v>
      </c>
      <c r="B44" t="s">
        <v>122</v>
      </c>
      <c r="C44">
        <v>15</v>
      </c>
      <c r="D44">
        <v>8.3031999999999995E-2</v>
      </c>
      <c r="E44">
        <v>1.1907110000000001</v>
      </c>
      <c r="F44">
        <v>0.171875</v>
      </c>
      <c r="G44">
        <v>0.102941</v>
      </c>
      <c r="H44">
        <v>0.27530399999999999</v>
      </c>
      <c r="I44">
        <v>0.35193099999999999</v>
      </c>
      <c r="J44">
        <v>8.3840000000000008E-3</v>
      </c>
      <c r="K44">
        <v>0.60550499999999996</v>
      </c>
    </row>
    <row r="45" spans="1:11" x14ac:dyDescent="0.35">
      <c r="A45" t="s">
        <v>164</v>
      </c>
      <c r="B45" t="s">
        <v>122</v>
      </c>
      <c r="C45">
        <v>19</v>
      </c>
      <c r="D45">
        <v>4.9723999999999997E-2</v>
      </c>
      <c r="E45">
        <v>1.0014350000000001</v>
      </c>
      <c r="F45">
        <v>3.8251E-2</v>
      </c>
      <c r="G45">
        <v>4.9723999999999997E-2</v>
      </c>
      <c r="H45">
        <v>0.58333299999999999</v>
      </c>
      <c r="I45">
        <v>0.25788100000000003</v>
      </c>
      <c r="J45">
        <v>-9.153E-2</v>
      </c>
      <c r="K45">
        <v>0.34403800000000001</v>
      </c>
    </row>
    <row r="46" spans="1:11" x14ac:dyDescent="0.35">
      <c r="A46" t="s">
        <v>62</v>
      </c>
      <c r="B46" t="s">
        <v>122</v>
      </c>
      <c r="C46">
        <v>26.6</v>
      </c>
      <c r="D46">
        <v>7.5760000000000003E-3</v>
      </c>
      <c r="E46">
        <v>0.87567300000000003</v>
      </c>
      <c r="F46">
        <v>3.1008000000000001E-2</v>
      </c>
      <c r="G46">
        <v>0</v>
      </c>
      <c r="H46">
        <v>0.17960100000000001</v>
      </c>
      <c r="I46">
        <v>0.63547100000000001</v>
      </c>
      <c r="J46">
        <v>0.24626000000000001</v>
      </c>
      <c r="K46">
        <v>0.81497399999999998</v>
      </c>
    </row>
    <row r="47" spans="1:11" x14ac:dyDescent="0.35">
      <c r="A47" t="s">
        <v>166</v>
      </c>
      <c r="B47" t="s">
        <v>122</v>
      </c>
      <c r="C47">
        <v>83.599997999999999</v>
      </c>
      <c r="D47">
        <v>7.2290000000000002E-3</v>
      </c>
      <c r="E47">
        <v>0.87271900000000002</v>
      </c>
      <c r="F47">
        <v>2.5767000000000002E-2</v>
      </c>
      <c r="G47">
        <v>-5.5367E-2</v>
      </c>
      <c r="H47">
        <v>6.4967999999999998E-2</v>
      </c>
      <c r="I47">
        <v>0.215116</v>
      </c>
      <c r="J47">
        <v>8.6518999999999999E-2</v>
      </c>
      <c r="K47">
        <v>0.48092699999999999</v>
      </c>
    </row>
    <row r="48" spans="1:11" x14ac:dyDescent="0.35">
      <c r="A48" t="s">
        <v>167</v>
      </c>
      <c r="B48" t="s">
        <v>122</v>
      </c>
      <c r="C48">
        <v>39.900002000000001</v>
      </c>
      <c r="D48">
        <v>-2.5000000000000001E-3</v>
      </c>
      <c r="E48">
        <v>0.98572300000000002</v>
      </c>
      <c r="F48">
        <v>5.0379999999999999E-3</v>
      </c>
      <c r="G48">
        <v>-5.8962000000000001E-2</v>
      </c>
      <c r="H48">
        <v>9.3150999999999998E-2</v>
      </c>
      <c r="I48">
        <v>0.19461100000000001</v>
      </c>
      <c r="J48">
        <v>-0.225767</v>
      </c>
      <c r="K48">
        <v>0.52552500000000002</v>
      </c>
    </row>
  </sheetData>
  <phoneticPr fontId="8" type="noConversion"/>
  <pageMargins left="0.7" right="0.7" top="0.75" bottom="0.75" header="0.3" footer="0.3"/>
  <pageSetup scale="48"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44329-40E5-42E1-811A-0453DA70F7E3}">
  <dimension ref="A1:J34"/>
  <sheetViews>
    <sheetView view="pageBreakPreview" zoomScale="60" zoomScaleNormal="100" workbookViewId="0">
      <selection activeCell="N51" sqref="N51"/>
    </sheetView>
  </sheetViews>
  <sheetFormatPr defaultRowHeight="14.5" x14ac:dyDescent="0.35"/>
  <cols>
    <col min="1" max="1" width="8.54296875" bestFit="1" customWidth="1"/>
    <col min="2" max="2" width="14.90625" bestFit="1" customWidth="1"/>
    <col min="3" max="6" width="12.6328125" bestFit="1" customWidth="1"/>
    <col min="7" max="7" width="13.26953125" bestFit="1" customWidth="1"/>
    <col min="8" max="8" width="14.1796875" bestFit="1" customWidth="1"/>
    <col min="9" max="9" width="16.1796875" bestFit="1" customWidth="1"/>
    <col min="10" max="10" width="15.26953125" bestFit="1" customWidth="1"/>
    <col min="23" max="23" width="10.1796875" customWidth="1"/>
  </cols>
  <sheetData>
    <row r="1" spans="1:10" x14ac:dyDescent="0.35">
      <c r="A1" t="s">
        <v>23</v>
      </c>
      <c r="B1" t="s">
        <v>12</v>
      </c>
      <c r="C1" t="s">
        <v>104</v>
      </c>
      <c r="D1" t="s">
        <v>105</v>
      </c>
      <c r="E1" t="s">
        <v>106</v>
      </c>
      <c r="F1" t="s">
        <v>107</v>
      </c>
      <c r="G1" t="s">
        <v>108</v>
      </c>
      <c r="H1" t="s">
        <v>109</v>
      </c>
      <c r="I1" t="s">
        <v>110</v>
      </c>
      <c r="J1" t="s">
        <v>111</v>
      </c>
    </row>
    <row r="2" spans="1:10" x14ac:dyDescent="0.35">
      <c r="A2" t="s">
        <v>22</v>
      </c>
      <c r="B2" t="s">
        <v>112</v>
      </c>
      <c r="C2">
        <v>8017923.1259041447</v>
      </c>
      <c r="D2">
        <v>8105917.2274915893</v>
      </c>
      <c r="E2">
        <v>152421.39941416698</v>
      </c>
      <c r="F2">
        <v>64427.297826720474</v>
      </c>
      <c r="G2">
        <v>87994.101587446494</v>
      </c>
      <c r="H2">
        <v>1.0974675137898862E-2</v>
      </c>
      <c r="I2" t="s">
        <v>113</v>
      </c>
      <c r="J2">
        <v>1</v>
      </c>
    </row>
    <row r="3" spans="1:10" x14ac:dyDescent="0.35">
      <c r="A3" t="s">
        <v>114</v>
      </c>
      <c r="B3" t="s">
        <v>80</v>
      </c>
      <c r="C3">
        <v>2633527.4760924126</v>
      </c>
      <c r="D3">
        <v>2661830.7781186276</v>
      </c>
      <c r="E3">
        <v>152421.39941416698</v>
      </c>
      <c r="F3">
        <v>64427.297826720474</v>
      </c>
      <c r="G3">
        <v>28303.302026215075</v>
      </c>
      <c r="H3">
        <v>1.0747297031512658E-2</v>
      </c>
      <c r="I3" t="s">
        <v>115</v>
      </c>
      <c r="J3">
        <v>0.1305209687046181</v>
      </c>
    </row>
    <row r="4" spans="1:10" x14ac:dyDescent="0.35">
      <c r="A4" t="s">
        <v>114</v>
      </c>
      <c r="B4" t="s">
        <v>116</v>
      </c>
      <c r="C4">
        <v>565209.37211695791</v>
      </c>
      <c r="D4">
        <v>580817.85842565587</v>
      </c>
      <c r="E4">
        <v>152421.39941416698</v>
      </c>
      <c r="F4">
        <v>64427.297826720474</v>
      </c>
      <c r="G4">
        <v>15608.486308697969</v>
      </c>
      <c r="H4">
        <v>2.7615406040132188E-2</v>
      </c>
      <c r="I4" t="s">
        <v>115</v>
      </c>
      <c r="J4">
        <v>7.1978695317496913E-2</v>
      </c>
    </row>
    <row r="5" spans="1:10" x14ac:dyDescent="0.35">
      <c r="A5" t="s">
        <v>114</v>
      </c>
      <c r="B5" t="s">
        <v>48</v>
      </c>
      <c r="C5">
        <v>489052.53678657924</v>
      </c>
      <c r="D5">
        <v>499639.5175684744</v>
      </c>
      <c r="E5">
        <v>152421.39941416698</v>
      </c>
      <c r="F5">
        <v>64427.297826720474</v>
      </c>
      <c r="G5">
        <v>10586.980781895138</v>
      </c>
      <c r="H5">
        <v>2.1647941653588205E-2</v>
      </c>
      <c r="I5" t="s">
        <v>115</v>
      </c>
      <c r="J5">
        <v>4.8821970879237231E-2</v>
      </c>
    </row>
    <row r="6" spans="1:10" x14ac:dyDescent="0.35">
      <c r="A6" t="s">
        <v>114</v>
      </c>
      <c r="B6" t="s">
        <v>120</v>
      </c>
      <c r="C6">
        <v>281241.24697551498</v>
      </c>
      <c r="D6">
        <v>290211.50358835462</v>
      </c>
      <c r="E6">
        <v>152421.39941416698</v>
      </c>
      <c r="F6">
        <v>64427.297826720474</v>
      </c>
      <c r="G6">
        <v>8970.2566128396084</v>
      </c>
      <c r="H6">
        <v>3.1895238373838522E-2</v>
      </c>
      <c r="I6" t="s">
        <v>115</v>
      </c>
      <c r="J6">
        <v>4.1366430727849637E-2</v>
      </c>
    </row>
    <row r="7" spans="1:10" x14ac:dyDescent="0.35">
      <c r="A7" t="s">
        <v>114</v>
      </c>
      <c r="B7" t="s">
        <v>122</v>
      </c>
      <c r="C7">
        <v>172059.25796111309</v>
      </c>
      <c r="D7">
        <v>180220.55391050619</v>
      </c>
      <c r="E7">
        <v>152421.39941416698</v>
      </c>
      <c r="F7">
        <v>64427.297826720474</v>
      </c>
      <c r="G7">
        <v>8161.2959493931094</v>
      </c>
      <c r="H7">
        <v>4.7433053275387382E-2</v>
      </c>
      <c r="I7" t="s">
        <v>115</v>
      </c>
      <c r="J7">
        <v>3.7635900299309126E-2</v>
      </c>
    </row>
    <row r="8" spans="1:10" x14ac:dyDescent="0.35">
      <c r="A8" t="s">
        <v>114</v>
      </c>
      <c r="B8" t="s">
        <v>117</v>
      </c>
      <c r="C8">
        <v>296611.83048838319</v>
      </c>
      <c r="D8">
        <v>303242.11469559663</v>
      </c>
      <c r="E8">
        <v>152421.39941416698</v>
      </c>
      <c r="F8">
        <v>64427.297826720474</v>
      </c>
      <c r="G8">
        <v>6630.2842072133999</v>
      </c>
      <c r="H8">
        <v>2.2353404435340323E-2</v>
      </c>
      <c r="I8" t="s">
        <v>115</v>
      </c>
      <c r="J8">
        <v>3.0575623886954308E-2</v>
      </c>
    </row>
    <row r="9" spans="1:10" x14ac:dyDescent="0.35">
      <c r="A9" t="s">
        <v>114</v>
      </c>
      <c r="B9" t="s">
        <v>119</v>
      </c>
      <c r="C9">
        <v>182668.0111450699</v>
      </c>
      <c r="D9">
        <v>189082.85028361611</v>
      </c>
      <c r="E9">
        <v>152421.39941416698</v>
      </c>
      <c r="F9">
        <v>64427.297826720474</v>
      </c>
      <c r="G9">
        <v>6414.8391385462019</v>
      </c>
      <c r="H9">
        <v>3.5117474035734224E-2</v>
      </c>
      <c r="I9" t="s">
        <v>115</v>
      </c>
      <c r="J9">
        <v>2.958209673457363E-2</v>
      </c>
    </row>
    <row r="10" spans="1:10" x14ac:dyDescent="0.35">
      <c r="A10" t="s">
        <v>114</v>
      </c>
      <c r="B10" t="s">
        <v>127</v>
      </c>
      <c r="C10">
        <v>75564.739446879001</v>
      </c>
      <c r="D10">
        <v>81338.970675917153</v>
      </c>
      <c r="E10">
        <v>152421.39941416698</v>
      </c>
      <c r="F10">
        <v>64427.297826720474</v>
      </c>
      <c r="G10">
        <v>5774.2312290381478</v>
      </c>
      <c r="H10">
        <v>7.6414360339287071E-2</v>
      </c>
      <c r="I10" t="s">
        <v>115</v>
      </c>
      <c r="J10">
        <v>2.6627926764179796E-2</v>
      </c>
    </row>
    <row r="11" spans="1:10" x14ac:dyDescent="0.35">
      <c r="A11" t="s">
        <v>114</v>
      </c>
      <c r="B11" t="s">
        <v>46</v>
      </c>
      <c r="C11">
        <v>1310749.3634373453</v>
      </c>
      <c r="D11">
        <v>1316049.4218050181</v>
      </c>
      <c r="E11">
        <v>152421.39941416698</v>
      </c>
      <c r="F11">
        <v>64427.297826720474</v>
      </c>
      <c r="G11">
        <v>5300.0583676727692</v>
      </c>
      <c r="H11">
        <v>4.043533047213407E-3</v>
      </c>
      <c r="I11" t="s">
        <v>115</v>
      </c>
      <c r="J11">
        <v>2.444127373191075E-2</v>
      </c>
    </row>
    <row r="12" spans="1:10" x14ac:dyDescent="0.35">
      <c r="A12" t="s">
        <v>114</v>
      </c>
      <c r="B12" t="s">
        <v>82</v>
      </c>
      <c r="C12">
        <v>160065.49398910219</v>
      </c>
      <c r="D12">
        <v>164512.57138039544</v>
      </c>
      <c r="E12">
        <v>152421.39941416698</v>
      </c>
      <c r="F12">
        <v>64427.297826720474</v>
      </c>
      <c r="G12">
        <v>4447.07739129327</v>
      </c>
      <c r="H12">
        <v>2.7782861130557102E-2</v>
      </c>
      <c r="I12" t="s">
        <v>115</v>
      </c>
      <c r="J12">
        <v>2.0507743177046678E-2</v>
      </c>
    </row>
    <row r="13" spans="1:10" x14ac:dyDescent="0.35">
      <c r="A13" t="s">
        <v>114</v>
      </c>
      <c r="B13" t="s">
        <v>47</v>
      </c>
      <c r="C13">
        <v>342910.72425348026</v>
      </c>
      <c r="D13">
        <v>346055.89809800277</v>
      </c>
      <c r="E13">
        <v>152421.39941416698</v>
      </c>
      <c r="F13">
        <v>64427.297826720474</v>
      </c>
      <c r="G13">
        <v>3145.1738445224951</v>
      </c>
      <c r="H13">
        <v>9.1719903230485927E-3</v>
      </c>
      <c r="I13" t="s">
        <v>115</v>
      </c>
      <c r="J13">
        <v>1.4504001566717571E-2</v>
      </c>
    </row>
    <row r="14" spans="1:10" x14ac:dyDescent="0.35">
      <c r="A14" t="s">
        <v>114</v>
      </c>
      <c r="B14" t="s">
        <v>45</v>
      </c>
      <c r="C14">
        <v>231633.90765004727</v>
      </c>
      <c r="D14">
        <v>234567.02563135891</v>
      </c>
      <c r="E14">
        <v>152421.39941416698</v>
      </c>
      <c r="F14">
        <v>64427.297826720474</v>
      </c>
      <c r="G14">
        <v>2933.117981311636</v>
      </c>
      <c r="H14">
        <v>1.2662731510548057E-2</v>
      </c>
      <c r="I14" t="s">
        <v>115</v>
      </c>
      <c r="J14">
        <v>1.3526103770194052E-2</v>
      </c>
    </row>
    <row r="15" spans="1:10" x14ac:dyDescent="0.35">
      <c r="A15" t="s">
        <v>114</v>
      </c>
      <c r="B15" t="s">
        <v>118</v>
      </c>
      <c r="C15">
        <v>163771.46072609641</v>
      </c>
      <c r="D15">
        <v>164640.54170679773</v>
      </c>
      <c r="E15">
        <v>152421.39941416698</v>
      </c>
      <c r="F15">
        <v>64427.297826720474</v>
      </c>
      <c r="G15">
        <v>869.08098070131405</v>
      </c>
      <c r="H15">
        <v>5.3066692868718414E-3</v>
      </c>
      <c r="I15" t="s">
        <v>115</v>
      </c>
      <c r="J15">
        <v>4.0077758905597265E-3</v>
      </c>
    </row>
    <row r="16" spans="1:10" x14ac:dyDescent="0.35">
      <c r="A16" t="s">
        <v>114</v>
      </c>
      <c r="B16" t="s">
        <v>84</v>
      </c>
      <c r="C16">
        <v>62816.733212407271</v>
      </c>
      <c r="D16">
        <v>63214.927821963247</v>
      </c>
      <c r="E16">
        <v>152421.39941416698</v>
      </c>
      <c r="F16">
        <v>64427.297826720474</v>
      </c>
      <c r="G16">
        <v>398.19460955597629</v>
      </c>
      <c r="H16">
        <v>6.3389894569895666E-3</v>
      </c>
      <c r="I16" t="s">
        <v>115</v>
      </c>
      <c r="J16">
        <v>1.8362785417780944E-3</v>
      </c>
    </row>
    <row r="17" spans="1:10" x14ac:dyDescent="0.35">
      <c r="A17" t="s">
        <v>114</v>
      </c>
      <c r="B17" t="s">
        <v>123</v>
      </c>
      <c r="C17">
        <v>26848.432978570425</v>
      </c>
      <c r="D17">
        <v>27051.218321797063</v>
      </c>
      <c r="E17">
        <v>152421.39941416698</v>
      </c>
      <c r="F17">
        <v>64427.297826720474</v>
      </c>
      <c r="G17">
        <v>202.78534322663822</v>
      </c>
      <c r="H17">
        <v>7.5529675563745279E-3</v>
      </c>
      <c r="I17" t="s">
        <v>115</v>
      </c>
      <c r="J17">
        <v>9.3514669816703176E-4</v>
      </c>
    </row>
    <row r="18" spans="1:10" x14ac:dyDescent="0.35">
      <c r="A18" t="s">
        <v>114</v>
      </c>
      <c r="B18" t="s">
        <v>125</v>
      </c>
      <c r="C18">
        <v>48223.628625384939</v>
      </c>
      <c r="D18">
        <v>48321.767506157514</v>
      </c>
      <c r="E18">
        <v>152421.39941416698</v>
      </c>
      <c r="F18">
        <v>64427.297826720474</v>
      </c>
      <c r="G18">
        <v>98.138880772570232</v>
      </c>
      <c r="H18">
        <v>2.0350787273795898E-3</v>
      </c>
      <c r="I18" t="s">
        <v>115</v>
      </c>
      <c r="J18">
        <v>4.525684591203801E-4</v>
      </c>
    </row>
    <row r="19" spans="1:10" x14ac:dyDescent="0.35">
      <c r="A19" t="s">
        <v>114</v>
      </c>
      <c r="B19" t="s">
        <v>83</v>
      </c>
      <c r="C19">
        <v>83287.315455565345</v>
      </c>
      <c r="D19">
        <v>83242.79403824886</v>
      </c>
      <c r="E19">
        <v>152421.39941416698</v>
      </c>
      <c r="F19">
        <v>64427.297826720474</v>
      </c>
      <c r="G19">
        <v>-44.52141731648436</v>
      </c>
      <c r="H19">
        <v>-5.3455219528883164E-4</v>
      </c>
      <c r="I19" t="s">
        <v>126</v>
      </c>
      <c r="J19">
        <v>-2.053109743473696E-4</v>
      </c>
    </row>
    <row r="20" spans="1:10" x14ac:dyDescent="0.35">
      <c r="A20" t="s">
        <v>114</v>
      </c>
      <c r="B20" t="s">
        <v>124</v>
      </c>
      <c r="C20">
        <v>24801.336082311707</v>
      </c>
      <c r="D20">
        <v>24636.110640496041</v>
      </c>
      <c r="E20">
        <v>152421.39941416698</v>
      </c>
      <c r="F20">
        <v>64427.297826720474</v>
      </c>
      <c r="G20">
        <v>-165.22544181566604</v>
      </c>
      <c r="H20">
        <v>-6.6619572940469496E-3</v>
      </c>
      <c r="I20" t="s">
        <v>126</v>
      </c>
      <c r="J20">
        <v>-7.6193882609368205E-4</v>
      </c>
    </row>
    <row r="21" spans="1:10" x14ac:dyDescent="0.35">
      <c r="A21" t="s">
        <v>114</v>
      </c>
      <c r="B21" t="s">
        <v>128</v>
      </c>
      <c r="C21">
        <v>33643.561541541319</v>
      </c>
      <c r="D21">
        <v>33273.479940748359</v>
      </c>
      <c r="E21">
        <v>152421.39941416698</v>
      </c>
      <c r="F21">
        <v>64427.297826720474</v>
      </c>
      <c r="G21">
        <v>-370.08160079296431</v>
      </c>
      <c r="H21">
        <v>-1.1000072044572427E-2</v>
      </c>
      <c r="I21" t="s">
        <v>126</v>
      </c>
      <c r="J21">
        <v>-1.7066351124159964E-3</v>
      </c>
    </row>
    <row r="22" spans="1:10" x14ac:dyDescent="0.35">
      <c r="A22" t="s">
        <v>114</v>
      </c>
      <c r="B22" t="s">
        <v>81</v>
      </c>
      <c r="C22">
        <v>253082.35090626427</v>
      </c>
      <c r="D22">
        <v>250646.63981834304</v>
      </c>
      <c r="E22">
        <v>152421.39941416698</v>
      </c>
      <c r="F22">
        <v>64427.297826720474</v>
      </c>
      <c r="G22">
        <v>-2435.711087921225</v>
      </c>
      <c r="H22">
        <v>-9.6241839037735071E-3</v>
      </c>
      <c r="I22" t="s">
        <v>126</v>
      </c>
      <c r="J22">
        <v>-1.1232306760024032E-2</v>
      </c>
    </row>
    <row r="23" spans="1:10" x14ac:dyDescent="0.35">
      <c r="A23" t="s">
        <v>114</v>
      </c>
      <c r="B23" t="s">
        <v>121</v>
      </c>
      <c r="C23">
        <v>150838.9956699379</v>
      </c>
      <c r="D23">
        <v>148186.95956542465</v>
      </c>
      <c r="E23">
        <v>152421.39941416698</v>
      </c>
      <c r="F23">
        <v>64427.297826720474</v>
      </c>
      <c r="G23">
        <v>-2652.036104513264</v>
      </c>
      <c r="H23">
        <v>-1.7581899778200353E-2</v>
      </c>
      <c r="I23" t="s">
        <v>126</v>
      </c>
      <c r="J23">
        <v>-1.2229891801320053E-2</v>
      </c>
    </row>
    <row r="24" spans="1:10" x14ac:dyDescent="0.35">
      <c r="A24" t="s">
        <v>114</v>
      </c>
      <c r="B24" t="s">
        <v>129</v>
      </c>
      <c r="C24">
        <v>429315.35036317934</v>
      </c>
      <c r="D24">
        <v>415133.72395009012</v>
      </c>
      <c r="E24">
        <v>152421.39941416698</v>
      </c>
      <c r="F24">
        <v>64427.297826720474</v>
      </c>
      <c r="G24">
        <v>-14181.626413089205</v>
      </c>
      <c r="H24">
        <v>-3.3033122158553786E-2</v>
      </c>
      <c r="I24" t="s">
        <v>126</v>
      </c>
      <c r="J24">
        <v>-6.5398716217951153E-2</v>
      </c>
    </row>
    <row r="25" spans="1:10" x14ac:dyDescent="0.35">
      <c r="A25" t="s">
        <v>130</v>
      </c>
      <c r="B25" t="s">
        <v>67</v>
      </c>
      <c r="C25">
        <v>140838.95929876855</v>
      </c>
      <c r="D25">
        <v>153777.27195806446</v>
      </c>
      <c r="E25">
        <v>152421.39941416698</v>
      </c>
      <c r="F25">
        <v>64427.297826720474</v>
      </c>
      <c r="G25">
        <v>12938.312659295916</v>
      </c>
      <c r="H25">
        <v>9.1866005853176197E-2</v>
      </c>
      <c r="I25" t="s">
        <v>115</v>
      </c>
      <c r="J25">
        <v>5.9665162041178083E-2</v>
      </c>
    </row>
    <row r="26" spans="1:10" x14ac:dyDescent="0.35">
      <c r="A26" t="s">
        <v>130</v>
      </c>
      <c r="B26" t="s">
        <v>577</v>
      </c>
      <c r="C26">
        <v>106944.69962168457</v>
      </c>
      <c r="D26">
        <v>118595.10466631541</v>
      </c>
      <c r="E26">
        <v>152421.39941416698</v>
      </c>
      <c r="F26">
        <v>64427.297826720474</v>
      </c>
      <c r="G26">
        <v>11650.405044630839</v>
      </c>
      <c r="H26">
        <v>0.1089385924299567</v>
      </c>
      <c r="I26" t="s">
        <v>115</v>
      </c>
      <c r="J26">
        <v>5.3725962815856489E-2</v>
      </c>
    </row>
    <row r="27" spans="1:10" x14ac:dyDescent="0.35">
      <c r="A27" t="s">
        <v>130</v>
      </c>
      <c r="B27" t="s">
        <v>258</v>
      </c>
      <c r="C27">
        <v>231938.41390462502</v>
      </c>
      <c r="D27">
        <v>243200.52975168751</v>
      </c>
      <c r="E27">
        <v>152421.39941416698</v>
      </c>
      <c r="F27">
        <v>64427.297826720474</v>
      </c>
      <c r="G27">
        <v>11262.115847062494</v>
      </c>
      <c r="H27">
        <v>4.8556492464821153E-2</v>
      </c>
      <c r="I27" t="s">
        <v>115</v>
      </c>
      <c r="J27">
        <v>5.1935363183445452E-2</v>
      </c>
    </row>
    <row r="28" spans="1:10" x14ac:dyDescent="0.35">
      <c r="A28" t="s">
        <v>130</v>
      </c>
      <c r="B28" t="s">
        <v>370</v>
      </c>
      <c r="C28">
        <v>115861.47844462695</v>
      </c>
      <c r="D28">
        <v>126352.87490231347</v>
      </c>
      <c r="E28">
        <v>152421.39941416698</v>
      </c>
      <c r="F28">
        <v>64427.297826720474</v>
      </c>
      <c r="G28">
        <v>10491.396457686526</v>
      </c>
      <c r="H28">
        <v>9.0551204753533523E-2</v>
      </c>
      <c r="I28" t="s">
        <v>115</v>
      </c>
      <c r="J28">
        <v>4.8381182784013252E-2</v>
      </c>
    </row>
    <row r="29" spans="1:10" x14ac:dyDescent="0.35">
      <c r="A29" t="s">
        <v>130</v>
      </c>
      <c r="B29" t="s">
        <v>157</v>
      </c>
      <c r="C29">
        <v>124400.00152587891</v>
      </c>
      <c r="D29">
        <v>131000</v>
      </c>
      <c r="E29">
        <v>152421.39941416698</v>
      </c>
      <c r="F29">
        <v>64427.297826720474</v>
      </c>
      <c r="G29">
        <v>6599.9984741210938</v>
      </c>
      <c r="H29">
        <v>5.3054649462750188E-2</v>
      </c>
      <c r="I29" t="s">
        <v>115</v>
      </c>
      <c r="J29">
        <v>3.0435960916977305E-2</v>
      </c>
    </row>
    <row r="30" spans="1:10" x14ac:dyDescent="0.35">
      <c r="A30" t="s">
        <v>130</v>
      </c>
      <c r="B30" t="s">
        <v>132</v>
      </c>
      <c r="C30">
        <v>101996.40716800001</v>
      </c>
      <c r="D30">
        <v>99349.170984752927</v>
      </c>
      <c r="E30">
        <v>152421.39941416698</v>
      </c>
      <c r="F30">
        <v>64427.297826720474</v>
      </c>
      <c r="G30">
        <v>-2647.2361832470779</v>
      </c>
      <c r="H30">
        <v>-2.5954210121213097E-2</v>
      </c>
      <c r="I30" t="s">
        <v>126</v>
      </c>
      <c r="J30">
        <v>-1.220775691498106E-2</v>
      </c>
    </row>
    <row r="31" spans="1:10" x14ac:dyDescent="0.35">
      <c r="A31" t="s">
        <v>130</v>
      </c>
      <c r="B31" t="s">
        <v>70</v>
      </c>
      <c r="C31">
        <v>69305.713151999997</v>
      </c>
      <c r="D31">
        <v>66238.082358779298</v>
      </c>
      <c r="E31">
        <v>152421.39941416698</v>
      </c>
      <c r="F31">
        <v>64427.297826720474</v>
      </c>
      <c r="G31">
        <v>-3067.6307932206983</v>
      </c>
      <c r="H31">
        <v>-4.4262307589171296E-2</v>
      </c>
      <c r="I31" t="s">
        <v>126</v>
      </c>
      <c r="J31">
        <v>-1.4146410987256268E-2</v>
      </c>
    </row>
    <row r="32" spans="1:10" x14ac:dyDescent="0.35">
      <c r="A32" t="s">
        <v>130</v>
      </c>
      <c r="B32" t="s">
        <v>66</v>
      </c>
      <c r="C32">
        <v>272111.63664314453</v>
      </c>
      <c r="D32">
        <v>265379.70299357228</v>
      </c>
      <c r="E32">
        <v>152421.39941416698</v>
      </c>
      <c r="F32">
        <v>64427.297826720474</v>
      </c>
      <c r="G32">
        <v>-6731.9336495722528</v>
      </c>
      <c r="H32">
        <v>-2.4739602218484744E-2</v>
      </c>
      <c r="I32" t="s">
        <v>126</v>
      </c>
      <c r="J32">
        <v>-3.1044381336974559E-2</v>
      </c>
    </row>
    <row r="33" spans="1:10" x14ac:dyDescent="0.35">
      <c r="A33" t="s">
        <v>130</v>
      </c>
      <c r="B33" t="s">
        <v>63</v>
      </c>
      <c r="C33">
        <v>240374.34504899805</v>
      </c>
      <c r="D33">
        <v>230702.06467900195</v>
      </c>
      <c r="E33">
        <v>152421.39941416698</v>
      </c>
      <c r="F33">
        <v>64427.297826720474</v>
      </c>
      <c r="G33">
        <v>-9672.2803699960932</v>
      </c>
      <c r="H33">
        <v>-4.0238405508809562E-2</v>
      </c>
      <c r="I33" t="s">
        <v>126</v>
      </c>
      <c r="J33">
        <v>-4.4603820512011616E-2</v>
      </c>
    </row>
    <row r="34" spans="1:10" x14ac:dyDescent="0.35">
      <c r="A34" t="s">
        <v>130</v>
      </c>
      <c r="B34" t="s">
        <v>131</v>
      </c>
      <c r="C34">
        <v>390204.13695999997</v>
      </c>
      <c r="D34">
        <v>377881.90105599997</v>
      </c>
      <c r="E34">
        <v>152421.39941416698</v>
      </c>
      <c r="F34">
        <v>64427.297826720474</v>
      </c>
      <c r="G34">
        <v>-12322.235904000001</v>
      </c>
      <c r="H34">
        <v>-3.1578947368421061E-2</v>
      </c>
      <c r="I34" t="s">
        <v>126</v>
      </c>
      <c r="J34">
        <v>-5.6824117741006229E-2</v>
      </c>
    </row>
  </sheetData>
  <pageMargins left="0.7" right="0.7" top="0.75" bottom="0.75" header="0.3" footer="0.3"/>
  <pageSetup scale="48"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C6C1-7022-419B-AAEB-C67CCF740932}">
  <dimension ref="A1:I61"/>
  <sheetViews>
    <sheetView view="pageBreakPreview" zoomScale="115" zoomScaleNormal="100" zoomScaleSheetLayoutView="115" workbookViewId="0">
      <selection activeCell="Q27" sqref="Q27:Q28"/>
    </sheetView>
  </sheetViews>
  <sheetFormatPr defaultRowHeight="14.5" x14ac:dyDescent="0.35"/>
  <cols>
    <col min="1" max="1" width="15.90625" bestFit="1" customWidth="1"/>
    <col min="2" max="2" width="9.453125" bestFit="1" customWidth="1"/>
    <col min="3" max="3" width="12.1796875" bestFit="1" customWidth="1"/>
    <col min="4" max="4" width="13.54296875" bestFit="1" customWidth="1"/>
    <col min="5" max="6" width="12.81640625" bestFit="1" customWidth="1"/>
    <col min="7" max="7" width="13.08984375" bestFit="1" customWidth="1"/>
    <col min="8" max="8" width="9.81640625" bestFit="1" customWidth="1"/>
    <col min="9" max="9" width="11.54296875" bestFit="1" customWidth="1"/>
    <col min="10" max="10" width="10.26953125" bestFit="1" customWidth="1"/>
    <col min="11" max="11" width="11.453125" bestFit="1" customWidth="1"/>
  </cols>
  <sheetData>
    <row r="1" spans="1:9" x14ac:dyDescent="0.35">
      <c r="A1" t="s">
        <v>19</v>
      </c>
      <c r="B1" t="s">
        <v>12</v>
      </c>
      <c r="C1" t="s">
        <v>20</v>
      </c>
      <c r="D1" t="s">
        <v>194</v>
      </c>
      <c r="E1" t="s">
        <v>21</v>
      </c>
      <c r="F1" t="s">
        <v>239</v>
      </c>
      <c r="G1" t="s">
        <v>240</v>
      </c>
      <c r="H1" t="s">
        <v>22</v>
      </c>
      <c r="I1" t="s">
        <v>23</v>
      </c>
    </row>
    <row r="2" spans="1:9" x14ac:dyDescent="0.35">
      <c r="A2" s="1">
        <v>45882</v>
      </c>
      <c r="B2" t="s">
        <v>17</v>
      </c>
      <c r="C2">
        <v>1599.8499755859375</v>
      </c>
      <c r="D2">
        <v>1.6556032367923912E-2</v>
      </c>
      <c r="E2">
        <v>-5.2045088791727867E-3</v>
      </c>
      <c r="F2">
        <v>1.6610439850596848E-2</v>
      </c>
      <c r="G2">
        <v>8.4298567475107555E-2</v>
      </c>
      <c r="H2" t="s">
        <v>24</v>
      </c>
      <c r="I2" t="s">
        <v>25</v>
      </c>
    </row>
    <row r="3" spans="1:9" x14ac:dyDescent="0.35">
      <c r="A3" s="1">
        <v>45881</v>
      </c>
      <c r="B3" t="s">
        <v>17</v>
      </c>
      <c r="C3">
        <v>1608.219970703125</v>
      </c>
      <c r="D3">
        <v>2.1760541247096699E-2</v>
      </c>
      <c r="E3">
        <v>7.1139520407366152E-3</v>
      </c>
      <c r="F3">
        <v>3.9472543273358918E-2</v>
      </c>
      <c r="G3">
        <v>0.10103032473385265</v>
      </c>
      <c r="H3" t="s">
        <v>24</v>
      </c>
      <c r="I3" t="s">
        <v>25</v>
      </c>
    </row>
    <row r="4" spans="1:9" x14ac:dyDescent="0.35">
      <c r="A4" s="1">
        <v>45880</v>
      </c>
      <c r="B4" t="s">
        <v>17</v>
      </c>
      <c r="C4">
        <v>1596.8599853515625</v>
      </c>
      <c r="D4">
        <v>1.4646589206360083E-2</v>
      </c>
      <c r="E4">
        <v>7.5144544285965509E-3</v>
      </c>
      <c r="F4">
        <v>4.4935542424864972E-2</v>
      </c>
      <c r="G4">
        <v>8.5988994727653756E-2</v>
      </c>
      <c r="H4" t="s">
        <v>24</v>
      </c>
      <c r="I4" t="s">
        <v>25</v>
      </c>
    </row>
    <row r="5" spans="1:9" x14ac:dyDescent="0.35">
      <c r="A5" s="1">
        <v>45877</v>
      </c>
      <c r="B5" t="s">
        <v>17</v>
      </c>
      <c r="C5">
        <v>1584.949951171875</v>
      </c>
      <c r="D5">
        <v>7.1321347777635324E-3</v>
      </c>
      <c r="E5">
        <v>1.984999754595318E-3</v>
      </c>
      <c r="F5">
        <v>6.0018320221802091E-2</v>
      </c>
      <c r="G5">
        <v>8.7250261054080624E-2</v>
      </c>
      <c r="H5" t="s">
        <v>24</v>
      </c>
      <c r="I5" t="s">
        <v>25</v>
      </c>
    </row>
    <row r="6" spans="1:9" x14ac:dyDescent="0.35">
      <c r="A6" s="1">
        <v>45876</v>
      </c>
      <c r="B6" t="s">
        <v>17</v>
      </c>
      <c r="C6">
        <v>1581.81005859375</v>
      </c>
      <c r="D6">
        <v>5.1471350231682145E-3</v>
      </c>
      <c r="E6">
        <v>5.1471350231682145E-3</v>
      </c>
      <c r="F6">
        <v>5.2771369453856964E-2</v>
      </c>
      <c r="G6">
        <v>9.4193604608009851E-2</v>
      </c>
      <c r="H6" t="s">
        <v>24</v>
      </c>
      <c r="I6" t="s">
        <v>25</v>
      </c>
    </row>
    <row r="7" spans="1:9" x14ac:dyDescent="0.35">
      <c r="A7" s="1">
        <v>45882</v>
      </c>
      <c r="B7" t="s">
        <v>18</v>
      </c>
      <c r="C7">
        <v>1743.2099609375</v>
      </c>
      <c r="D7">
        <v>1.1589394092093364E-2</v>
      </c>
      <c r="E7">
        <v>-6.8594439894601456E-3</v>
      </c>
      <c r="F7">
        <v>1.1547488070712486E-2</v>
      </c>
      <c r="G7">
        <v>7.9774726209079549E-2</v>
      </c>
      <c r="H7" t="s">
        <v>24</v>
      </c>
      <c r="I7" t="s">
        <v>25</v>
      </c>
    </row>
    <row r="8" spans="1:9" x14ac:dyDescent="0.35">
      <c r="A8" s="1">
        <v>45881</v>
      </c>
      <c r="B8" t="s">
        <v>18</v>
      </c>
      <c r="C8">
        <v>1755.25</v>
      </c>
      <c r="D8">
        <v>1.8448838081553509E-2</v>
      </c>
      <c r="E8">
        <v>7.6640308851412264E-3</v>
      </c>
      <c r="F8">
        <v>3.8345240104295186E-2</v>
      </c>
      <c r="G8">
        <v>0.1012711675206448</v>
      </c>
      <c r="H8" t="s">
        <v>24</v>
      </c>
      <c r="I8" t="s">
        <v>25</v>
      </c>
    </row>
    <row r="9" spans="1:9" x14ac:dyDescent="0.35">
      <c r="A9" s="1">
        <v>45880</v>
      </c>
      <c r="B9" t="s">
        <v>18</v>
      </c>
      <c r="C9">
        <v>1741.9000244140625</v>
      </c>
      <c r="D9">
        <v>1.0784807196412283E-2</v>
      </c>
      <c r="E9">
        <v>7.4143872378389375E-3</v>
      </c>
      <c r="F9">
        <v>5.3640807201972729E-2</v>
      </c>
      <c r="G9">
        <v>8.4849835789789996E-2</v>
      </c>
      <c r="H9" t="s">
        <v>24</v>
      </c>
      <c r="I9" t="s">
        <v>25</v>
      </c>
    </row>
    <row r="10" spans="1:9" x14ac:dyDescent="0.35">
      <c r="A10" s="1">
        <v>45877</v>
      </c>
      <c r="B10" t="s">
        <v>18</v>
      </c>
      <c r="C10">
        <v>1729.0799560546875</v>
      </c>
      <c r="D10">
        <v>3.3704199585733452E-3</v>
      </c>
      <c r="E10">
        <v>-3.3259472648643484E-3</v>
      </c>
      <c r="F10">
        <v>7.1228089626174995E-2</v>
      </c>
      <c r="G10">
        <v>8.4735946111732741E-2</v>
      </c>
      <c r="H10" t="s">
        <v>24</v>
      </c>
      <c r="I10" t="s">
        <v>25</v>
      </c>
    </row>
    <row r="11" spans="1:9" x14ac:dyDescent="0.35">
      <c r="A11" s="1">
        <v>45876</v>
      </c>
      <c r="B11" t="s">
        <v>18</v>
      </c>
      <c r="C11">
        <v>1734.8499755859375</v>
      </c>
      <c r="D11">
        <v>6.6963672234376936E-3</v>
      </c>
      <c r="E11">
        <v>6.6963672234376936E-3</v>
      </c>
      <c r="F11">
        <v>7.4057562429885593E-2</v>
      </c>
      <c r="G11">
        <v>0.1054647261717514</v>
      </c>
      <c r="H11" t="s">
        <v>24</v>
      </c>
      <c r="I11" t="s">
        <v>25</v>
      </c>
    </row>
    <row r="12" spans="1:9" x14ac:dyDescent="0.35">
      <c r="A12" s="1">
        <v>45882</v>
      </c>
      <c r="B12" t="s">
        <v>26</v>
      </c>
      <c r="C12">
        <v>276.47000122070313</v>
      </c>
      <c r="D12">
        <v>2.8813115557890567E-2</v>
      </c>
      <c r="E12">
        <v>0</v>
      </c>
      <c r="F12">
        <v>2.9070190769506121E-2</v>
      </c>
      <c r="G12">
        <v>0.14078809266715564</v>
      </c>
      <c r="H12" t="s">
        <v>27</v>
      </c>
      <c r="I12" t="s">
        <v>25</v>
      </c>
    </row>
    <row r="13" spans="1:9" x14ac:dyDescent="0.35">
      <c r="A13" s="1">
        <v>45881</v>
      </c>
      <c r="B13" t="s">
        <v>26</v>
      </c>
      <c r="C13">
        <v>276.47000122070313</v>
      </c>
      <c r="D13">
        <v>2.8813115557890567E-2</v>
      </c>
      <c r="E13">
        <v>3.6206923006432135E-5</v>
      </c>
      <c r="F13">
        <v>3.8892252718394804E-2</v>
      </c>
      <c r="G13">
        <v>0.15037656187034787</v>
      </c>
      <c r="H13" t="s">
        <v>27</v>
      </c>
      <c r="I13" t="s">
        <v>25</v>
      </c>
    </row>
    <row r="14" spans="1:9" x14ac:dyDescent="0.35">
      <c r="A14" s="1">
        <v>45880</v>
      </c>
      <c r="B14" t="s">
        <v>26</v>
      </c>
      <c r="C14">
        <v>276.45999145507813</v>
      </c>
      <c r="D14">
        <v>2.8776908634884135E-2</v>
      </c>
      <c r="E14">
        <v>1.468105456011326E-2</v>
      </c>
      <c r="F14">
        <v>3.0260099977652555E-2</v>
      </c>
      <c r="G14">
        <v>0.15379153938007462</v>
      </c>
      <c r="H14" t="s">
        <v>27</v>
      </c>
      <c r="I14" t="s">
        <v>25</v>
      </c>
    </row>
    <row r="15" spans="1:9" x14ac:dyDescent="0.35">
      <c r="A15" s="1">
        <v>45877</v>
      </c>
      <c r="B15" t="s">
        <v>26</v>
      </c>
      <c r="C15">
        <v>272.45999145507813</v>
      </c>
      <c r="D15">
        <v>1.4095854074770875E-2</v>
      </c>
      <c r="E15">
        <v>5.9071335377904877E-3</v>
      </c>
      <c r="F15">
        <v>2.8422598374929997E-2</v>
      </c>
      <c r="G15">
        <v>0.14090697307690436</v>
      </c>
      <c r="H15" t="s">
        <v>27</v>
      </c>
      <c r="I15" t="s">
        <v>25</v>
      </c>
    </row>
    <row r="16" spans="1:9" x14ac:dyDescent="0.35">
      <c r="A16" s="1">
        <v>45876</v>
      </c>
      <c r="B16" t="s">
        <v>26</v>
      </c>
      <c r="C16">
        <v>270.8599853515625</v>
      </c>
      <c r="D16">
        <v>8.1887205369803873E-3</v>
      </c>
      <c r="E16">
        <v>8.1887205369803873E-3</v>
      </c>
      <c r="F16">
        <v>1.6970748200873409E-2</v>
      </c>
      <c r="G16">
        <v>0.13596704654506575</v>
      </c>
      <c r="H16" t="s">
        <v>27</v>
      </c>
      <c r="I16" t="s">
        <v>25</v>
      </c>
    </row>
    <row r="17" spans="1:9" x14ac:dyDescent="0.35">
      <c r="A17" s="1">
        <v>45882</v>
      </c>
      <c r="B17" t="s">
        <v>28</v>
      </c>
      <c r="C17">
        <v>109.29000091552734</v>
      </c>
      <c r="D17">
        <v>1.6933553017916547E-2</v>
      </c>
      <c r="E17">
        <v>8.2421217765982213E-4</v>
      </c>
      <c r="F17">
        <v>1.7029609590971218E-2</v>
      </c>
      <c r="G17">
        <v>6.02444603624539E-2</v>
      </c>
      <c r="H17" t="s">
        <v>27</v>
      </c>
      <c r="I17" t="s">
        <v>25</v>
      </c>
    </row>
    <row r="18" spans="1:9" x14ac:dyDescent="0.35">
      <c r="A18" s="1">
        <v>45881</v>
      </c>
      <c r="B18" t="s">
        <v>28</v>
      </c>
      <c r="C18">
        <v>109.19999694824219</v>
      </c>
      <c r="D18">
        <v>1.6109340840256725E-2</v>
      </c>
      <c r="E18">
        <v>-4.5769383760008164E-4</v>
      </c>
      <c r="F18">
        <v>1.5813925099927406E-2</v>
      </c>
      <c r="G18">
        <v>5.9885453188854409E-2</v>
      </c>
      <c r="H18" t="s">
        <v>27</v>
      </c>
      <c r="I18" t="s">
        <v>25</v>
      </c>
    </row>
    <row r="19" spans="1:9" x14ac:dyDescent="0.35">
      <c r="A19" s="1">
        <v>45880</v>
      </c>
      <c r="B19" t="s">
        <v>28</v>
      </c>
      <c r="C19">
        <v>109.25</v>
      </c>
      <c r="D19">
        <v>1.6567034677856807E-2</v>
      </c>
      <c r="E19">
        <v>6.5413587477782809E-3</v>
      </c>
      <c r="F19">
        <v>1.9503511258553985E-2</v>
      </c>
      <c r="G19">
        <v>6.4088847262149251E-2</v>
      </c>
      <c r="H19" t="s">
        <v>27</v>
      </c>
      <c r="I19" t="s">
        <v>25</v>
      </c>
    </row>
    <row r="20" spans="1:9" x14ac:dyDescent="0.35">
      <c r="A20" s="1">
        <v>45877</v>
      </c>
      <c r="B20" t="s">
        <v>28</v>
      </c>
      <c r="C20">
        <v>108.54000091552734</v>
      </c>
      <c r="D20">
        <v>1.0025675930078526E-2</v>
      </c>
      <c r="E20">
        <v>5.7450218411922993E-3</v>
      </c>
      <c r="F20">
        <v>1.9537871960756625E-2</v>
      </c>
      <c r="G20">
        <v>5.6658874860402664E-2</v>
      </c>
      <c r="H20" t="s">
        <v>27</v>
      </c>
      <c r="I20" t="s">
        <v>25</v>
      </c>
    </row>
    <row r="21" spans="1:9" x14ac:dyDescent="0.35">
      <c r="A21" s="1">
        <v>45876</v>
      </c>
      <c r="B21" t="s">
        <v>28</v>
      </c>
      <c r="C21">
        <v>107.91999816894531</v>
      </c>
      <c r="D21">
        <v>4.2806540888862266E-3</v>
      </c>
      <c r="E21">
        <v>4.2806540888862266E-3</v>
      </c>
      <c r="F21">
        <v>2.0134202051087513E-2</v>
      </c>
      <c r="G21">
        <v>5.5142740095437626E-2</v>
      </c>
      <c r="H21" t="s">
        <v>27</v>
      </c>
      <c r="I21" t="s">
        <v>25</v>
      </c>
    </row>
    <row r="22" spans="1:9" x14ac:dyDescent="0.35">
      <c r="A22" s="1">
        <v>45882</v>
      </c>
      <c r="B22" t="s">
        <v>29</v>
      </c>
      <c r="C22">
        <v>1734.300048828125</v>
      </c>
      <c r="D22">
        <v>8.6705805259035262E-3</v>
      </c>
      <c r="E22">
        <v>-8.6315167344273025E-3</v>
      </c>
      <c r="F22">
        <v>8.6071816389212685E-3</v>
      </c>
      <c r="G22">
        <v>7.1878892971647179E-2</v>
      </c>
      <c r="H22" t="s">
        <v>30</v>
      </c>
      <c r="I22" t="s">
        <v>25</v>
      </c>
    </row>
    <row r="23" spans="1:9" x14ac:dyDescent="0.35">
      <c r="A23" s="1">
        <v>45881</v>
      </c>
      <c r="B23" t="s">
        <v>29</v>
      </c>
      <c r="C23">
        <v>1749.4000244140625</v>
      </c>
      <c r="D23">
        <v>1.7302097260330829E-2</v>
      </c>
      <c r="E23">
        <v>6.8489349145683942E-3</v>
      </c>
      <c r="F23">
        <v>3.5393021834879468E-2</v>
      </c>
      <c r="G23">
        <v>9.7490605027642729E-2</v>
      </c>
      <c r="H23" t="s">
        <v>30</v>
      </c>
      <c r="I23" t="s">
        <v>25</v>
      </c>
    </row>
    <row r="24" spans="1:9" x14ac:dyDescent="0.35">
      <c r="A24" s="1">
        <v>45880</v>
      </c>
      <c r="B24" t="s">
        <v>29</v>
      </c>
      <c r="C24">
        <v>1737.5</v>
      </c>
      <c r="D24">
        <v>1.0453162345762435E-2</v>
      </c>
      <c r="E24">
        <v>8.298542962701605E-3</v>
      </c>
      <c r="F24">
        <v>5.0801330511037301E-2</v>
      </c>
      <c r="G24">
        <v>8.5123690347586267E-2</v>
      </c>
      <c r="H24" t="s">
        <v>30</v>
      </c>
      <c r="I24" t="s">
        <v>25</v>
      </c>
    </row>
    <row r="25" spans="1:9" x14ac:dyDescent="0.35">
      <c r="A25" s="1">
        <v>45877</v>
      </c>
      <c r="B25" t="s">
        <v>29</v>
      </c>
      <c r="C25">
        <v>1723.199951171875</v>
      </c>
      <c r="D25">
        <v>2.1546193830608296E-3</v>
      </c>
      <c r="E25">
        <v>-9.2770037740730338E-4</v>
      </c>
      <c r="F25">
        <v>6.699687379063457E-2</v>
      </c>
      <c r="G25">
        <v>7.976685557389529E-2</v>
      </c>
      <c r="H25" t="s">
        <v>30</v>
      </c>
      <c r="I25" t="s">
        <v>25</v>
      </c>
    </row>
    <row r="26" spans="1:9" x14ac:dyDescent="0.35">
      <c r="A26" s="1">
        <v>45876</v>
      </c>
      <c r="B26" t="s">
        <v>29</v>
      </c>
      <c r="C26">
        <v>1724.800048828125</v>
      </c>
      <c r="D26">
        <v>3.0823197604681329E-3</v>
      </c>
      <c r="E26">
        <v>3.0823197604681329E-3</v>
      </c>
      <c r="F26">
        <v>7.3103960947222379E-2</v>
      </c>
      <c r="G26">
        <v>0.10007017154853193</v>
      </c>
      <c r="H26" t="s">
        <v>30</v>
      </c>
      <c r="I26" t="s">
        <v>25</v>
      </c>
    </row>
    <row r="27" spans="1:9" x14ac:dyDescent="0.35">
      <c r="A27" s="1">
        <v>45882</v>
      </c>
      <c r="B27" t="s">
        <v>31</v>
      </c>
      <c r="C27">
        <v>1729.0999755859375</v>
      </c>
      <c r="D27">
        <v>8.241683477905215E-3</v>
      </c>
      <c r="E27">
        <v>-5.0636105095239747E-3</v>
      </c>
      <c r="F27">
        <v>8.2215601084183465E-3</v>
      </c>
      <c r="G27">
        <v>7.9675289157625562E-2</v>
      </c>
      <c r="H27" t="s">
        <v>30</v>
      </c>
      <c r="I27" t="s">
        <v>25</v>
      </c>
    </row>
    <row r="28" spans="1:9" x14ac:dyDescent="0.35">
      <c r="A28" s="1">
        <v>45881</v>
      </c>
      <c r="B28" t="s">
        <v>31</v>
      </c>
      <c r="C28">
        <v>1737.9000244140625</v>
      </c>
      <c r="D28">
        <v>1.330529398742919E-2</v>
      </c>
      <c r="E28">
        <v>6.3115370087216682E-3</v>
      </c>
      <c r="F28">
        <v>3.7552253381529788E-2</v>
      </c>
      <c r="G28">
        <v>9.7089862507722335E-2</v>
      </c>
      <c r="H28" t="s">
        <v>30</v>
      </c>
      <c r="I28" t="s">
        <v>25</v>
      </c>
    </row>
    <row r="29" spans="1:9" x14ac:dyDescent="0.35">
      <c r="A29" s="1">
        <v>45880</v>
      </c>
      <c r="B29" t="s">
        <v>31</v>
      </c>
      <c r="C29">
        <v>1727</v>
      </c>
      <c r="D29">
        <v>6.9937569787075216E-3</v>
      </c>
      <c r="E29">
        <v>4.7707417610709513E-3</v>
      </c>
      <c r="F29">
        <v>4.8000469939954549E-2</v>
      </c>
      <c r="G29">
        <v>8.8902900378310168E-2</v>
      </c>
      <c r="H29" t="s">
        <v>30</v>
      </c>
      <c r="I29" t="s">
        <v>25</v>
      </c>
    </row>
    <row r="30" spans="1:9" x14ac:dyDescent="0.35">
      <c r="A30" s="1">
        <v>45877</v>
      </c>
      <c r="B30" t="s">
        <v>31</v>
      </c>
      <c r="C30">
        <v>1718.800048828125</v>
      </c>
      <c r="D30">
        <v>2.2230152176365703E-3</v>
      </c>
      <c r="E30">
        <v>-1.8003226331286815E-3</v>
      </c>
      <c r="F30">
        <v>7.0236643105930918E-2</v>
      </c>
      <c r="G30">
        <v>8.3254617584557211E-2</v>
      </c>
      <c r="H30" t="s">
        <v>30</v>
      </c>
      <c r="I30" t="s">
        <v>25</v>
      </c>
    </row>
    <row r="31" spans="1:9" x14ac:dyDescent="0.35">
      <c r="A31" s="1">
        <v>45876</v>
      </c>
      <c r="B31" t="s">
        <v>31</v>
      </c>
      <c r="C31">
        <v>1721.9000244140625</v>
      </c>
      <c r="D31">
        <v>4.0233378507652517E-3</v>
      </c>
      <c r="E31">
        <v>4.0233378507652517E-3</v>
      </c>
      <c r="F31">
        <v>7.4173440058679097E-2</v>
      </c>
      <c r="G31">
        <v>0.10676177553217658</v>
      </c>
      <c r="H31" t="s">
        <v>30</v>
      </c>
      <c r="I31" t="s">
        <v>25</v>
      </c>
    </row>
    <row r="32" spans="1:9" x14ac:dyDescent="0.35">
      <c r="A32" s="1">
        <v>45881</v>
      </c>
      <c r="B32" t="s">
        <v>14</v>
      </c>
      <c r="C32">
        <v>44458.609375</v>
      </c>
      <c r="D32">
        <v>7.9287394579962145E-3</v>
      </c>
      <c r="E32">
        <v>1.0995305136794808E-2</v>
      </c>
      <c r="F32">
        <v>7.8634646301716238E-3</v>
      </c>
      <c r="G32">
        <v>9.8884095616293965E-3</v>
      </c>
      <c r="H32" t="s">
        <v>32</v>
      </c>
      <c r="I32" t="s">
        <v>33</v>
      </c>
    </row>
    <row r="33" spans="1:9" x14ac:dyDescent="0.35">
      <c r="A33" s="1">
        <v>45880</v>
      </c>
      <c r="B33" t="s">
        <v>14</v>
      </c>
      <c r="C33">
        <v>43975.08984375</v>
      </c>
      <c r="D33">
        <v>-3.066565678798594E-3</v>
      </c>
      <c r="E33">
        <v>-4.5391457885237685E-3</v>
      </c>
      <c r="F33">
        <v>-4.4947796568443055E-3</v>
      </c>
      <c r="G33">
        <v>-1.0898839976910213E-2</v>
      </c>
      <c r="H33" t="s">
        <v>32</v>
      </c>
      <c r="I33" t="s">
        <v>33</v>
      </c>
    </row>
    <row r="34" spans="1:9" x14ac:dyDescent="0.35">
      <c r="A34" s="1">
        <v>45877</v>
      </c>
      <c r="B34" t="s">
        <v>14</v>
      </c>
      <c r="C34">
        <v>44175.609375</v>
      </c>
      <c r="D34">
        <v>1.4725801097251745E-3</v>
      </c>
      <c r="E34">
        <v>4.707190103173664E-3</v>
      </c>
      <c r="F34">
        <v>1.3467547583602135E-2</v>
      </c>
      <c r="G34">
        <v>-4.415047767399316E-3</v>
      </c>
      <c r="H34" t="s">
        <v>32</v>
      </c>
      <c r="I34" t="s">
        <v>33</v>
      </c>
    </row>
    <row r="35" spans="1:9" x14ac:dyDescent="0.35">
      <c r="A35" s="1">
        <v>45876</v>
      </c>
      <c r="B35" t="s">
        <v>14</v>
      </c>
      <c r="C35">
        <v>43968.640625</v>
      </c>
      <c r="D35">
        <v>-3.2346099934484895E-3</v>
      </c>
      <c r="E35">
        <v>-5.0795341717050357E-3</v>
      </c>
      <c r="F35">
        <v>-3.6785913665561276E-3</v>
      </c>
      <c r="G35">
        <v>-1.5274136954222084E-2</v>
      </c>
      <c r="H35" t="s">
        <v>32</v>
      </c>
      <c r="I35" t="s">
        <v>33</v>
      </c>
    </row>
    <row r="36" spans="1:9" x14ac:dyDescent="0.35">
      <c r="A36" s="1">
        <v>45875</v>
      </c>
      <c r="B36" t="s">
        <v>14</v>
      </c>
      <c r="C36">
        <v>44193.12109375</v>
      </c>
      <c r="D36">
        <v>1.8449241782565462E-3</v>
      </c>
      <c r="E36">
        <v>1.8449241782565462E-3</v>
      </c>
      <c r="F36">
        <v>-6.0313186824771936E-3</v>
      </c>
      <c r="G36">
        <v>-5.9646833738602467E-3</v>
      </c>
      <c r="H36" t="s">
        <v>32</v>
      </c>
      <c r="I36" t="s">
        <v>33</v>
      </c>
    </row>
    <row r="37" spans="1:9" x14ac:dyDescent="0.35">
      <c r="A37" s="1">
        <v>45881</v>
      </c>
      <c r="B37" t="s">
        <v>34</v>
      </c>
      <c r="C37">
        <v>6445.759765625</v>
      </c>
      <c r="D37">
        <v>2.3125450653413537E-2</v>
      </c>
      <c r="E37">
        <v>1.1345435846612739E-2</v>
      </c>
      <c r="F37">
        <v>2.326804328526566E-2</v>
      </c>
      <c r="G37">
        <v>3.2352301751279899E-2</v>
      </c>
      <c r="H37" t="s">
        <v>32</v>
      </c>
      <c r="I37" t="s">
        <v>33</v>
      </c>
    </row>
    <row r="38" spans="1:9" x14ac:dyDescent="0.35">
      <c r="A38" s="1">
        <v>45880</v>
      </c>
      <c r="B38" t="s">
        <v>34</v>
      </c>
      <c r="C38">
        <v>6373.4501953125</v>
      </c>
      <c r="D38">
        <v>1.1780014806800798E-2</v>
      </c>
      <c r="E38">
        <v>-2.5041278217863283E-3</v>
      </c>
      <c r="F38">
        <v>6.873723022494227E-3</v>
      </c>
      <c r="G38">
        <v>1.6732732196599542E-2</v>
      </c>
      <c r="H38" t="s">
        <v>32</v>
      </c>
      <c r="I38" t="s">
        <v>33</v>
      </c>
    </row>
    <row r="39" spans="1:9" x14ac:dyDescent="0.35">
      <c r="A39" s="1">
        <v>45877</v>
      </c>
      <c r="B39" t="s">
        <v>34</v>
      </c>
      <c r="C39">
        <v>6389.4501953125</v>
      </c>
      <c r="D39">
        <v>1.4284142628587126E-2</v>
      </c>
      <c r="E39">
        <v>7.7997153489748339E-3</v>
      </c>
      <c r="F39">
        <v>2.4277042739179855E-2</v>
      </c>
      <c r="G39">
        <v>2.0719708504732592E-2</v>
      </c>
      <c r="H39" t="s">
        <v>32</v>
      </c>
      <c r="I39" t="s">
        <v>33</v>
      </c>
    </row>
    <row r="40" spans="1:9" x14ac:dyDescent="0.35">
      <c r="A40" s="1">
        <v>45876</v>
      </c>
      <c r="B40" t="s">
        <v>34</v>
      </c>
      <c r="C40">
        <v>6340</v>
      </c>
      <c r="D40">
        <v>6.4844272796122926E-3</v>
      </c>
      <c r="E40">
        <v>-7.9748001548018976E-4</v>
      </c>
      <c r="F40">
        <v>9.6202200542627736E-5</v>
      </c>
      <c r="G40">
        <v>9.4802035890397818E-3</v>
      </c>
      <c r="H40" t="s">
        <v>32</v>
      </c>
      <c r="I40" t="s">
        <v>33</v>
      </c>
    </row>
    <row r="41" spans="1:9" x14ac:dyDescent="0.35">
      <c r="A41" s="1">
        <v>45875</v>
      </c>
      <c r="B41" t="s">
        <v>34</v>
      </c>
      <c r="C41">
        <v>6345.06005859375</v>
      </c>
      <c r="D41">
        <v>7.2819072950924824E-3</v>
      </c>
      <c r="E41">
        <v>7.2819072950924824E-3</v>
      </c>
      <c r="F41">
        <v>-2.80372849232291E-3</v>
      </c>
      <c r="G41">
        <v>1.3060338550493933E-2</v>
      </c>
      <c r="H41" t="s">
        <v>32</v>
      </c>
      <c r="I41" t="s">
        <v>33</v>
      </c>
    </row>
    <row r="42" spans="1:9" x14ac:dyDescent="0.35">
      <c r="A42" s="1">
        <v>45881</v>
      </c>
      <c r="B42" t="s">
        <v>16</v>
      </c>
      <c r="C42">
        <v>9147.8095703125</v>
      </c>
      <c r="D42">
        <v>5.9138557872051578E-4</v>
      </c>
      <c r="E42">
        <v>1.9824955505094444E-3</v>
      </c>
      <c r="F42">
        <v>5.5553443031719496E-4</v>
      </c>
      <c r="G42">
        <v>2.343720637528901E-2</v>
      </c>
      <c r="H42" t="s">
        <v>35</v>
      </c>
      <c r="I42" t="s">
        <v>33</v>
      </c>
    </row>
    <row r="43" spans="1:9" x14ac:dyDescent="0.35">
      <c r="A43" s="1">
        <v>45880</v>
      </c>
      <c r="B43" t="s">
        <v>16</v>
      </c>
      <c r="C43">
        <v>9129.7099609375</v>
      </c>
      <c r="D43">
        <v>-1.3911099717889286E-3</v>
      </c>
      <c r="E43">
        <v>3.7357628729481895E-3</v>
      </c>
      <c r="F43">
        <v>1.5448180714616733E-4</v>
      </c>
      <c r="G43">
        <v>1.4630975667171198E-2</v>
      </c>
      <c r="H43" t="s">
        <v>35</v>
      </c>
      <c r="I43" t="s">
        <v>33</v>
      </c>
    </row>
    <row r="44" spans="1:9" x14ac:dyDescent="0.35">
      <c r="A44" s="1">
        <v>45877</v>
      </c>
      <c r="B44" t="s">
        <v>16</v>
      </c>
      <c r="C44">
        <v>9095.73046875</v>
      </c>
      <c r="D44">
        <v>-5.1268728447371181E-3</v>
      </c>
      <c r="E44">
        <v>-5.5369630916346502E-4</v>
      </c>
      <c r="F44">
        <v>2.9938965517315452E-3</v>
      </c>
      <c r="G44">
        <v>1.7292056200575168E-2</v>
      </c>
      <c r="H44" t="s">
        <v>35</v>
      </c>
      <c r="I44" t="s">
        <v>33</v>
      </c>
    </row>
    <row r="45" spans="1:9" x14ac:dyDescent="0.35">
      <c r="A45" s="1">
        <v>45876</v>
      </c>
      <c r="B45" t="s">
        <v>16</v>
      </c>
      <c r="C45">
        <v>9100.76953125</v>
      </c>
      <c r="D45">
        <v>-4.5731765355736531E-3</v>
      </c>
      <c r="E45">
        <v>-6.9334234701472486E-3</v>
      </c>
      <c r="F45">
        <v>-3.5082346583301671E-3</v>
      </c>
      <c r="G45">
        <v>1.393873796713252E-2</v>
      </c>
      <c r="H45" t="s">
        <v>35</v>
      </c>
      <c r="I45" t="s">
        <v>33</v>
      </c>
    </row>
    <row r="46" spans="1:9" x14ac:dyDescent="0.35">
      <c r="A46" s="1">
        <v>45875</v>
      </c>
      <c r="B46" t="s">
        <v>16</v>
      </c>
      <c r="C46">
        <v>9164.3095703125</v>
      </c>
      <c r="D46">
        <v>2.3602469345735955E-3</v>
      </c>
      <c r="E46">
        <v>2.3602469345735955E-3</v>
      </c>
      <c r="F46">
        <v>2.9954382252590506E-3</v>
      </c>
      <c r="G46">
        <v>3.352761748350308E-2</v>
      </c>
      <c r="H46" t="s">
        <v>35</v>
      </c>
      <c r="I46" t="s">
        <v>33</v>
      </c>
    </row>
    <row r="47" spans="1:9" x14ac:dyDescent="0.35">
      <c r="A47" s="1">
        <v>45881</v>
      </c>
      <c r="B47" t="s">
        <v>36</v>
      </c>
      <c r="C47">
        <v>5335.97021484375</v>
      </c>
      <c r="D47">
        <v>1.6417856928583552E-2</v>
      </c>
      <c r="E47">
        <v>7.7273687595069696E-4</v>
      </c>
      <c r="F47">
        <v>1.6454689540477574E-2</v>
      </c>
      <c r="G47">
        <v>-3.3991650053715183E-3</v>
      </c>
      <c r="H47" t="s">
        <v>35</v>
      </c>
      <c r="I47" t="s">
        <v>33</v>
      </c>
    </row>
    <row r="48" spans="1:9" x14ac:dyDescent="0.35">
      <c r="A48" s="1">
        <v>45880</v>
      </c>
      <c r="B48" t="s">
        <v>36</v>
      </c>
      <c r="C48">
        <v>5331.85009765625</v>
      </c>
      <c r="D48">
        <v>1.5645120052632855E-2</v>
      </c>
      <c r="E48">
        <v>-2.971374079954181E-3</v>
      </c>
      <c r="F48">
        <v>1.7078369202863763E-2</v>
      </c>
      <c r="G48">
        <v>-7.261420313521505E-3</v>
      </c>
      <c r="H48" t="s">
        <v>35</v>
      </c>
      <c r="I48" t="s">
        <v>33</v>
      </c>
    </row>
    <row r="49" spans="1:9" x14ac:dyDescent="0.35">
      <c r="A49" s="1">
        <v>45877</v>
      </c>
      <c r="B49" t="s">
        <v>36</v>
      </c>
      <c r="C49">
        <v>5347.740234375</v>
      </c>
      <c r="D49">
        <v>1.8616494132587036E-2</v>
      </c>
      <c r="E49">
        <v>2.9388981526599078E-3</v>
      </c>
      <c r="F49">
        <v>3.526020854796541E-2</v>
      </c>
      <c r="G49">
        <v>-6.6387812759429732E-3</v>
      </c>
      <c r="H49" t="s">
        <v>35</v>
      </c>
      <c r="I49" t="s">
        <v>33</v>
      </c>
    </row>
    <row r="50" spans="1:9" x14ac:dyDescent="0.35">
      <c r="A50" s="1">
        <v>45876</v>
      </c>
      <c r="B50" t="s">
        <v>36</v>
      </c>
      <c r="C50">
        <v>5332.06982421875</v>
      </c>
      <c r="D50">
        <v>1.5677595979927128E-2</v>
      </c>
      <c r="E50">
        <v>1.3067831080139536E-2</v>
      </c>
      <c r="F50">
        <v>2.2838506071849451E-3</v>
      </c>
      <c r="G50">
        <v>-1.9528304944603336E-2</v>
      </c>
      <c r="H50" t="s">
        <v>35</v>
      </c>
      <c r="I50" t="s">
        <v>33</v>
      </c>
    </row>
    <row r="51" spans="1:9" x14ac:dyDescent="0.35">
      <c r="A51" s="1">
        <v>45875</v>
      </c>
      <c r="B51" t="s">
        <v>36</v>
      </c>
      <c r="C51">
        <v>5263.2900390625</v>
      </c>
      <c r="D51">
        <v>2.6097648997875922E-3</v>
      </c>
      <c r="E51">
        <v>2.6097648997875922E-3</v>
      </c>
      <c r="F51">
        <v>-2.4084145621916742E-2</v>
      </c>
      <c r="G51">
        <v>-3.3487254331712402E-2</v>
      </c>
      <c r="H51" t="s">
        <v>35</v>
      </c>
      <c r="I51" t="s">
        <v>33</v>
      </c>
    </row>
    <row r="52" spans="1:9" x14ac:dyDescent="0.35">
      <c r="A52" s="1">
        <v>45882</v>
      </c>
      <c r="B52" t="s">
        <v>15</v>
      </c>
      <c r="C52">
        <v>43402.19140625</v>
      </c>
      <c r="D52">
        <v>6.8548436921291644E-2</v>
      </c>
      <c r="E52">
        <v>1.6012378367958879E-2</v>
      </c>
      <c r="F52">
        <v>7.0349809386319739E-2</v>
      </c>
      <c r="G52">
        <v>9.9914043855947376E-2</v>
      </c>
      <c r="H52" t="s">
        <v>37</v>
      </c>
      <c r="I52" t="s">
        <v>33</v>
      </c>
    </row>
    <row r="53" spans="1:9" x14ac:dyDescent="0.35">
      <c r="A53" s="1">
        <v>45881</v>
      </c>
      <c r="B53" t="s">
        <v>15</v>
      </c>
      <c r="C53">
        <v>42718.171875</v>
      </c>
      <c r="D53">
        <v>5.2536058553332765E-2</v>
      </c>
      <c r="E53">
        <v>2.1465353725928393E-2</v>
      </c>
      <c r="F53">
        <v>6.024895827869714E-2</v>
      </c>
      <c r="G53">
        <v>7.9568301092278082E-2</v>
      </c>
      <c r="H53" t="s">
        <v>37</v>
      </c>
      <c r="I53" t="s">
        <v>33</v>
      </c>
    </row>
    <row r="54" spans="1:9" x14ac:dyDescent="0.35">
      <c r="A54" s="1">
        <v>45877</v>
      </c>
      <c r="B54" t="s">
        <v>15</v>
      </c>
      <c r="C54">
        <v>41820.48046875</v>
      </c>
      <c r="D54">
        <v>3.1070704827404372E-2</v>
      </c>
      <c r="E54">
        <v>1.8542323945390571E-2</v>
      </c>
      <c r="F54">
        <v>2.5021786173233584E-2</v>
      </c>
      <c r="G54">
        <v>5.4837849629162827E-2</v>
      </c>
      <c r="H54" t="s">
        <v>37</v>
      </c>
      <c r="I54" t="s">
        <v>33</v>
      </c>
    </row>
    <row r="55" spans="1:9" x14ac:dyDescent="0.35">
      <c r="A55" s="1">
        <v>45876</v>
      </c>
      <c r="B55" t="s">
        <v>15</v>
      </c>
      <c r="C55">
        <v>41059.1484375</v>
      </c>
      <c r="D55">
        <v>1.2528380882013801E-2</v>
      </c>
      <c r="E55">
        <v>6.478489362362172E-3</v>
      </c>
      <c r="F55">
        <v>-2.5984713151405714E-4</v>
      </c>
      <c r="G55">
        <v>3.1085569038540095E-2</v>
      </c>
      <c r="H55" t="s">
        <v>37</v>
      </c>
      <c r="I55" t="s">
        <v>33</v>
      </c>
    </row>
    <row r="56" spans="1:9" x14ac:dyDescent="0.35">
      <c r="A56" s="1">
        <v>45875</v>
      </c>
      <c r="B56" t="s">
        <v>15</v>
      </c>
      <c r="C56">
        <v>40794.859375</v>
      </c>
      <c r="D56">
        <v>6.049891519651629E-3</v>
      </c>
      <c r="E56">
        <v>6.049891519651629E-3</v>
      </c>
      <c r="F56">
        <v>3.4475757770544568E-3</v>
      </c>
      <c r="G56">
        <v>2.7868077184462825E-2</v>
      </c>
      <c r="H56" t="s">
        <v>37</v>
      </c>
      <c r="I56" t="s">
        <v>33</v>
      </c>
    </row>
    <row r="57" spans="1:9" x14ac:dyDescent="0.35">
      <c r="A57" s="1">
        <v>45882</v>
      </c>
      <c r="B57" t="s">
        <v>13</v>
      </c>
      <c r="C57">
        <v>3686.342041015625</v>
      </c>
      <c r="D57">
        <v>1.4338011123815941E-2</v>
      </c>
      <c r="E57">
        <v>5.5714061090736955E-3</v>
      </c>
      <c r="F57">
        <v>1.4404854656512089E-2</v>
      </c>
      <c r="G57">
        <v>5.2105254723035399E-2</v>
      </c>
      <c r="H57" t="s">
        <v>37</v>
      </c>
      <c r="I57" t="s">
        <v>33</v>
      </c>
    </row>
    <row r="58" spans="1:9" x14ac:dyDescent="0.35">
      <c r="A58" s="1">
        <v>45881</v>
      </c>
      <c r="B58" t="s">
        <v>13</v>
      </c>
      <c r="C58">
        <v>3665.917724609375</v>
      </c>
      <c r="D58">
        <v>8.7666050147422458E-3</v>
      </c>
      <c r="E58">
        <v>5.0365617246876937E-3</v>
      </c>
      <c r="F58">
        <v>1.3356949266011942E-2</v>
      </c>
      <c r="G58">
        <v>4.5911270001863347E-2</v>
      </c>
      <c r="H58" t="s">
        <v>37</v>
      </c>
      <c r="I58" t="s">
        <v>33</v>
      </c>
    </row>
    <row r="59" spans="1:9" x14ac:dyDescent="0.35">
      <c r="A59" s="1">
        <v>45880</v>
      </c>
      <c r="B59" t="s">
        <v>13</v>
      </c>
      <c r="C59">
        <v>3647.546630859375</v>
      </c>
      <c r="D59">
        <v>3.7300432900545522E-3</v>
      </c>
      <c r="E59">
        <v>3.4162363574026244E-3</v>
      </c>
      <c r="F59">
        <v>1.7926948492266837E-2</v>
      </c>
      <c r="G59">
        <v>3.6337912026550789E-2</v>
      </c>
      <c r="H59" t="s">
        <v>37</v>
      </c>
      <c r="I59" t="s">
        <v>33</v>
      </c>
    </row>
    <row r="60" spans="1:9" x14ac:dyDescent="0.35">
      <c r="A60" s="1">
        <v>45877</v>
      </c>
      <c r="B60" t="s">
        <v>13</v>
      </c>
      <c r="C60">
        <v>3635.128173828125</v>
      </c>
      <c r="D60">
        <v>3.1380693265192772E-4</v>
      </c>
      <c r="E60">
        <v>-1.246908218995979E-3</v>
      </c>
      <c r="F60">
        <v>2.111721493779517E-2</v>
      </c>
      <c r="G60">
        <v>3.5596757364154463E-2</v>
      </c>
      <c r="H60" t="s">
        <v>37</v>
      </c>
      <c r="I60" t="s">
        <v>33</v>
      </c>
    </row>
    <row r="61" spans="1:9" x14ac:dyDescent="0.35">
      <c r="A61" s="1">
        <v>45876</v>
      </c>
      <c r="B61" t="s">
        <v>13</v>
      </c>
      <c r="C61">
        <v>3639.66650390625</v>
      </c>
      <c r="D61">
        <v>1.5607151516479068E-3</v>
      </c>
      <c r="E61">
        <v>1.5607151516479068E-3</v>
      </c>
      <c r="F61">
        <v>1.859904244786148E-2</v>
      </c>
      <c r="G61">
        <v>3.7036011641067956E-2</v>
      </c>
      <c r="H61" t="s">
        <v>37</v>
      </c>
      <c r="I61" t="s">
        <v>33</v>
      </c>
    </row>
  </sheetData>
  <phoneticPr fontId="8" type="noConversion"/>
  <pageMargins left="0.7" right="0.7" top="0.75" bottom="0.75" header="0.3" footer="0.3"/>
  <pageSetup scale="12"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D67AE-F725-41B1-97A1-74C97DB69A07}">
  <dimension ref="A1:F61"/>
  <sheetViews>
    <sheetView view="pageBreakPreview" topLeftCell="A28" zoomScale="60" zoomScaleNormal="100" workbookViewId="0">
      <selection activeCell="Q27" sqref="Q27:Q28"/>
    </sheetView>
  </sheetViews>
  <sheetFormatPr defaultRowHeight="14.5" x14ac:dyDescent="0.35"/>
  <cols>
    <col min="1" max="1" width="8.54296875" style="12" bestFit="1" customWidth="1"/>
    <col min="2" max="2" width="12.6328125" bestFit="1" customWidth="1"/>
    <col min="3" max="3" width="12.54296875" style="13" bestFit="1" customWidth="1"/>
    <col min="4" max="5" width="13.54296875" style="13" bestFit="1" customWidth="1"/>
    <col min="6" max="6" width="14.6328125" style="13" bestFit="1" customWidth="1"/>
    <col min="7" max="7" width="11" bestFit="1" customWidth="1"/>
    <col min="8" max="11" width="12" bestFit="1" customWidth="1"/>
    <col min="12" max="12" width="13.7265625" bestFit="1" customWidth="1"/>
    <col min="13" max="13" width="14.7265625" bestFit="1" customWidth="1"/>
    <col min="14" max="14" width="15.54296875" bestFit="1" customWidth="1"/>
    <col min="15" max="17" width="14.453125" bestFit="1" customWidth="1"/>
    <col min="18" max="20" width="14.26953125" bestFit="1" customWidth="1"/>
    <col min="21" max="23" width="13.81640625" bestFit="1" customWidth="1"/>
    <col min="24" max="24" width="18.1796875" bestFit="1" customWidth="1"/>
    <col min="25" max="25" width="17.54296875" bestFit="1" customWidth="1"/>
    <col min="26" max="26" width="19.1796875" bestFit="1" customWidth="1"/>
    <col min="27" max="27" width="18.54296875" bestFit="1" customWidth="1"/>
    <col min="28" max="28" width="20" bestFit="1" customWidth="1"/>
    <col min="29" max="29" width="19.26953125" bestFit="1" customWidth="1"/>
    <col min="30" max="30" width="12" bestFit="1" customWidth="1"/>
    <col min="31" max="32" width="12.26953125" bestFit="1" customWidth="1"/>
    <col min="33" max="33" width="13.26953125" bestFit="1" customWidth="1"/>
  </cols>
  <sheetData>
    <row r="1" spans="1:6" x14ac:dyDescent="0.35">
      <c r="A1" s="12" t="s">
        <v>19</v>
      </c>
      <c r="B1" t="s">
        <v>20</v>
      </c>
      <c r="C1" s="13" t="s">
        <v>75</v>
      </c>
      <c r="D1" s="13" t="s">
        <v>76</v>
      </c>
      <c r="E1" s="13" t="s">
        <v>77</v>
      </c>
      <c r="F1" s="13" t="s">
        <v>78</v>
      </c>
    </row>
    <row r="2" spans="1:6" x14ac:dyDescent="0.35">
      <c r="A2" s="12">
        <v>45882</v>
      </c>
      <c r="B2">
        <v>1599.8499755859375</v>
      </c>
      <c r="C2" s="13">
        <v>0.56992084432717682</v>
      </c>
      <c r="D2" s="13">
        <v>0.72295514511873349</v>
      </c>
      <c r="E2" s="13">
        <v>0.82321899736147752</v>
      </c>
      <c r="F2" s="13">
        <v>0.77044854881266489</v>
      </c>
    </row>
    <row r="3" spans="1:6" x14ac:dyDescent="0.35">
      <c r="A3" s="12">
        <v>45881</v>
      </c>
      <c r="B3">
        <v>1608.219970703125</v>
      </c>
      <c r="C3" s="13">
        <v>0.77836411609498679</v>
      </c>
      <c r="D3" s="13">
        <v>0.77836411609498679</v>
      </c>
      <c r="E3" s="13">
        <v>0.85224274406332456</v>
      </c>
      <c r="F3" s="13">
        <v>0.78627968337730869</v>
      </c>
    </row>
    <row r="4" spans="1:6" x14ac:dyDescent="0.35">
      <c r="A4" s="12">
        <v>45880</v>
      </c>
      <c r="B4">
        <v>1596.8599853515625</v>
      </c>
      <c r="C4" s="13">
        <v>0.77308707124010556</v>
      </c>
      <c r="D4" s="13">
        <v>0.74670184696569919</v>
      </c>
      <c r="E4" s="13">
        <v>0.85224274406332456</v>
      </c>
      <c r="F4" s="13">
        <v>0.77572559366754612</v>
      </c>
    </row>
    <row r="5" spans="1:6" x14ac:dyDescent="0.35">
      <c r="A5" s="12">
        <v>45877</v>
      </c>
      <c r="B5">
        <v>1584.949951171875</v>
      </c>
      <c r="C5" s="13">
        <v>0.73614775725593673</v>
      </c>
      <c r="D5" s="13">
        <v>0.69920844327176779</v>
      </c>
      <c r="E5" s="13">
        <v>0.83641160949868076</v>
      </c>
      <c r="F5" s="13">
        <v>0.75989445910290232</v>
      </c>
    </row>
    <row r="6" spans="1:6" x14ac:dyDescent="0.35">
      <c r="A6" s="12">
        <v>45876</v>
      </c>
      <c r="B6">
        <v>1581.81005859375</v>
      </c>
      <c r="C6" s="13">
        <v>0.70448548812664913</v>
      </c>
      <c r="D6" s="13">
        <v>0.65963060686015829</v>
      </c>
      <c r="E6" s="13">
        <v>0.82585751978891819</v>
      </c>
      <c r="F6" s="13">
        <v>0.75989445910290232</v>
      </c>
    </row>
    <row r="7" spans="1:6" x14ac:dyDescent="0.35">
      <c r="A7" s="12">
        <v>45875</v>
      </c>
      <c r="B7">
        <v>1573.7099609375</v>
      </c>
      <c r="C7" s="13">
        <v>0.68865435356200533</v>
      </c>
      <c r="D7" s="13">
        <v>0.63324538258575203</v>
      </c>
      <c r="E7" s="13">
        <v>0.82321899736147752</v>
      </c>
      <c r="F7" s="13">
        <v>0.74142480211081796</v>
      </c>
    </row>
    <row r="8" spans="1:6" x14ac:dyDescent="0.35">
      <c r="A8" s="12">
        <v>45874</v>
      </c>
      <c r="B8">
        <v>1547.1500244140625</v>
      </c>
      <c r="C8" s="13">
        <v>0.39841688654353563</v>
      </c>
      <c r="D8" s="13">
        <v>0.54617414248021112</v>
      </c>
      <c r="E8" s="13">
        <v>0.77836411609498679</v>
      </c>
      <c r="F8" s="13">
        <v>0.71767810026385226</v>
      </c>
    </row>
    <row r="9" spans="1:6" x14ac:dyDescent="0.35">
      <c r="A9" s="12">
        <v>45873</v>
      </c>
      <c r="B9">
        <v>1528.18994140625</v>
      </c>
      <c r="C9" s="13">
        <v>0.46174142480211083</v>
      </c>
      <c r="D9" s="13">
        <v>0.62005277044854878</v>
      </c>
      <c r="E9" s="13">
        <v>0.81266490765171506</v>
      </c>
      <c r="F9" s="13">
        <v>0.72823218997361483</v>
      </c>
    </row>
    <row r="10" spans="1:6" x14ac:dyDescent="0.35">
      <c r="A10" s="12">
        <v>45870</v>
      </c>
      <c r="B10">
        <v>1495.2099609375</v>
      </c>
      <c r="C10" s="13">
        <v>0.35620052770448551</v>
      </c>
      <c r="D10" s="13">
        <v>0.54089709762532978</v>
      </c>
      <c r="E10" s="13">
        <v>0.79419525065963059</v>
      </c>
      <c r="F10" s="13">
        <v>0.71503957783641159</v>
      </c>
    </row>
    <row r="11" spans="1:6" x14ac:dyDescent="0.35">
      <c r="A11" s="12">
        <v>45869</v>
      </c>
      <c r="B11">
        <v>1502.52001953125</v>
      </c>
      <c r="C11" s="13">
        <v>0.39313984168865435</v>
      </c>
      <c r="D11" s="13">
        <v>0.60686015831134565</v>
      </c>
      <c r="E11" s="13">
        <v>0.81002638522427439</v>
      </c>
      <c r="F11" s="13">
        <v>0.70976253298153036</v>
      </c>
    </row>
    <row r="12" spans="1:6" x14ac:dyDescent="0.35">
      <c r="A12" s="12">
        <v>45868</v>
      </c>
      <c r="B12">
        <v>1507.6300048828125</v>
      </c>
      <c r="C12" s="13">
        <v>0.30079155672823221</v>
      </c>
      <c r="D12" s="13">
        <v>0.57519788918205805</v>
      </c>
      <c r="E12" s="13">
        <v>0.80474934036939316</v>
      </c>
      <c r="F12" s="13">
        <v>0.71767810026385226</v>
      </c>
    </row>
    <row r="13" spans="1:6" x14ac:dyDescent="0.35">
      <c r="A13" s="12">
        <v>45867</v>
      </c>
      <c r="B13">
        <v>1493.4100341796875</v>
      </c>
      <c r="C13" s="13">
        <v>0.25329815303430081</v>
      </c>
      <c r="D13" s="13">
        <v>0.52242744063324542</v>
      </c>
      <c r="E13" s="13">
        <v>0.78364116094986802</v>
      </c>
      <c r="F13" s="13">
        <v>0.69656992084432723</v>
      </c>
    </row>
    <row r="14" spans="1:6" x14ac:dyDescent="0.35">
      <c r="A14" s="12">
        <v>45866</v>
      </c>
      <c r="B14">
        <v>1557.4200439453125</v>
      </c>
      <c r="C14" s="13">
        <v>0.79419525065963059</v>
      </c>
      <c r="D14" s="13">
        <v>0.83641160949868076</v>
      </c>
      <c r="E14" s="13">
        <v>0.8970976253298153</v>
      </c>
      <c r="F14" s="13">
        <v>0.77572559366754612</v>
      </c>
    </row>
    <row r="15" spans="1:6" x14ac:dyDescent="0.35">
      <c r="A15" s="12">
        <v>45863</v>
      </c>
      <c r="B15">
        <v>1531.1300048828125</v>
      </c>
      <c r="C15" s="13">
        <v>0.63324538258575203</v>
      </c>
      <c r="D15" s="13">
        <v>0.81530343007915562</v>
      </c>
      <c r="E15" s="13">
        <v>0.87071240105540892</v>
      </c>
      <c r="F15" s="13">
        <v>0.74406332453825863</v>
      </c>
    </row>
    <row r="16" spans="1:6" x14ac:dyDescent="0.35">
      <c r="A16" s="12">
        <v>45862</v>
      </c>
      <c r="B16">
        <v>1521.02001953125</v>
      </c>
      <c r="C16" s="13">
        <v>0.57519788918205805</v>
      </c>
      <c r="D16" s="13">
        <v>0.81002638522427439</v>
      </c>
      <c r="E16" s="13">
        <v>0.87071240105540892</v>
      </c>
      <c r="F16" s="13">
        <v>0.73350923482849606</v>
      </c>
    </row>
    <row r="17" spans="1:6" x14ac:dyDescent="0.35">
      <c r="A17" s="12">
        <v>45861</v>
      </c>
      <c r="B17">
        <v>1512.31005859375</v>
      </c>
      <c r="C17" s="13">
        <v>0.61741424802110823</v>
      </c>
      <c r="D17" s="13">
        <v>0.80738786279683372</v>
      </c>
      <c r="E17" s="13">
        <v>0.8812664907651715</v>
      </c>
      <c r="F17" s="13">
        <v>0.72559366754617416</v>
      </c>
    </row>
    <row r="18" spans="1:6" x14ac:dyDescent="0.35">
      <c r="A18" s="12">
        <v>45860</v>
      </c>
      <c r="B18">
        <v>1509.5400390625</v>
      </c>
      <c r="C18" s="13">
        <v>0.49604221635883905</v>
      </c>
      <c r="D18" s="13">
        <v>0.78100263852242746</v>
      </c>
      <c r="E18" s="13">
        <v>0.8812664907651715</v>
      </c>
      <c r="F18" s="13">
        <v>0.70448548812664913</v>
      </c>
    </row>
    <row r="19" spans="1:6" x14ac:dyDescent="0.35">
      <c r="A19" s="12">
        <v>45859</v>
      </c>
      <c r="B19">
        <v>1485.050048828125</v>
      </c>
      <c r="C19" s="13">
        <v>0.51978891820580475</v>
      </c>
      <c r="D19" s="13">
        <v>0.76781002638522422</v>
      </c>
      <c r="E19" s="13">
        <v>0.87598944591029027</v>
      </c>
      <c r="F19" s="13">
        <v>0.69129287598944589</v>
      </c>
    </row>
    <row r="20" spans="1:6" x14ac:dyDescent="0.35">
      <c r="A20" s="12">
        <v>45856</v>
      </c>
      <c r="B20">
        <v>1497.280029296875</v>
      </c>
      <c r="C20" s="13">
        <v>0.71503957783641159</v>
      </c>
      <c r="D20" s="13">
        <v>0.81266490765171506</v>
      </c>
      <c r="E20" s="13">
        <v>0.89973614775725597</v>
      </c>
      <c r="F20" s="13">
        <v>0.70712401055408969</v>
      </c>
    </row>
    <row r="21" spans="1:6" x14ac:dyDescent="0.35">
      <c r="A21" s="12">
        <v>45855</v>
      </c>
      <c r="B21">
        <v>1490.010009765625</v>
      </c>
      <c r="C21" s="13">
        <v>0.68073878627968343</v>
      </c>
      <c r="D21" s="13">
        <v>0.82585751978891819</v>
      </c>
      <c r="E21" s="13">
        <v>0.89445910290237463</v>
      </c>
      <c r="F21" s="13">
        <v>0.68865435356200533</v>
      </c>
    </row>
    <row r="22" spans="1:6" x14ac:dyDescent="0.35">
      <c r="A22" s="12">
        <v>45854</v>
      </c>
      <c r="B22">
        <v>1475.469970703125</v>
      </c>
      <c r="C22" s="13">
        <v>0.62005277044854878</v>
      </c>
      <c r="D22" s="13">
        <v>0.77572559366754612</v>
      </c>
      <c r="E22" s="13">
        <v>0.87862796833773082</v>
      </c>
      <c r="F22" s="13">
        <v>0.67810026385224276</v>
      </c>
    </row>
    <row r="23" spans="1:6" x14ac:dyDescent="0.35">
      <c r="A23" s="12">
        <v>45853</v>
      </c>
      <c r="B23">
        <v>1460.6500244140625</v>
      </c>
      <c r="C23" s="13">
        <v>0.59102902374670185</v>
      </c>
      <c r="D23" s="13">
        <v>0.74934036939313986</v>
      </c>
      <c r="E23" s="13">
        <v>0.87598944591029027</v>
      </c>
      <c r="F23" s="13">
        <v>0.67018469656992086</v>
      </c>
    </row>
    <row r="24" spans="1:6" x14ac:dyDescent="0.35">
      <c r="A24" s="12">
        <v>45852</v>
      </c>
      <c r="B24">
        <v>1470.4200439453125</v>
      </c>
      <c r="C24" s="13">
        <v>0.67810026385224276</v>
      </c>
      <c r="D24" s="13">
        <v>0.77572559366754612</v>
      </c>
      <c r="E24" s="13">
        <v>0.86807387862796836</v>
      </c>
      <c r="F24" s="13">
        <v>0.64643799472295516</v>
      </c>
    </row>
    <row r="25" spans="1:6" x14ac:dyDescent="0.35">
      <c r="A25" s="12">
        <v>45849</v>
      </c>
      <c r="B25">
        <v>1457.760009765625</v>
      </c>
      <c r="C25" s="13">
        <v>0.62005277044854878</v>
      </c>
      <c r="D25" s="13">
        <v>0.76781002638522422</v>
      </c>
      <c r="E25" s="13">
        <v>0.86543535620052769</v>
      </c>
      <c r="F25" s="13">
        <v>0.60422163588390498</v>
      </c>
    </row>
    <row r="26" spans="1:6" x14ac:dyDescent="0.35">
      <c r="A26" s="12">
        <v>45848</v>
      </c>
      <c r="B26">
        <v>1445.6400146484375</v>
      </c>
      <c r="C26" s="13">
        <v>0.73614775725593673</v>
      </c>
      <c r="D26" s="13">
        <v>0.80211081794195249</v>
      </c>
      <c r="E26" s="13">
        <v>0.85488126649076512</v>
      </c>
      <c r="F26" s="13">
        <v>0.60949868073878632</v>
      </c>
    </row>
    <row r="27" spans="1:6" x14ac:dyDescent="0.35">
      <c r="A27" s="12">
        <v>45847</v>
      </c>
      <c r="B27">
        <v>1431.3199462890625</v>
      </c>
      <c r="C27" s="13">
        <v>0.73614775725593673</v>
      </c>
      <c r="D27" s="13">
        <v>0.79947229551451182</v>
      </c>
      <c r="E27" s="13">
        <v>0.86015831134564646</v>
      </c>
      <c r="F27" s="13">
        <v>0.60422163588390498</v>
      </c>
    </row>
    <row r="28" spans="1:6" x14ac:dyDescent="0.35">
      <c r="A28" s="12">
        <v>45846</v>
      </c>
      <c r="B28">
        <v>1415.4599609375</v>
      </c>
      <c r="C28" s="13">
        <v>0.75461741424802109</v>
      </c>
      <c r="D28" s="13">
        <v>0.75989445910290232</v>
      </c>
      <c r="E28" s="13">
        <v>0.84696569920844322</v>
      </c>
      <c r="F28" s="13">
        <v>0.57255936675461738</v>
      </c>
    </row>
    <row r="29" spans="1:6" x14ac:dyDescent="0.35">
      <c r="A29" s="12">
        <v>45845</v>
      </c>
      <c r="B29">
        <v>1402.06005859375</v>
      </c>
      <c r="C29" s="13">
        <v>0.66754617414248019</v>
      </c>
      <c r="D29" s="13">
        <v>0.71503957783641159</v>
      </c>
      <c r="E29" s="13">
        <v>0.87598944591029027</v>
      </c>
      <c r="F29" s="13">
        <v>0.54353562005277045</v>
      </c>
    </row>
    <row r="30" spans="1:6" x14ac:dyDescent="0.35">
      <c r="A30" s="12">
        <v>45842</v>
      </c>
      <c r="B30">
        <v>1386.969970703125</v>
      </c>
      <c r="C30" s="13">
        <v>0.63588390501319259</v>
      </c>
      <c r="D30" s="13">
        <v>0.63060686015831136</v>
      </c>
      <c r="E30" s="13">
        <v>0.86807387862796836</v>
      </c>
      <c r="F30" s="13">
        <v>0.52506596306068598</v>
      </c>
    </row>
    <row r="31" spans="1:6" x14ac:dyDescent="0.35">
      <c r="A31" s="12">
        <v>45841</v>
      </c>
      <c r="B31">
        <v>1381.9599609375</v>
      </c>
      <c r="C31" s="13">
        <v>0.57519788918205805</v>
      </c>
      <c r="D31" s="13">
        <v>0.56464379947229548</v>
      </c>
      <c r="E31" s="13">
        <v>0.85488126649076512</v>
      </c>
      <c r="F31" s="13">
        <v>0.50659630606860162</v>
      </c>
    </row>
    <row r="32" spans="1:6" x14ac:dyDescent="0.35">
      <c r="A32" s="12">
        <v>45840</v>
      </c>
      <c r="B32">
        <v>1384.5899658203125</v>
      </c>
      <c r="C32" s="13">
        <v>0.62532981530343013</v>
      </c>
      <c r="D32" s="13">
        <v>0.55145118733509235</v>
      </c>
      <c r="E32" s="13">
        <v>0.81002638522427439</v>
      </c>
      <c r="F32" s="13">
        <v>0.51978891820580475</v>
      </c>
    </row>
    <row r="33" spans="1:6" x14ac:dyDescent="0.35">
      <c r="A33" s="12">
        <v>45839</v>
      </c>
      <c r="B33">
        <v>1377.8399658203125</v>
      </c>
      <c r="C33" s="13">
        <v>0.45910290237467016</v>
      </c>
      <c r="D33" s="13">
        <v>0.46174142480211083</v>
      </c>
      <c r="E33" s="13">
        <v>0.76517150395778366</v>
      </c>
      <c r="F33" s="13">
        <v>0.48284960422163586</v>
      </c>
    </row>
    <row r="34" spans="1:6" x14ac:dyDescent="0.35">
      <c r="A34" s="12">
        <v>45838</v>
      </c>
      <c r="B34">
        <v>1376.0699462890625</v>
      </c>
      <c r="C34" s="13">
        <v>0.61455525606469008</v>
      </c>
      <c r="D34" s="13">
        <v>0.50673854447439348</v>
      </c>
      <c r="E34" s="13">
        <v>0.74123989218328845</v>
      </c>
      <c r="F34" s="13">
        <v>0.44743935309973049</v>
      </c>
    </row>
    <row r="35" spans="1:6" x14ac:dyDescent="0.35">
      <c r="A35" s="12">
        <v>45835</v>
      </c>
      <c r="B35">
        <v>1371.43994140625</v>
      </c>
      <c r="C35" s="13">
        <v>0.52560646900269536</v>
      </c>
      <c r="D35" s="13">
        <v>0.46091644204851751</v>
      </c>
      <c r="E35" s="13">
        <v>0.73045822102425872</v>
      </c>
      <c r="F35" s="13">
        <v>0.43126684636118601</v>
      </c>
    </row>
    <row r="36" spans="1:6" x14ac:dyDescent="0.35">
      <c r="A36" s="12">
        <v>45834</v>
      </c>
      <c r="B36">
        <v>1365.6700439453125</v>
      </c>
      <c r="C36" s="13">
        <v>0.46361185983827491</v>
      </c>
      <c r="D36" s="13">
        <v>0.43396226415094341</v>
      </c>
      <c r="E36" s="13">
        <v>0.7142857142857143</v>
      </c>
      <c r="F36" s="13">
        <v>0.43396226415094341</v>
      </c>
    </row>
    <row r="37" spans="1:6" x14ac:dyDescent="0.35">
      <c r="A37" s="12">
        <v>45833</v>
      </c>
      <c r="B37">
        <v>1366.75</v>
      </c>
      <c r="C37" s="13">
        <v>0.48787061994609165</v>
      </c>
      <c r="D37" s="13">
        <v>0.42048517520215634</v>
      </c>
      <c r="E37" s="13">
        <v>0.71159029649595684</v>
      </c>
      <c r="F37" s="13">
        <v>0.42857142857142855</v>
      </c>
    </row>
    <row r="38" spans="1:6" x14ac:dyDescent="0.35">
      <c r="A38" s="12">
        <v>45832</v>
      </c>
      <c r="B38">
        <v>1366.77001953125</v>
      </c>
      <c r="C38" s="13">
        <v>0.47978436657681939</v>
      </c>
      <c r="D38" s="13">
        <v>0.44743935309973049</v>
      </c>
      <c r="E38" s="13">
        <v>0.70080862533692723</v>
      </c>
      <c r="F38" s="13">
        <v>0.42857142857142855</v>
      </c>
    </row>
    <row r="39" spans="1:6" x14ac:dyDescent="0.35">
      <c r="A39" s="12">
        <v>45831</v>
      </c>
      <c r="B39">
        <v>1358.1800537109375</v>
      </c>
      <c r="C39" s="13">
        <v>0.40161725067385445</v>
      </c>
      <c r="D39" s="13">
        <v>0.44743935309973049</v>
      </c>
      <c r="E39" s="13">
        <v>0.69002695417789761</v>
      </c>
      <c r="F39" s="13">
        <v>0.41509433962264153</v>
      </c>
    </row>
    <row r="40" spans="1:6" x14ac:dyDescent="0.35">
      <c r="A40" s="12">
        <v>45828</v>
      </c>
      <c r="B40">
        <v>1349.3499755859375</v>
      </c>
      <c r="C40" s="13">
        <v>0.55256064690026951</v>
      </c>
      <c r="D40" s="13">
        <v>0.49595687331536387</v>
      </c>
      <c r="E40" s="13">
        <v>0.68194070080862534</v>
      </c>
      <c r="F40" s="13">
        <v>0.42048517520215634</v>
      </c>
    </row>
    <row r="41" spans="1:6" x14ac:dyDescent="0.35">
      <c r="A41" s="12">
        <v>45827</v>
      </c>
      <c r="B41">
        <v>1352.0400390625</v>
      </c>
      <c r="C41" s="13">
        <v>0.54716981132075471</v>
      </c>
      <c r="D41" s="13">
        <v>0.47708894878706198</v>
      </c>
      <c r="E41" s="13">
        <v>0.67654986522911054</v>
      </c>
      <c r="F41" s="13">
        <v>0.40700808625336926</v>
      </c>
    </row>
    <row r="42" spans="1:6" x14ac:dyDescent="0.35">
      <c r="A42" s="12">
        <v>45826</v>
      </c>
      <c r="B42">
        <v>1346.8299560546875</v>
      </c>
      <c r="C42" s="13">
        <v>0.60646900269541781</v>
      </c>
      <c r="D42" s="13">
        <v>0.48517520215633425</v>
      </c>
      <c r="E42" s="13">
        <v>0.67115902964959573</v>
      </c>
      <c r="F42" s="13">
        <v>0.41239892183288412</v>
      </c>
    </row>
    <row r="43" spans="1:6" x14ac:dyDescent="0.35">
      <c r="A43" s="12">
        <v>45825</v>
      </c>
      <c r="B43">
        <v>1347.68994140625</v>
      </c>
      <c r="C43" s="13">
        <v>0.68733153638814015</v>
      </c>
      <c r="D43" s="13">
        <v>0.52021563342318056</v>
      </c>
      <c r="E43" s="13">
        <v>0.67924528301886788</v>
      </c>
      <c r="F43" s="13">
        <v>0.43126684636118601</v>
      </c>
    </row>
    <row r="44" spans="1:6" x14ac:dyDescent="0.35">
      <c r="A44" s="12">
        <v>45824</v>
      </c>
      <c r="B44">
        <v>1338.1099853515625</v>
      </c>
      <c r="C44" s="13">
        <v>0.5768194070080862</v>
      </c>
      <c r="D44" s="13">
        <v>0.49865229110512127</v>
      </c>
      <c r="E44" s="13">
        <v>0.64690026954177893</v>
      </c>
      <c r="F44" s="13">
        <v>0.42318059299191374</v>
      </c>
    </row>
    <row r="45" spans="1:6" x14ac:dyDescent="0.35">
      <c r="A45" s="12">
        <v>45821</v>
      </c>
      <c r="B45">
        <v>1315.489990234375</v>
      </c>
      <c r="C45" s="13">
        <v>0.29380053908355797</v>
      </c>
      <c r="D45" s="13">
        <v>0.35309973045822102</v>
      </c>
      <c r="E45" s="13">
        <v>0.61725067385444743</v>
      </c>
      <c r="F45" s="13">
        <v>0.36388140161725069</v>
      </c>
    </row>
    <row r="46" spans="1:6" x14ac:dyDescent="0.35">
      <c r="A46" s="12">
        <v>45820</v>
      </c>
      <c r="B46">
        <v>1322.989990234375</v>
      </c>
      <c r="C46" s="13">
        <v>0.38005390835579517</v>
      </c>
      <c r="D46" s="13">
        <v>0.49865229110512127</v>
      </c>
      <c r="E46" s="13">
        <v>0.65498652291105119</v>
      </c>
      <c r="F46" s="13">
        <v>0.40970350404312667</v>
      </c>
    </row>
    <row r="47" spans="1:6" x14ac:dyDescent="0.35">
      <c r="A47" s="12">
        <v>45819</v>
      </c>
      <c r="B47">
        <v>1315.199951171875</v>
      </c>
      <c r="C47" s="13">
        <v>0.26415094339622641</v>
      </c>
      <c r="D47" s="13">
        <v>0.42587601078167114</v>
      </c>
      <c r="E47" s="13">
        <v>0.59838274932614555</v>
      </c>
      <c r="F47" s="13">
        <v>0.38005390835579517</v>
      </c>
    </row>
    <row r="48" spans="1:6" x14ac:dyDescent="0.35">
      <c r="A48" s="12">
        <v>45818</v>
      </c>
      <c r="B48">
        <v>1316.22998046875</v>
      </c>
      <c r="C48" s="13">
        <v>0.18867924528301888</v>
      </c>
      <c r="D48" s="13">
        <v>0.42587601078167114</v>
      </c>
      <c r="E48" s="13">
        <v>0.56603773584905659</v>
      </c>
      <c r="F48" s="13">
        <v>0.36388140161725069</v>
      </c>
    </row>
    <row r="49" spans="1:6" x14ac:dyDescent="0.35">
      <c r="A49" s="12">
        <v>45817</v>
      </c>
      <c r="B49">
        <v>1310.5699462890625</v>
      </c>
      <c r="C49" s="13">
        <v>0.22102425876010781</v>
      </c>
      <c r="D49" s="13">
        <v>0.40700808625336926</v>
      </c>
      <c r="E49" s="13">
        <v>0.56334231805929924</v>
      </c>
      <c r="F49" s="13">
        <v>0.36657681940700809</v>
      </c>
    </row>
    <row r="50" spans="1:6" x14ac:dyDescent="0.35">
      <c r="A50" s="12">
        <v>45814</v>
      </c>
      <c r="B50">
        <v>1329.8900146484375</v>
      </c>
      <c r="C50" s="13">
        <v>0.32614555256064692</v>
      </c>
      <c r="D50" s="13">
        <v>0.59029649595687328</v>
      </c>
      <c r="E50" s="13">
        <v>0.60916442048517516</v>
      </c>
      <c r="F50" s="13">
        <v>0.39622641509433965</v>
      </c>
    </row>
    <row r="51" spans="1:6" x14ac:dyDescent="0.35">
      <c r="A51" s="12">
        <v>45813</v>
      </c>
      <c r="B51">
        <v>1342.0899658203125</v>
      </c>
      <c r="C51" s="13">
        <v>0.53638814016172509</v>
      </c>
      <c r="D51" s="13">
        <v>0.75741239892183287</v>
      </c>
      <c r="E51" s="13">
        <v>0.64959568733153639</v>
      </c>
      <c r="F51" s="13">
        <v>0.43396226415094341</v>
      </c>
    </row>
    <row r="52" spans="1:6" x14ac:dyDescent="0.35">
      <c r="A52" s="12">
        <v>45812</v>
      </c>
      <c r="B52">
        <v>1345.739990234375</v>
      </c>
      <c r="C52" s="13">
        <v>0.55256064690026951</v>
      </c>
      <c r="D52" s="13">
        <v>0.76819407008086249</v>
      </c>
      <c r="E52" s="13">
        <v>0.64420485175202158</v>
      </c>
      <c r="F52" s="13">
        <v>0.43126684636118601</v>
      </c>
    </row>
    <row r="53" spans="1:6" x14ac:dyDescent="0.35">
      <c r="A53" s="12">
        <v>45811</v>
      </c>
      <c r="B53">
        <v>1347.25</v>
      </c>
      <c r="C53" s="13">
        <v>0.58490566037735847</v>
      </c>
      <c r="D53" s="13">
        <v>0.75471698113207553</v>
      </c>
      <c r="E53" s="13">
        <v>0.64420485175202158</v>
      </c>
      <c r="F53" s="13">
        <v>0.41239892183288412</v>
      </c>
    </row>
    <row r="54" spans="1:6" x14ac:dyDescent="0.35">
      <c r="A54" s="12">
        <v>45810</v>
      </c>
      <c r="B54">
        <v>1336.300048828125</v>
      </c>
      <c r="C54" s="13">
        <v>0.59568733153638809</v>
      </c>
      <c r="D54" s="13">
        <v>0.67924528301886788</v>
      </c>
      <c r="E54" s="13">
        <v>0.59838274932614555</v>
      </c>
      <c r="F54" s="13">
        <v>0.40970350404312667</v>
      </c>
    </row>
    <row r="55" spans="1:6" x14ac:dyDescent="0.35">
      <c r="A55" s="12">
        <v>45807</v>
      </c>
      <c r="B55">
        <v>1332.5999755859375</v>
      </c>
      <c r="C55" s="13">
        <v>0.53099730458221028</v>
      </c>
      <c r="D55" s="13">
        <v>0.65768194070080865</v>
      </c>
      <c r="E55" s="13">
        <v>0.56064690026954178</v>
      </c>
      <c r="F55" s="13">
        <v>0.3746630727762803</v>
      </c>
    </row>
    <row r="56" spans="1:6" x14ac:dyDescent="0.35">
      <c r="A56" s="12">
        <v>45806</v>
      </c>
      <c r="B56">
        <v>1341.8599853515625</v>
      </c>
      <c r="C56" s="13">
        <v>0.7439353099730458</v>
      </c>
      <c r="D56" s="13">
        <v>0.80323450134770891</v>
      </c>
      <c r="E56" s="13">
        <v>0.59838274932614555</v>
      </c>
      <c r="F56" s="13">
        <v>0.37735849056603776</v>
      </c>
    </row>
    <row r="57" spans="1:6" x14ac:dyDescent="0.35">
      <c r="A57" s="12">
        <v>45805</v>
      </c>
      <c r="B57">
        <v>1341.8699951171875</v>
      </c>
      <c r="C57" s="13">
        <v>0.78975741239892183</v>
      </c>
      <c r="D57" s="13">
        <v>0.81671159029649598</v>
      </c>
      <c r="E57" s="13">
        <v>0.56334231805929924</v>
      </c>
      <c r="F57" s="13">
        <v>0.38005390835579517</v>
      </c>
    </row>
    <row r="58" spans="1:6" x14ac:dyDescent="0.35">
      <c r="A58" s="12">
        <v>45804</v>
      </c>
      <c r="B58">
        <v>1339.81005859375</v>
      </c>
      <c r="C58" s="13">
        <v>0.80592991913746626</v>
      </c>
      <c r="D58" s="13">
        <v>0.81401617250673852</v>
      </c>
      <c r="E58" s="13">
        <v>0.53369272237196763</v>
      </c>
      <c r="F58" s="13">
        <v>0.3746630727762803</v>
      </c>
    </row>
    <row r="59" spans="1:6" x14ac:dyDescent="0.35">
      <c r="A59" s="12">
        <v>45803</v>
      </c>
      <c r="B59">
        <v>1332.510009765625</v>
      </c>
      <c r="C59" s="13">
        <v>0.6253369272237197</v>
      </c>
      <c r="D59" s="13">
        <v>0.76010781671159033</v>
      </c>
      <c r="E59" s="13">
        <v>0.48517520215633425</v>
      </c>
      <c r="F59" s="13">
        <v>0.36388140161725069</v>
      </c>
    </row>
    <row r="60" spans="1:6" x14ac:dyDescent="0.35">
      <c r="A60" s="12">
        <v>45800</v>
      </c>
      <c r="B60">
        <v>1314.4599609375</v>
      </c>
      <c r="C60" s="13">
        <v>0.33692722371967654</v>
      </c>
      <c r="D60" s="13">
        <v>0.81671159029649598</v>
      </c>
      <c r="E60" s="13">
        <v>0.40970350404312667</v>
      </c>
      <c r="F60" s="13">
        <v>0.32614555256064692</v>
      </c>
    </row>
    <row r="61" spans="1:6" x14ac:dyDescent="0.35">
      <c r="A61" s="12">
        <v>45799</v>
      </c>
      <c r="B61">
        <v>1313.8399658203125</v>
      </c>
      <c r="C61" s="13">
        <v>0.30727762803234504</v>
      </c>
      <c r="D61" s="13">
        <v>0.82210242587601079</v>
      </c>
      <c r="E61" s="13">
        <v>0.40161725067385445</v>
      </c>
      <c r="F61" s="13">
        <v>0.31266846361185985</v>
      </c>
    </row>
  </sheetData>
  <pageMargins left="0.7" right="0.7" top="0.75" bottom="0.75" header="0.3" footer="0.3"/>
  <pageSetup scale="77"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9426D-D0EB-4C3A-B29C-CC542DD832F5}">
  <dimension ref="A1:H11"/>
  <sheetViews>
    <sheetView view="pageBreakPreview" zoomScale="60" zoomScaleNormal="100" workbookViewId="0">
      <selection activeCell="Q27" sqref="Q27:Q28"/>
    </sheetView>
  </sheetViews>
  <sheetFormatPr defaultRowHeight="14.5" x14ac:dyDescent="0.35"/>
  <cols>
    <col min="1" max="1" width="16.26953125" bestFit="1" customWidth="1"/>
    <col min="2" max="2" width="8.54296875" bestFit="1" customWidth="1"/>
    <col min="3" max="3" width="14.6328125" bestFit="1" customWidth="1"/>
    <col min="4" max="4" width="14.90625" bestFit="1" customWidth="1"/>
    <col min="5" max="5" width="13.26953125" bestFit="1" customWidth="1"/>
    <col min="6" max="6" width="13.08984375" bestFit="1" customWidth="1"/>
    <col min="7" max="7" width="14.81640625" bestFit="1" customWidth="1"/>
    <col min="8" max="8" width="13.26953125" bestFit="1" customWidth="1"/>
  </cols>
  <sheetData>
    <row r="1" spans="1:8" x14ac:dyDescent="0.35">
      <c r="A1" t="s">
        <v>19</v>
      </c>
      <c r="B1" t="s">
        <v>23</v>
      </c>
      <c r="C1" t="s">
        <v>95</v>
      </c>
      <c r="D1" t="s">
        <v>96</v>
      </c>
      <c r="E1" t="s">
        <v>50</v>
      </c>
      <c r="F1" t="s">
        <v>49</v>
      </c>
      <c r="G1" t="s">
        <v>97</v>
      </c>
      <c r="H1" t="s">
        <v>51</v>
      </c>
    </row>
    <row r="2" spans="1:8" x14ac:dyDescent="0.35">
      <c r="A2" s="1">
        <v>45882</v>
      </c>
      <c r="B2" t="s">
        <v>52</v>
      </c>
      <c r="C2">
        <v>0</v>
      </c>
      <c r="D2">
        <v>0</v>
      </c>
      <c r="E2">
        <v>0</v>
      </c>
      <c r="F2">
        <v>0</v>
      </c>
      <c r="G2">
        <v>0</v>
      </c>
      <c r="H2">
        <v>0</v>
      </c>
    </row>
    <row r="3" spans="1:8" x14ac:dyDescent="0.35">
      <c r="A3" s="1">
        <v>45882</v>
      </c>
      <c r="B3" t="s">
        <v>53</v>
      </c>
      <c r="C3">
        <v>-96.343782000000004</v>
      </c>
      <c r="D3">
        <v>78.072458999999995</v>
      </c>
      <c r="E3">
        <v>-3442.3350640640001</v>
      </c>
      <c r="F3">
        <v>2316.175204352</v>
      </c>
      <c r="G3">
        <v>-18.271322999999999</v>
      </c>
      <c r="H3">
        <v>-1126.1598597120001</v>
      </c>
    </row>
    <row r="4" spans="1:8" x14ac:dyDescent="0.35">
      <c r="A4" s="1">
        <v>45881</v>
      </c>
      <c r="B4" t="s">
        <v>52</v>
      </c>
      <c r="C4">
        <v>-51.729280000000003</v>
      </c>
      <c r="D4">
        <v>33.6554</v>
      </c>
      <c r="E4">
        <v>-1889.43368192</v>
      </c>
      <c r="F4">
        <v>1261.4358794239999</v>
      </c>
      <c r="G4">
        <v>-18.073879999999999</v>
      </c>
      <c r="H4">
        <v>-627.99780249600008</v>
      </c>
    </row>
    <row r="5" spans="1:8" x14ac:dyDescent="0.35">
      <c r="A5" s="1">
        <v>45881</v>
      </c>
      <c r="B5" t="s">
        <v>53</v>
      </c>
      <c r="C5">
        <v>-126.61091399999999</v>
      </c>
      <c r="D5">
        <v>107.431119</v>
      </c>
      <c r="E5">
        <v>-4139.0190264319999</v>
      </c>
      <c r="F5">
        <v>3412.7659069439997</v>
      </c>
      <c r="G5">
        <v>-19.179794999999999</v>
      </c>
      <c r="H5">
        <v>-726.25311948799992</v>
      </c>
    </row>
    <row r="6" spans="1:8" x14ac:dyDescent="0.35">
      <c r="A6" s="1">
        <v>45880</v>
      </c>
      <c r="B6" t="s">
        <v>52</v>
      </c>
      <c r="C6">
        <v>-43.941231999999999</v>
      </c>
      <c r="D6">
        <v>32.191758</v>
      </c>
      <c r="E6">
        <v>-1639.8969861119999</v>
      </c>
      <c r="F6">
        <v>1234.7820851199999</v>
      </c>
      <c r="G6">
        <v>-11.749473999999999</v>
      </c>
      <c r="H6">
        <v>-405.114900992</v>
      </c>
    </row>
    <row r="7" spans="1:8" x14ac:dyDescent="0.35">
      <c r="A7" s="1">
        <v>45880</v>
      </c>
      <c r="B7" t="s">
        <v>53</v>
      </c>
      <c r="C7">
        <v>-136.437456</v>
      </c>
      <c r="D7">
        <v>120.858529</v>
      </c>
      <c r="E7">
        <v>-4401.4848327680002</v>
      </c>
      <c r="F7">
        <v>3752.476624896</v>
      </c>
      <c r="G7">
        <v>-15.578927</v>
      </c>
      <c r="H7">
        <v>-649.00820787200053</v>
      </c>
    </row>
    <row r="8" spans="1:8" x14ac:dyDescent="0.35">
      <c r="A8" s="1">
        <v>45877</v>
      </c>
      <c r="B8" t="s">
        <v>52</v>
      </c>
      <c r="C8">
        <v>-29.394316</v>
      </c>
      <c r="D8">
        <v>33.056255999999998</v>
      </c>
      <c r="E8">
        <v>-952.50848153599998</v>
      </c>
      <c r="F8">
        <v>1199.50409728</v>
      </c>
      <c r="G8">
        <v>3.66194</v>
      </c>
      <c r="H8">
        <v>246.99561574400002</v>
      </c>
    </row>
    <row r="9" spans="1:8" x14ac:dyDescent="0.35">
      <c r="A9" s="1">
        <v>45877</v>
      </c>
      <c r="B9" t="s">
        <v>53</v>
      </c>
      <c r="C9">
        <v>-165.86865299999999</v>
      </c>
      <c r="D9">
        <v>145.95881800000001</v>
      </c>
      <c r="E9">
        <v>-5405.5235993599999</v>
      </c>
      <c r="F9">
        <v>4602.8579635199994</v>
      </c>
      <c r="G9">
        <v>-19.909835000000001</v>
      </c>
      <c r="H9">
        <v>-802.66563584000039</v>
      </c>
    </row>
    <row r="10" spans="1:8" x14ac:dyDescent="0.35">
      <c r="A10" s="1">
        <v>45876</v>
      </c>
      <c r="B10" t="s">
        <v>53</v>
      </c>
      <c r="C10">
        <v>-128.97658799999999</v>
      </c>
      <c r="D10">
        <v>156.34172799999999</v>
      </c>
      <c r="E10">
        <v>-4758.4006758400001</v>
      </c>
      <c r="F10">
        <v>4691.5736104959997</v>
      </c>
      <c r="G10">
        <v>27.36514</v>
      </c>
      <c r="H10">
        <v>-66.827065343999692</v>
      </c>
    </row>
    <row r="11" spans="1:8" x14ac:dyDescent="0.35">
      <c r="A11" s="1">
        <v>45876</v>
      </c>
      <c r="B11" t="s">
        <v>52</v>
      </c>
      <c r="C11">
        <v>-54.531619999999997</v>
      </c>
      <c r="D11">
        <v>32.385551999999997</v>
      </c>
      <c r="E11">
        <v>-1819.031872</v>
      </c>
      <c r="F11">
        <v>1179.345008128</v>
      </c>
      <c r="G11">
        <v>-22.146068</v>
      </c>
      <c r="H11">
        <v>-639.68686387200012</v>
      </c>
    </row>
  </sheetData>
  <phoneticPr fontId="8" type="noConversion"/>
  <pageMargins left="0.7" right="0.7" top="0.75" bottom="0.75" header="0.3" footer="0.3"/>
  <pageSetup scale="87" orientation="portrait"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F69C2-1880-4645-9453-CEB25F97201C}">
  <dimension ref="A1:D41"/>
  <sheetViews>
    <sheetView view="pageBreakPreview" zoomScale="60" zoomScaleNormal="100" workbookViewId="0">
      <selection activeCell="G5" sqref="G5"/>
    </sheetView>
  </sheetViews>
  <sheetFormatPr defaultRowHeight="14.5" x14ac:dyDescent="0.35"/>
  <cols>
    <col min="1" max="1" width="8.54296875" bestFit="1" customWidth="1"/>
    <col min="2" max="2" width="9.453125" bestFit="1" customWidth="1"/>
    <col min="3" max="3" width="16" bestFit="1" customWidth="1"/>
    <col min="4" max="4" width="13.08984375" bestFit="1" customWidth="1"/>
    <col min="7" max="7" width="6" bestFit="1" customWidth="1"/>
    <col min="8" max="8" width="13.453125" bestFit="1" customWidth="1"/>
  </cols>
  <sheetData>
    <row r="1" spans="1:4" x14ac:dyDescent="0.35">
      <c r="A1" t="s">
        <v>23</v>
      </c>
      <c r="B1" t="s">
        <v>12</v>
      </c>
      <c r="C1" t="s">
        <v>54</v>
      </c>
      <c r="D1" t="s">
        <v>88</v>
      </c>
    </row>
    <row r="2" spans="1:4" x14ac:dyDescent="0.35">
      <c r="A2" t="s">
        <v>53</v>
      </c>
      <c r="B2" t="s">
        <v>58</v>
      </c>
      <c r="C2">
        <v>838.89832755199996</v>
      </c>
      <c r="D2">
        <v>1</v>
      </c>
    </row>
    <row r="3" spans="1:4" x14ac:dyDescent="0.35">
      <c r="A3" t="s">
        <v>53</v>
      </c>
      <c r="B3" t="s">
        <v>419</v>
      </c>
      <c r="C3">
        <v>258.59595097599998</v>
      </c>
      <c r="D3">
        <v>1</v>
      </c>
    </row>
    <row r="4" spans="1:4" x14ac:dyDescent="0.35">
      <c r="A4" t="s">
        <v>53</v>
      </c>
      <c r="B4" t="s">
        <v>367</v>
      </c>
      <c r="C4">
        <v>227.46746879999998</v>
      </c>
      <c r="D4">
        <v>1</v>
      </c>
    </row>
    <row r="5" spans="1:4" x14ac:dyDescent="0.35">
      <c r="A5" t="s">
        <v>53</v>
      </c>
      <c r="B5" t="s">
        <v>257</v>
      </c>
      <c r="C5">
        <v>192.41728716799997</v>
      </c>
      <c r="D5">
        <v>1</v>
      </c>
    </row>
    <row r="6" spans="1:4" x14ac:dyDescent="0.35">
      <c r="A6" t="s">
        <v>53</v>
      </c>
      <c r="B6" t="s">
        <v>159</v>
      </c>
      <c r="C6">
        <v>143.03140351999997</v>
      </c>
      <c r="D6">
        <v>1</v>
      </c>
    </row>
    <row r="7" spans="1:4" x14ac:dyDescent="0.35">
      <c r="A7" t="s">
        <v>53</v>
      </c>
      <c r="B7" t="s">
        <v>368</v>
      </c>
      <c r="C7">
        <v>142.33978880000004</v>
      </c>
      <c r="D7">
        <v>1</v>
      </c>
    </row>
    <row r="8" spans="1:4" x14ac:dyDescent="0.35">
      <c r="A8" t="s">
        <v>53</v>
      </c>
      <c r="B8" t="s">
        <v>369</v>
      </c>
      <c r="C8">
        <v>91.297553407999999</v>
      </c>
      <c r="D8">
        <v>1</v>
      </c>
    </row>
    <row r="9" spans="1:4" x14ac:dyDescent="0.35">
      <c r="A9" t="s">
        <v>53</v>
      </c>
      <c r="B9" t="s">
        <v>578</v>
      </c>
      <c r="C9">
        <v>87.255807488000016</v>
      </c>
      <c r="D9">
        <v>1</v>
      </c>
    </row>
    <row r="10" spans="1:4" x14ac:dyDescent="0.35">
      <c r="A10" t="s">
        <v>53</v>
      </c>
      <c r="B10" t="s">
        <v>366</v>
      </c>
      <c r="C10">
        <v>76.283025984000005</v>
      </c>
      <c r="D10">
        <v>1</v>
      </c>
    </row>
    <row r="11" spans="1:4" x14ac:dyDescent="0.35">
      <c r="A11" t="s">
        <v>53</v>
      </c>
      <c r="B11" t="s">
        <v>270</v>
      </c>
      <c r="C11">
        <v>74.728134656000009</v>
      </c>
      <c r="D11">
        <v>1</v>
      </c>
    </row>
    <row r="12" spans="1:4" x14ac:dyDescent="0.35">
      <c r="A12" t="s">
        <v>53</v>
      </c>
      <c r="B12" t="s">
        <v>73</v>
      </c>
      <c r="C12">
        <v>168.28157900799999</v>
      </c>
      <c r="D12">
        <v>0</v>
      </c>
    </row>
    <row r="13" spans="1:4" x14ac:dyDescent="0.35">
      <c r="A13" t="s">
        <v>53</v>
      </c>
      <c r="B13" t="s">
        <v>418</v>
      </c>
      <c r="C13">
        <v>171.13278156799998</v>
      </c>
      <c r="D13">
        <v>0</v>
      </c>
    </row>
    <row r="14" spans="1:4" x14ac:dyDescent="0.35">
      <c r="A14" t="s">
        <v>53</v>
      </c>
      <c r="B14" t="s">
        <v>70</v>
      </c>
      <c r="C14">
        <v>191.24949196800003</v>
      </c>
      <c r="D14">
        <v>0</v>
      </c>
    </row>
    <row r="15" spans="1:4" x14ac:dyDescent="0.35">
      <c r="A15" t="s">
        <v>53</v>
      </c>
      <c r="B15" t="s">
        <v>256</v>
      </c>
      <c r="C15">
        <v>200.28405964799998</v>
      </c>
      <c r="D15">
        <v>0</v>
      </c>
    </row>
    <row r="16" spans="1:4" x14ac:dyDescent="0.35">
      <c r="A16" t="s">
        <v>53</v>
      </c>
      <c r="B16" t="s">
        <v>65</v>
      </c>
      <c r="C16">
        <v>230.37209651199998</v>
      </c>
      <c r="D16">
        <v>0</v>
      </c>
    </row>
    <row r="17" spans="1:4" x14ac:dyDescent="0.35">
      <c r="A17" t="s">
        <v>53</v>
      </c>
      <c r="B17" t="s">
        <v>59</v>
      </c>
      <c r="C17">
        <v>244.22369279999998</v>
      </c>
      <c r="D17">
        <v>0</v>
      </c>
    </row>
    <row r="18" spans="1:4" x14ac:dyDescent="0.35">
      <c r="A18" t="s">
        <v>53</v>
      </c>
      <c r="B18" t="s">
        <v>55</v>
      </c>
      <c r="C18">
        <v>332.114259968</v>
      </c>
      <c r="D18">
        <v>0</v>
      </c>
    </row>
    <row r="19" spans="1:4" x14ac:dyDescent="0.35">
      <c r="A19" t="s">
        <v>53</v>
      </c>
      <c r="B19" t="s">
        <v>420</v>
      </c>
      <c r="C19">
        <v>359.13589683200001</v>
      </c>
      <c r="D19">
        <v>0</v>
      </c>
    </row>
    <row r="20" spans="1:4" x14ac:dyDescent="0.35">
      <c r="A20" t="s">
        <v>53</v>
      </c>
      <c r="B20" t="s">
        <v>131</v>
      </c>
      <c r="C20">
        <v>378.38058086400002</v>
      </c>
      <c r="D20">
        <v>0</v>
      </c>
    </row>
    <row r="21" spans="1:4" x14ac:dyDescent="0.35">
      <c r="A21" t="s">
        <v>53</v>
      </c>
      <c r="B21" t="s">
        <v>57</v>
      </c>
      <c r="C21">
        <v>1318.1108633600002</v>
      </c>
      <c r="D21">
        <v>0</v>
      </c>
    </row>
    <row r="22" spans="1:4" x14ac:dyDescent="0.35">
      <c r="A22" t="s">
        <v>52</v>
      </c>
      <c r="B22" t="s">
        <v>370</v>
      </c>
      <c r="C22">
        <v>163.02608998399998</v>
      </c>
      <c r="D22">
        <v>1</v>
      </c>
    </row>
    <row r="23" spans="1:4" x14ac:dyDescent="0.35">
      <c r="A23" t="s">
        <v>52</v>
      </c>
      <c r="B23" t="s">
        <v>369</v>
      </c>
      <c r="C23">
        <v>51.540783359999999</v>
      </c>
      <c r="D23">
        <v>1</v>
      </c>
    </row>
    <row r="24" spans="1:4" x14ac:dyDescent="0.35">
      <c r="A24" t="s">
        <v>52</v>
      </c>
      <c r="B24" t="s">
        <v>241</v>
      </c>
      <c r="C24">
        <v>50.565318656000002</v>
      </c>
      <c r="D24">
        <v>1</v>
      </c>
    </row>
    <row r="25" spans="1:4" x14ac:dyDescent="0.35">
      <c r="A25" t="s">
        <v>52</v>
      </c>
      <c r="B25" t="s">
        <v>371</v>
      </c>
      <c r="C25">
        <v>40.116124672000005</v>
      </c>
      <c r="D25">
        <v>1</v>
      </c>
    </row>
    <row r="26" spans="1:4" x14ac:dyDescent="0.35">
      <c r="A26" t="s">
        <v>52</v>
      </c>
      <c r="B26" t="s">
        <v>61</v>
      </c>
      <c r="C26">
        <v>30.923750607999995</v>
      </c>
      <c r="D26">
        <v>1</v>
      </c>
    </row>
    <row r="27" spans="1:4" x14ac:dyDescent="0.35">
      <c r="A27" t="s">
        <v>52</v>
      </c>
      <c r="B27" t="s">
        <v>57</v>
      </c>
      <c r="C27">
        <v>30.205300735999977</v>
      </c>
      <c r="D27">
        <v>1</v>
      </c>
    </row>
    <row r="28" spans="1:4" x14ac:dyDescent="0.35">
      <c r="A28" t="s">
        <v>52</v>
      </c>
      <c r="B28" t="s">
        <v>421</v>
      </c>
      <c r="C28">
        <v>18.658253823999996</v>
      </c>
      <c r="D28">
        <v>1</v>
      </c>
    </row>
    <row r="29" spans="1:4" x14ac:dyDescent="0.35">
      <c r="A29" t="s">
        <v>52</v>
      </c>
      <c r="B29" t="s">
        <v>144</v>
      </c>
      <c r="C29">
        <v>12.628580480000002</v>
      </c>
      <c r="D29">
        <v>1</v>
      </c>
    </row>
    <row r="30" spans="1:4" x14ac:dyDescent="0.35">
      <c r="A30" t="s">
        <v>52</v>
      </c>
      <c r="B30" t="s">
        <v>62</v>
      </c>
      <c r="C30">
        <v>12.524200991999995</v>
      </c>
      <c r="D30">
        <v>1</v>
      </c>
    </row>
    <row r="31" spans="1:4" x14ac:dyDescent="0.35">
      <c r="A31" t="s">
        <v>52</v>
      </c>
      <c r="B31" t="s">
        <v>422</v>
      </c>
      <c r="C31">
        <v>10.091738464000006</v>
      </c>
      <c r="D31">
        <v>1</v>
      </c>
    </row>
    <row r="32" spans="1:4" x14ac:dyDescent="0.35">
      <c r="A32" t="s">
        <v>52</v>
      </c>
      <c r="B32" t="s">
        <v>368</v>
      </c>
      <c r="C32">
        <v>60.227908096000007</v>
      </c>
      <c r="D32">
        <v>0</v>
      </c>
    </row>
    <row r="33" spans="1:4" x14ac:dyDescent="0.35">
      <c r="A33" t="s">
        <v>52</v>
      </c>
      <c r="B33" t="s">
        <v>131</v>
      </c>
      <c r="C33">
        <v>61.455288319999994</v>
      </c>
      <c r="D33">
        <v>0</v>
      </c>
    </row>
    <row r="34" spans="1:4" x14ac:dyDescent="0.35">
      <c r="A34" t="s">
        <v>52</v>
      </c>
      <c r="B34" t="s">
        <v>270</v>
      </c>
      <c r="C34">
        <v>64.384520703999996</v>
      </c>
      <c r="D34">
        <v>0</v>
      </c>
    </row>
    <row r="35" spans="1:4" x14ac:dyDescent="0.35">
      <c r="A35" t="s">
        <v>52</v>
      </c>
      <c r="B35" t="s">
        <v>59</v>
      </c>
      <c r="C35">
        <v>72.337380351999983</v>
      </c>
      <c r="D35">
        <v>0</v>
      </c>
    </row>
    <row r="36" spans="1:4" x14ac:dyDescent="0.35">
      <c r="A36" t="s">
        <v>52</v>
      </c>
      <c r="B36" t="s">
        <v>367</v>
      </c>
      <c r="C36">
        <v>80.140939263999996</v>
      </c>
      <c r="D36">
        <v>0</v>
      </c>
    </row>
    <row r="37" spans="1:4" x14ac:dyDescent="0.35">
      <c r="A37" t="s">
        <v>52</v>
      </c>
      <c r="B37" t="s">
        <v>56</v>
      </c>
      <c r="C37">
        <v>106.15371366399998</v>
      </c>
      <c r="D37">
        <v>0</v>
      </c>
    </row>
    <row r="38" spans="1:4" x14ac:dyDescent="0.35">
      <c r="A38" t="s">
        <v>52</v>
      </c>
      <c r="B38" t="s">
        <v>162</v>
      </c>
      <c r="C38">
        <v>129.22966220800001</v>
      </c>
      <c r="D38">
        <v>0</v>
      </c>
    </row>
    <row r="39" spans="1:4" x14ac:dyDescent="0.35">
      <c r="A39" t="s">
        <v>52</v>
      </c>
      <c r="B39" t="s">
        <v>66</v>
      </c>
      <c r="C39">
        <v>135.78631577600004</v>
      </c>
      <c r="D39">
        <v>0</v>
      </c>
    </row>
    <row r="40" spans="1:4" x14ac:dyDescent="0.35">
      <c r="A40" t="s">
        <v>52</v>
      </c>
      <c r="B40" t="s">
        <v>67</v>
      </c>
      <c r="C40">
        <v>273.44540057599994</v>
      </c>
      <c r="D40">
        <v>0</v>
      </c>
    </row>
    <row r="41" spans="1:4" x14ac:dyDescent="0.35">
      <c r="A41" t="s">
        <v>52</v>
      </c>
      <c r="B41" t="s">
        <v>58</v>
      </c>
      <c r="C41">
        <v>563.35536947199989</v>
      </c>
      <c r="D41">
        <v>0</v>
      </c>
    </row>
  </sheetData>
  <pageMargins left="0.7" right="0.7" top="0.75" bottom="0.75" header="0.3" footer="0.3"/>
  <pageSetup orientation="portrait"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A8A4D-EA41-4ACF-9E4B-04E2871BBEC6}">
  <dimension ref="A1:K41"/>
  <sheetViews>
    <sheetView view="pageBreakPreview" zoomScaleNormal="100" zoomScaleSheetLayoutView="100" workbookViewId="0">
      <selection activeCell="G5" sqref="G5"/>
    </sheetView>
  </sheetViews>
  <sheetFormatPr defaultRowHeight="14.5" x14ac:dyDescent="0.35"/>
  <cols>
    <col min="1" max="1" width="8.6328125" bestFit="1" customWidth="1"/>
    <col min="2" max="5" width="80.7265625" bestFit="1" customWidth="1"/>
    <col min="6" max="6" width="16.1796875" bestFit="1" customWidth="1"/>
    <col min="7" max="7" width="12.1796875" bestFit="1" customWidth="1"/>
    <col min="8" max="8" width="13.26953125" bestFit="1" customWidth="1"/>
    <col min="9" max="9" width="10.1796875" bestFit="1" customWidth="1"/>
    <col min="10" max="10" width="59.26953125" bestFit="1" customWidth="1"/>
    <col min="11" max="11" width="12.453125" bestFit="1" customWidth="1"/>
  </cols>
  <sheetData>
    <row r="1" spans="1:11" x14ac:dyDescent="0.35">
      <c r="A1" t="s">
        <v>1</v>
      </c>
      <c r="B1" t="s">
        <v>2</v>
      </c>
      <c r="C1" t="s">
        <v>3</v>
      </c>
      <c r="D1" t="s">
        <v>4</v>
      </c>
      <c r="E1" t="s">
        <v>5</v>
      </c>
      <c r="F1" t="s">
        <v>6</v>
      </c>
      <c r="G1" t="s">
        <v>0</v>
      </c>
      <c r="H1" t="s">
        <v>7</v>
      </c>
      <c r="I1" t="s">
        <v>8</v>
      </c>
      <c r="J1" t="s">
        <v>44</v>
      </c>
      <c r="K1" t="s">
        <v>261</v>
      </c>
    </row>
    <row r="2" spans="1:11" x14ac:dyDescent="0.35">
      <c r="A2" t="s">
        <v>263</v>
      </c>
      <c r="B2" t="s">
        <v>429</v>
      </c>
      <c r="C2" t="s">
        <v>430</v>
      </c>
      <c r="D2" t="s">
        <v>431</v>
      </c>
      <c r="E2" t="s">
        <v>432</v>
      </c>
      <c r="F2" s="1">
        <v>45882.418055555558</v>
      </c>
      <c r="G2" t="s">
        <v>9</v>
      </c>
      <c r="H2">
        <v>55</v>
      </c>
      <c r="I2" t="s">
        <v>376</v>
      </c>
      <c r="J2" t="s">
        <v>433</v>
      </c>
      <c r="K2" t="s">
        <v>10</v>
      </c>
    </row>
    <row r="3" spans="1:11" x14ac:dyDescent="0.35">
      <c r="A3" t="s">
        <v>262</v>
      </c>
      <c r="B3" t="s">
        <v>434</v>
      </c>
      <c r="C3" t="s">
        <v>435</v>
      </c>
      <c r="D3" t="s">
        <v>436</v>
      </c>
      <c r="E3" t="s">
        <v>437</v>
      </c>
      <c r="F3" s="1">
        <v>45882.387499999997</v>
      </c>
      <c r="G3" t="s">
        <v>9</v>
      </c>
      <c r="H3">
        <v>47</v>
      </c>
      <c r="I3" t="s">
        <v>377</v>
      </c>
      <c r="J3" t="s">
        <v>438</v>
      </c>
      <c r="K3" t="s">
        <v>245</v>
      </c>
    </row>
    <row r="4" spans="1:11" x14ac:dyDescent="0.35">
      <c r="A4" t="s">
        <v>263</v>
      </c>
      <c r="B4" t="s">
        <v>439</v>
      </c>
      <c r="C4" t="s">
        <v>440</v>
      </c>
      <c r="D4" t="s">
        <v>441</v>
      </c>
      <c r="E4" t="s">
        <v>442</v>
      </c>
      <c r="F4" s="1">
        <v>45882.37222222222</v>
      </c>
      <c r="G4" t="s">
        <v>9</v>
      </c>
      <c r="H4">
        <v>58</v>
      </c>
      <c r="I4" t="s">
        <v>376</v>
      </c>
      <c r="J4" t="s">
        <v>372</v>
      </c>
      <c r="K4" t="s">
        <v>10</v>
      </c>
    </row>
    <row r="5" spans="1:11" x14ac:dyDescent="0.35">
      <c r="A5" t="s">
        <v>263</v>
      </c>
      <c r="B5" t="s">
        <v>443</v>
      </c>
      <c r="C5" t="s">
        <v>444</v>
      </c>
      <c r="D5" t="s">
        <v>445</v>
      </c>
      <c r="E5" t="s">
        <v>446</v>
      </c>
      <c r="F5" s="1">
        <v>45882.346817129626</v>
      </c>
      <c r="G5" t="s">
        <v>9</v>
      </c>
      <c r="H5">
        <v>40</v>
      </c>
      <c r="I5" t="s">
        <v>378</v>
      </c>
      <c r="J5" t="s">
        <v>447</v>
      </c>
      <c r="K5" t="s">
        <v>10</v>
      </c>
    </row>
    <row r="6" spans="1:11" x14ac:dyDescent="0.35">
      <c r="A6" t="s">
        <v>263</v>
      </c>
      <c r="B6" t="s">
        <v>448</v>
      </c>
      <c r="C6" t="s">
        <v>449</v>
      </c>
      <c r="D6" t="s">
        <v>450</v>
      </c>
      <c r="E6" t="s">
        <v>451</v>
      </c>
      <c r="F6" s="1">
        <v>45882.345393518517</v>
      </c>
      <c r="G6" t="s">
        <v>9</v>
      </c>
      <c r="H6">
        <v>56</v>
      </c>
      <c r="I6" t="s">
        <v>376</v>
      </c>
      <c r="J6" t="s">
        <v>411</v>
      </c>
      <c r="K6" t="s">
        <v>10</v>
      </c>
    </row>
    <row r="7" spans="1:11" x14ac:dyDescent="0.35">
      <c r="A7" t="s">
        <v>262</v>
      </c>
      <c r="B7" t="s">
        <v>452</v>
      </c>
      <c r="C7" t="s">
        <v>453</v>
      </c>
      <c r="D7" t="s">
        <v>454</v>
      </c>
      <c r="E7" t="s">
        <v>455</v>
      </c>
      <c r="F7" s="1">
        <v>45882.326388888891</v>
      </c>
      <c r="G7" t="s">
        <v>9</v>
      </c>
      <c r="H7">
        <v>53</v>
      </c>
      <c r="I7" t="s">
        <v>376</v>
      </c>
      <c r="J7" t="s">
        <v>456</v>
      </c>
      <c r="K7" t="s">
        <v>245</v>
      </c>
    </row>
    <row r="8" spans="1:11" x14ac:dyDescent="0.35">
      <c r="A8" t="s">
        <v>263</v>
      </c>
      <c r="B8" t="s">
        <v>457</v>
      </c>
      <c r="C8" t="s">
        <v>458</v>
      </c>
      <c r="D8" t="s">
        <v>459</v>
      </c>
      <c r="E8" t="s">
        <v>460</v>
      </c>
      <c r="F8" s="1">
        <v>45882.280555555553</v>
      </c>
      <c r="G8" t="s">
        <v>9</v>
      </c>
      <c r="H8">
        <v>40</v>
      </c>
      <c r="I8" t="s">
        <v>377</v>
      </c>
      <c r="J8" t="s">
        <v>46</v>
      </c>
      <c r="K8" t="s">
        <v>245</v>
      </c>
    </row>
    <row r="9" spans="1:11" x14ac:dyDescent="0.35">
      <c r="A9" t="s">
        <v>263</v>
      </c>
      <c r="B9" t="s">
        <v>461</v>
      </c>
      <c r="C9" t="s">
        <v>462</v>
      </c>
      <c r="D9" t="s">
        <v>463</v>
      </c>
      <c r="E9" t="s">
        <v>464</v>
      </c>
      <c r="F9" s="1">
        <v>45882.251388888886</v>
      </c>
      <c r="G9" t="s">
        <v>9</v>
      </c>
      <c r="H9">
        <v>42</v>
      </c>
      <c r="I9" t="s">
        <v>376</v>
      </c>
      <c r="J9" t="s">
        <v>465</v>
      </c>
      <c r="K9" t="s">
        <v>245</v>
      </c>
    </row>
    <row r="10" spans="1:11" x14ac:dyDescent="0.35">
      <c r="A10" t="s">
        <v>263</v>
      </c>
      <c r="B10" t="s">
        <v>466</v>
      </c>
      <c r="C10" t="s">
        <v>467</v>
      </c>
      <c r="D10" t="s">
        <v>468</v>
      </c>
      <c r="E10" t="s">
        <v>469</v>
      </c>
      <c r="F10" s="1">
        <v>45881.813564814816</v>
      </c>
      <c r="G10" t="s">
        <v>9</v>
      </c>
      <c r="H10">
        <v>44</v>
      </c>
      <c r="I10" t="s">
        <v>377</v>
      </c>
      <c r="J10" t="s">
        <v>470</v>
      </c>
      <c r="K10" t="s">
        <v>245</v>
      </c>
    </row>
    <row r="11" spans="1:11" x14ac:dyDescent="0.35">
      <c r="A11" t="s">
        <v>263</v>
      </c>
      <c r="B11" t="s">
        <v>471</v>
      </c>
      <c r="C11" t="s">
        <v>472</v>
      </c>
      <c r="D11" t="s">
        <v>473</v>
      </c>
      <c r="E11" t="s">
        <v>474</v>
      </c>
      <c r="F11" s="1">
        <v>45881.752083333333</v>
      </c>
      <c r="G11" t="s">
        <v>9</v>
      </c>
      <c r="H11">
        <v>41</v>
      </c>
      <c r="I11" t="s">
        <v>376</v>
      </c>
      <c r="J11" t="s">
        <v>475</v>
      </c>
      <c r="K11" t="s">
        <v>245</v>
      </c>
    </row>
    <row r="12" spans="1:11" x14ac:dyDescent="0.35">
      <c r="A12" t="s">
        <v>263</v>
      </c>
      <c r="B12" t="s">
        <v>400</v>
      </c>
      <c r="C12" t="s">
        <v>476</v>
      </c>
      <c r="D12" t="s">
        <v>401</v>
      </c>
      <c r="E12" t="s">
        <v>402</v>
      </c>
      <c r="F12" s="1">
        <v>45881.48265046296</v>
      </c>
      <c r="G12" t="s">
        <v>9</v>
      </c>
      <c r="H12">
        <v>41</v>
      </c>
      <c r="I12" t="s">
        <v>376</v>
      </c>
      <c r="J12" t="s">
        <v>372</v>
      </c>
      <c r="K12" t="s">
        <v>245</v>
      </c>
    </row>
    <row r="13" spans="1:11" x14ac:dyDescent="0.35">
      <c r="A13" t="s">
        <v>263</v>
      </c>
      <c r="B13" t="s">
        <v>407</v>
      </c>
      <c r="C13" t="s">
        <v>477</v>
      </c>
      <c r="D13" t="s">
        <v>408</v>
      </c>
      <c r="E13" t="s">
        <v>409</v>
      </c>
      <c r="F13" s="1">
        <v>45881.473553240743</v>
      </c>
      <c r="G13" t="s">
        <v>9</v>
      </c>
      <c r="H13">
        <v>59</v>
      </c>
      <c r="I13" t="s">
        <v>377</v>
      </c>
      <c r="J13" t="s">
        <v>478</v>
      </c>
      <c r="K13" t="s">
        <v>245</v>
      </c>
    </row>
    <row r="14" spans="1:11" x14ac:dyDescent="0.35">
      <c r="A14" t="s">
        <v>263</v>
      </c>
      <c r="B14" t="s">
        <v>423</v>
      </c>
      <c r="C14" t="s">
        <v>479</v>
      </c>
      <c r="D14" t="s">
        <v>424</v>
      </c>
      <c r="E14" t="s">
        <v>425</v>
      </c>
      <c r="F14" s="1">
        <v>45881.372395833336</v>
      </c>
      <c r="G14" t="s">
        <v>9</v>
      </c>
      <c r="H14">
        <v>47</v>
      </c>
      <c r="I14" t="s">
        <v>376</v>
      </c>
      <c r="J14" t="s">
        <v>480</v>
      </c>
      <c r="K14" t="s">
        <v>245</v>
      </c>
    </row>
    <row r="15" spans="1:11" x14ac:dyDescent="0.35">
      <c r="A15" t="s">
        <v>263</v>
      </c>
      <c r="B15" t="s">
        <v>481</v>
      </c>
      <c r="C15" t="s">
        <v>482</v>
      </c>
      <c r="D15" t="s">
        <v>483</v>
      </c>
      <c r="E15" t="s">
        <v>484</v>
      </c>
      <c r="F15" s="1">
        <v>45881.361805555556</v>
      </c>
      <c r="G15" t="s">
        <v>9</v>
      </c>
      <c r="H15">
        <v>46</v>
      </c>
      <c r="I15" t="s">
        <v>376</v>
      </c>
      <c r="J15" t="s">
        <v>485</v>
      </c>
      <c r="K15" t="s">
        <v>245</v>
      </c>
    </row>
    <row r="16" spans="1:11" x14ac:dyDescent="0.35">
      <c r="A16" t="s">
        <v>263</v>
      </c>
      <c r="B16" t="s">
        <v>391</v>
      </c>
      <c r="C16" t="s">
        <v>486</v>
      </c>
      <c r="D16" t="s">
        <v>392</v>
      </c>
      <c r="E16" t="s">
        <v>393</v>
      </c>
      <c r="F16" s="1">
        <v>45881.333194444444</v>
      </c>
      <c r="G16" t="s">
        <v>9</v>
      </c>
      <c r="H16">
        <v>56</v>
      </c>
      <c r="I16" t="s">
        <v>378</v>
      </c>
      <c r="J16" t="s">
        <v>403</v>
      </c>
      <c r="K16" t="s">
        <v>10</v>
      </c>
    </row>
    <row r="17" spans="1:11" x14ac:dyDescent="0.35">
      <c r="A17" t="s">
        <v>263</v>
      </c>
      <c r="B17" t="s">
        <v>379</v>
      </c>
      <c r="C17" t="s">
        <v>487</v>
      </c>
      <c r="D17" t="s">
        <v>380</v>
      </c>
      <c r="E17" t="s">
        <v>381</v>
      </c>
      <c r="F17" s="1">
        <v>45880.628472222219</v>
      </c>
      <c r="G17" t="s">
        <v>9</v>
      </c>
      <c r="H17">
        <v>59</v>
      </c>
      <c r="I17" t="s">
        <v>376</v>
      </c>
      <c r="J17" t="s">
        <v>488</v>
      </c>
      <c r="K17" t="s">
        <v>245</v>
      </c>
    </row>
    <row r="18" spans="1:11" x14ac:dyDescent="0.35">
      <c r="A18" t="s">
        <v>263</v>
      </c>
      <c r="B18" t="s">
        <v>382</v>
      </c>
      <c r="C18" t="s">
        <v>489</v>
      </c>
      <c r="D18" t="s">
        <v>383</v>
      </c>
      <c r="E18" t="s">
        <v>384</v>
      </c>
      <c r="F18" s="1">
        <v>45880.609027777777</v>
      </c>
      <c r="G18" t="s">
        <v>9</v>
      </c>
      <c r="H18">
        <v>51</v>
      </c>
      <c r="I18" t="s">
        <v>376</v>
      </c>
      <c r="J18" t="s">
        <v>490</v>
      </c>
      <c r="K18" t="s">
        <v>245</v>
      </c>
    </row>
    <row r="19" spans="1:11" x14ac:dyDescent="0.35">
      <c r="A19" t="s">
        <v>263</v>
      </c>
      <c r="B19" t="s">
        <v>491</v>
      </c>
      <c r="C19" t="s">
        <v>492</v>
      </c>
      <c r="D19" t="s">
        <v>493</v>
      </c>
      <c r="E19" t="s">
        <v>494</v>
      </c>
      <c r="F19" s="1">
        <v>45880.508287037039</v>
      </c>
      <c r="G19" t="s">
        <v>9</v>
      </c>
      <c r="H19">
        <v>44</v>
      </c>
      <c r="I19" t="s">
        <v>376</v>
      </c>
      <c r="J19" t="s">
        <v>495</v>
      </c>
      <c r="K19" t="s">
        <v>245</v>
      </c>
    </row>
    <row r="20" spans="1:11" x14ac:dyDescent="0.35">
      <c r="A20" t="s">
        <v>263</v>
      </c>
      <c r="B20" t="s">
        <v>385</v>
      </c>
      <c r="C20" t="s">
        <v>496</v>
      </c>
      <c r="D20" t="s">
        <v>386</v>
      </c>
      <c r="E20" t="s">
        <v>387</v>
      </c>
      <c r="F20" s="1">
        <v>45880.459722222222</v>
      </c>
      <c r="G20" t="s">
        <v>9</v>
      </c>
      <c r="H20">
        <v>55</v>
      </c>
      <c r="I20" t="s">
        <v>376</v>
      </c>
      <c r="J20" t="s">
        <v>372</v>
      </c>
      <c r="K20" t="s">
        <v>245</v>
      </c>
    </row>
    <row r="21" spans="1:11" x14ac:dyDescent="0.35">
      <c r="A21" t="s">
        <v>263</v>
      </c>
      <c r="B21" t="s">
        <v>397</v>
      </c>
      <c r="C21" t="s">
        <v>497</v>
      </c>
      <c r="D21" t="s">
        <v>398</v>
      </c>
      <c r="E21" t="s">
        <v>399</v>
      </c>
      <c r="F21" s="1">
        <v>45878.50577546296</v>
      </c>
      <c r="G21" t="s">
        <v>9</v>
      </c>
      <c r="H21">
        <v>50</v>
      </c>
      <c r="I21" t="s">
        <v>376</v>
      </c>
      <c r="J21" t="s">
        <v>498</v>
      </c>
      <c r="K21" t="s">
        <v>245</v>
      </c>
    </row>
    <row r="22" spans="1:11" x14ac:dyDescent="0.35">
      <c r="A22" t="s">
        <v>263</v>
      </c>
      <c r="B22" t="s">
        <v>499</v>
      </c>
      <c r="C22" t="s">
        <v>500</v>
      </c>
      <c r="D22" t="s">
        <v>501</v>
      </c>
      <c r="E22" t="s">
        <v>502</v>
      </c>
      <c r="F22" s="1">
        <v>45882.433240740742</v>
      </c>
      <c r="G22" t="s">
        <v>11</v>
      </c>
      <c r="H22">
        <v>56</v>
      </c>
      <c r="I22" t="s">
        <v>376</v>
      </c>
      <c r="J22" t="s">
        <v>503</v>
      </c>
      <c r="K22" t="s">
        <v>245</v>
      </c>
    </row>
    <row r="23" spans="1:11" x14ac:dyDescent="0.35">
      <c r="A23" t="s">
        <v>263</v>
      </c>
      <c r="B23" t="s">
        <v>504</v>
      </c>
      <c r="C23" t="s">
        <v>505</v>
      </c>
      <c r="D23" t="s">
        <v>506</v>
      </c>
      <c r="E23" t="s">
        <v>507</v>
      </c>
      <c r="F23" s="1">
        <v>45882.346319444441</v>
      </c>
      <c r="G23" t="s">
        <v>11</v>
      </c>
      <c r="H23">
        <v>40</v>
      </c>
      <c r="I23" t="s">
        <v>376</v>
      </c>
      <c r="J23" t="s">
        <v>508</v>
      </c>
      <c r="K23" t="s">
        <v>245</v>
      </c>
    </row>
    <row r="24" spans="1:11" x14ac:dyDescent="0.35">
      <c r="A24" t="s">
        <v>263</v>
      </c>
      <c r="B24" t="s">
        <v>509</v>
      </c>
      <c r="C24" t="s">
        <v>510</v>
      </c>
      <c r="D24" t="s">
        <v>511</v>
      </c>
      <c r="E24" t="s">
        <v>512</v>
      </c>
      <c r="F24" s="1">
        <v>45882.345671296294</v>
      </c>
      <c r="G24" t="s">
        <v>11</v>
      </c>
      <c r="H24">
        <v>51</v>
      </c>
      <c r="I24" t="s">
        <v>377</v>
      </c>
      <c r="J24" t="s">
        <v>513</v>
      </c>
      <c r="K24" t="s">
        <v>245</v>
      </c>
    </row>
    <row r="25" spans="1:11" x14ac:dyDescent="0.35">
      <c r="A25" t="s">
        <v>263</v>
      </c>
      <c r="B25" t="s">
        <v>514</v>
      </c>
      <c r="C25" t="s">
        <v>515</v>
      </c>
      <c r="D25" t="s">
        <v>516</v>
      </c>
      <c r="E25" t="s">
        <v>517</v>
      </c>
      <c r="F25" s="1">
        <v>45881.861539351848</v>
      </c>
      <c r="G25" t="s">
        <v>11</v>
      </c>
      <c r="H25">
        <v>46</v>
      </c>
      <c r="I25" t="s">
        <v>376</v>
      </c>
      <c r="J25" t="s">
        <v>470</v>
      </c>
      <c r="K25" t="s">
        <v>245</v>
      </c>
    </row>
    <row r="26" spans="1:11" x14ac:dyDescent="0.35">
      <c r="A26" t="s">
        <v>263</v>
      </c>
      <c r="B26" t="s">
        <v>518</v>
      </c>
      <c r="C26" t="s">
        <v>519</v>
      </c>
      <c r="D26" t="s">
        <v>520</v>
      </c>
      <c r="E26" t="s">
        <v>521</v>
      </c>
      <c r="F26" s="1">
        <v>45881.822442129633</v>
      </c>
      <c r="G26" t="s">
        <v>11</v>
      </c>
      <c r="H26">
        <v>59</v>
      </c>
      <c r="I26" t="s">
        <v>378</v>
      </c>
      <c r="J26" t="s">
        <v>522</v>
      </c>
      <c r="K26" t="s">
        <v>10</v>
      </c>
    </row>
    <row r="27" spans="1:11" x14ac:dyDescent="0.35">
      <c r="A27" t="s">
        <v>263</v>
      </c>
      <c r="B27" t="s">
        <v>523</v>
      </c>
      <c r="C27" t="s">
        <v>524</v>
      </c>
      <c r="D27" t="s">
        <v>525</v>
      </c>
      <c r="E27" t="s">
        <v>526</v>
      </c>
      <c r="F27" s="1">
        <v>45881.659351851849</v>
      </c>
      <c r="G27" t="s">
        <v>11</v>
      </c>
      <c r="H27">
        <v>60</v>
      </c>
      <c r="I27" t="s">
        <v>378</v>
      </c>
      <c r="J27" t="s">
        <v>527</v>
      </c>
      <c r="K27" t="s">
        <v>245</v>
      </c>
    </row>
    <row r="28" spans="1:11" x14ac:dyDescent="0.35">
      <c r="A28" t="s">
        <v>263</v>
      </c>
      <c r="B28" t="s">
        <v>404</v>
      </c>
      <c r="C28" t="s">
        <v>528</v>
      </c>
      <c r="D28" t="s">
        <v>405</v>
      </c>
      <c r="E28" t="s">
        <v>406</v>
      </c>
      <c r="F28" s="1">
        <v>45881.531388888892</v>
      </c>
      <c r="G28" t="s">
        <v>11</v>
      </c>
      <c r="H28">
        <v>40</v>
      </c>
      <c r="I28" t="s">
        <v>378</v>
      </c>
      <c r="J28" t="s">
        <v>529</v>
      </c>
      <c r="K28" t="s">
        <v>245</v>
      </c>
    </row>
    <row r="29" spans="1:11" x14ac:dyDescent="0.35">
      <c r="A29" t="s">
        <v>263</v>
      </c>
      <c r="B29" t="s">
        <v>530</v>
      </c>
      <c r="C29" t="s">
        <v>531</v>
      </c>
      <c r="D29" t="s">
        <v>532</v>
      </c>
      <c r="E29" t="s">
        <v>533</v>
      </c>
      <c r="F29" s="1">
        <v>45881.383043981485</v>
      </c>
      <c r="G29" t="s">
        <v>11</v>
      </c>
      <c r="H29">
        <v>43</v>
      </c>
      <c r="I29" t="s">
        <v>378</v>
      </c>
      <c r="J29" t="s">
        <v>534</v>
      </c>
      <c r="K29" t="s">
        <v>10</v>
      </c>
    </row>
    <row r="30" spans="1:11" x14ac:dyDescent="0.35">
      <c r="A30" t="s">
        <v>263</v>
      </c>
      <c r="B30" t="s">
        <v>388</v>
      </c>
      <c r="C30" t="s">
        <v>535</v>
      </c>
      <c r="D30" t="s">
        <v>389</v>
      </c>
      <c r="E30" t="s">
        <v>390</v>
      </c>
      <c r="F30" s="1">
        <v>45881.366481481484</v>
      </c>
      <c r="G30" t="s">
        <v>11</v>
      </c>
      <c r="H30">
        <v>56</v>
      </c>
      <c r="I30" t="s">
        <v>376</v>
      </c>
      <c r="J30" t="s">
        <v>410</v>
      </c>
      <c r="K30" t="s">
        <v>10</v>
      </c>
    </row>
    <row r="31" spans="1:11" x14ac:dyDescent="0.35">
      <c r="A31" t="s">
        <v>263</v>
      </c>
      <c r="B31" t="s">
        <v>536</v>
      </c>
      <c r="C31" t="s">
        <v>537</v>
      </c>
      <c r="D31" t="s">
        <v>538</v>
      </c>
      <c r="E31" t="s">
        <v>539</v>
      </c>
      <c r="F31" s="1">
        <v>45881.334131944444</v>
      </c>
      <c r="G31" t="s">
        <v>11</v>
      </c>
      <c r="H31">
        <v>52</v>
      </c>
      <c r="I31" t="s">
        <v>376</v>
      </c>
      <c r="J31" t="s">
        <v>540</v>
      </c>
      <c r="K31" t="s">
        <v>245</v>
      </c>
    </row>
    <row r="32" spans="1:11" x14ac:dyDescent="0.35">
      <c r="A32" t="s">
        <v>263</v>
      </c>
      <c r="B32" t="s">
        <v>394</v>
      </c>
      <c r="C32" t="s">
        <v>541</v>
      </c>
      <c r="D32" t="s">
        <v>395</v>
      </c>
      <c r="E32" t="s">
        <v>396</v>
      </c>
      <c r="F32" s="1">
        <v>45880.737256944441</v>
      </c>
      <c r="G32" t="s">
        <v>11</v>
      </c>
      <c r="H32">
        <v>51</v>
      </c>
      <c r="I32" t="s">
        <v>376</v>
      </c>
      <c r="J32" t="s">
        <v>542</v>
      </c>
      <c r="K32" t="s">
        <v>10</v>
      </c>
    </row>
    <row r="33" spans="1:11" x14ac:dyDescent="0.35">
      <c r="A33" t="s">
        <v>263</v>
      </c>
      <c r="B33" t="s">
        <v>543</v>
      </c>
      <c r="C33" t="s">
        <v>544</v>
      </c>
      <c r="D33" t="s">
        <v>545</v>
      </c>
      <c r="E33" t="s">
        <v>546</v>
      </c>
      <c r="F33" s="1">
        <v>45880.726354166669</v>
      </c>
      <c r="G33" t="s">
        <v>11</v>
      </c>
      <c r="H33">
        <v>57</v>
      </c>
      <c r="I33" t="s">
        <v>376</v>
      </c>
      <c r="J33" t="s">
        <v>547</v>
      </c>
      <c r="K33" t="s">
        <v>245</v>
      </c>
    </row>
    <row r="34" spans="1:11" x14ac:dyDescent="0.35">
      <c r="A34" t="s">
        <v>263</v>
      </c>
      <c r="B34" t="s">
        <v>412</v>
      </c>
      <c r="C34" t="s">
        <v>548</v>
      </c>
      <c r="D34" t="s">
        <v>413</v>
      </c>
      <c r="E34" t="s">
        <v>414</v>
      </c>
      <c r="F34" s="1">
        <v>45880.643587962964</v>
      </c>
      <c r="G34" t="s">
        <v>11</v>
      </c>
      <c r="H34">
        <v>57</v>
      </c>
      <c r="I34" t="s">
        <v>376</v>
      </c>
      <c r="J34" t="s">
        <v>549</v>
      </c>
      <c r="K34" t="s">
        <v>245</v>
      </c>
    </row>
    <row r="35" spans="1:11" x14ac:dyDescent="0.35">
      <c r="A35" t="s">
        <v>263</v>
      </c>
      <c r="B35" t="s">
        <v>415</v>
      </c>
      <c r="C35" t="s">
        <v>550</v>
      </c>
      <c r="D35" t="s">
        <v>416</v>
      </c>
      <c r="E35" t="s">
        <v>417</v>
      </c>
      <c r="F35" s="1">
        <v>45880.505289351851</v>
      </c>
      <c r="G35" t="s">
        <v>11</v>
      </c>
      <c r="H35">
        <v>51</v>
      </c>
      <c r="I35" t="s">
        <v>376</v>
      </c>
      <c r="J35" t="s">
        <v>551</v>
      </c>
      <c r="K35" t="s">
        <v>245</v>
      </c>
    </row>
    <row r="36" spans="1:11" x14ac:dyDescent="0.35">
      <c r="A36" t="s">
        <v>262</v>
      </c>
      <c r="B36" t="s">
        <v>552</v>
      </c>
      <c r="C36" t="s">
        <v>553</v>
      </c>
      <c r="D36" t="s">
        <v>554</v>
      </c>
      <c r="E36" t="s">
        <v>555</v>
      </c>
      <c r="F36" s="1">
        <v>45880.372916666667</v>
      </c>
      <c r="G36" t="s">
        <v>11</v>
      </c>
      <c r="H36">
        <v>56</v>
      </c>
      <c r="I36" t="s">
        <v>377</v>
      </c>
      <c r="J36" t="s">
        <v>245</v>
      </c>
      <c r="K36" t="s">
        <v>245</v>
      </c>
    </row>
    <row r="37" spans="1:11" x14ac:dyDescent="0.35">
      <c r="A37" t="s">
        <v>263</v>
      </c>
      <c r="B37" t="s">
        <v>397</v>
      </c>
      <c r="C37" t="s">
        <v>556</v>
      </c>
      <c r="D37" t="s">
        <v>398</v>
      </c>
      <c r="E37" t="s">
        <v>399</v>
      </c>
      <c r="F37" s="1">
        <v>45878.50577546296</v>
      </c>
      <c r="G37" t="s">
        <v>11</v>
      </c>
      <c r="H37">
        <v>55</v>
      </c>
      <c r="I37" t="s">
        <v>376</v>
      </c>
      <c r="J37" t="s">
        <v>557</v>
      </c>
      <c r="K37" t="s">
        <v>245</v>
      </c>
    </row>
    <row r="38" spans="1:11" x14ac:dyDescent="0.35">
      <c r="A38" t="s">
        <v>263</v>
      </c>
      <c r="B38" t="s">
        <v>558</v>
      </c>
      <c r="C38" t="s">
        <v>559</v>
      </c>
      <c r="D38" t="s">
        <v>560</v>
      </c>
      <c r="E38" t="s">
        <v>561</v>
      </c>
      <c r="F38" s="1">
        <v>45878.482395833336</v>
      </c>
      <c r="G38" t="s">
        <v>11</v>
      </c>
      <c r="H38">
        <v>54</v>
      </c>
      <c r="I38" t="s">
        <v>376</v>
      </c>
      <c r="J38" t="s">
        <v>547</v>
      </c>
      <c r="K38" t="s">
        <v>10</v>
      </c>
    </row>
    <row r="39" spans="1:11" x14ac:dyDescent="0.35">
      <c r="A39" t="s">
        <v>263</v>
      </c>
      <c r="B39" t="s">
        <v>562</v>
      </c>
      <c r="C39" t="s">
        <v>563</v>
      </c>
      <c r="D39" t="s">
        <v>564</v>
      </c>
      <c r="E39" t="s">
        <v>565</v>
      </c>
      <c r="F39" s="1">
        <v>45878.475752314815</v>
      </c>
      <c r="G39" t="s">
        <v>11</v>
      </c>
      <c r="H39">
        <v>55</v>
      </c>
      <c r="I39" t="s">
        <v>376</v>
      </c>
      <c r="J39" t="s">
        <v>566</v>
      </c>
      <c r="K39" t="s">
        <v>245</v>
      </c>
    </row>
    <row r="40" spans="1:11" x14ac:dyDescent="0.35">
      <c r="A40" t="s">
        <v>263</v>
      </c>
      <c r="B40" t="s">
        <v>567</v>
      </c>
      <c r="C40" t="s">
        <v>568</v>
      </c>
      <c r="D40" t="s">
        <v>569</v>
      </c>
      <c r="E40" t="s">
        <v>570</v>
      </c>
      <c r="F40" s="1">
        <v>45878.341331018521</v>
      </c>
      <c r="G40" t="s">
        <v>11</v>
      </c>
      <c r="H40">
        <v>59</v>
      </c>
      <c r="I40" t="s">
        <v>376</v>
      </c>
      <c r="J40" t="s">
        <v>571</v>
      </c>
      <c r="K40" t="s">
        <v>245</v>
      </c>
    </row>
    <row r="41" spans="1:11" x14ac:dyDescent="0.35">
      <c r="A41" t="s">
        <v>263</v>
      </c>
      <c r="B41" t="s">
        <v>572</v>
      </c>
      <c r="C41" t="s">
        <v>573</v>
      </c>
      <c r="D41" t="s">
        <v>574</v>
      </c>
      <c r="E41" t="s">
        <v>575</v>
      </c>
      <c r="F41" s="1">
        <v>45877.679479166669</v>
      </c>
      <c r="G41" t="s">
        <v>11</v>
      </c>
      <c r="H41">
        <v>46</v>
      </c>
      <c r="I41" t="s">
        <v>376</v>
      </c>
      <c r="J41" t="s">
        <v>576</v>
      </c>
      <c r="K41" t="s">
        <v>245</v>
      </c>
    </row>
  </sheetData>
  <pageMargins left="0.7" right="0.7" top="0.75" bottom="0.75" header="0.3" footer="0.3"/>
  <pageSetup scale="18" orientation="portrait"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4DCCE-2908-44D1-B81E-6197F456E420}">
  <dimension ref="A1:C7"/>
  <sheetViews>
    <sheetView view="pageBreakPreview" zoomScaleNormal="100" zoomScaleSheetLayoutView="100" workbookViewId="0">
      <selection activeCell="C7" sqref="C7"/>
    </sheetView>
  </sheetViews>
  <sheetFormatPr defaultRowHeight="14.5" x14ac:dyDescent="0.35"/>
  <cols>
    <col min="1" max="1" width="11.54296875" bestFit="1" customWidth="1"/>
    <col min="2" max="2" width="8" bestFit="1" customWidth="1"/>
    <col min="3" max="3" width="80.7265625" bestFit="1" customWidth="1"/>
  </cols>
  <sheetData>
    <row r="1" spans="1:3" x14ac:dyDescent="0.35">
      <c r="A1" t="s">
        <v>23</v>
      </c>
      <c r="B1" t="s">
        <v>38</v>
      </c>
      <c r="C1" t="s">
        <v>39</v>
      </c>
    </row>
    <row r="2" spans="1:3" ht="87" x14ac:dyDescent="0.35">
      <c r="A2" t="s">
        <v>25</v>
      </c>
      <c r="B2" t="s">
        <v>40</v>
      </c>
      <c r="C2" s="83" t="s">
        <v>579</v>
      </c>
    </row>
    <row r="3" spans="1:3" ht="87" x14ac:dyDescent="0.35">
      <c r="A3" t="s">
        <v>33</v>
      </c>
      <c r="B3" t="s">
        <v>40</v>
      </c>
      <c r="C3" s="83" t="s">
        <v>580</v>
      </c>
    </row>
    <row r="4" spans="1:3" ht="174" x14ac:dyDescent="0.35">
      <c r="A4" t="s">
        <v>41</v>
      </c>
      <c r="B4" t="s">
        <v>42</v>
      </c>
      <c r="C4" s="83" t="s">
        <v>581</v>
      </c>
    </row>
    <row r="5" spans="1:3" ht="159.5" x14ac:dyDescent="0.35">
      <c r="A5" t="s">
        <v>43</v>
      </c>
      <c r="B5" t="s">
        <v>42</v>
      </c>
      <c r="C5" s="83" t="s">
        <v>582</v>
      </c>
    </row>
    <row r="6" spans="1:3" x14ac:dyDescent="0.35">
      <c r="A6" t="s">
        <v>249</v>
      </c>
      <c r="B6" t="s">
        <v>250</v>
      </c>
      <c r="C6" s="83" t="s">
        <v>583</v>
      </c>
    </row>
    <row r="7" spans="1:3" x14ac:dyDescent="0.35">
      <c r="A7" t="s">
        <v>259</v>
      </c>
      <c r="B7" t="s">
        <v>19</v>
      </c>
      <c r="C7" s="83" t="s">
        <v>426</v>
      </c>
    </row>
  </sheetData>
  <pageMargins left="0.7" right="0.7" top="0.75" bottom="0.75" header="0.3" footer="0.3"/>
  <pageSetup scale="88"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13C048-8552-4347-A196-920B342F11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7</vt:i4>
      </vt:variant>
    </vt:vector>
  </HeadingPairs>
  <TitlesOfParts>
    <vt:vector size="29" baseType="lpstr">
      <vt:lpstr>report cover</vt:lpstr>
      <vt:lpstr>weekly_news_comments</vt:lpstr>
      <vt:lpstr>report part 1</vt:lpstr>
      <vt:lpstr>weekly_mm_data</vt:lpstr>
      <vt:lpstr>weekly_omo_data</vt:lpstr>
      <vt:lpstr>weekly_nhtm_data</vt:lpstr>
      <vt:lpstr>weekly_other_data</vt:lpstr>
      <vt:lpstr>report part 2</vt:lpstr>
      <vt:lpstr>report part 3</vt:lpstr>
      <vt:lpstr>report disclaimer</vt:lpstr>
      <vt:lpstr>data news</vt:lpstr>
      <vt:lpstr>data part 1</vt:lpstr>
      <vt:lpstr>data part 2</vt:lpstr>
      <vt:lpstr>emoji</vt:lpstr>
      <vt:lpstr>weekly_stock_portfolio</vt:lpstr>
      <vt:lpstr>weekly_market_cap</vt:lpstr>
      <vt:lpstr>weekly_history_data</vt:lpstr>
      <vt:lpstr>weekly_ms_index</vt:lpstr>
      <vt:lpstr>weekly_nntd_history</vt:lpstr>
      <vt:lpstr>weekly_nntd_stock</vt:lpstr>
      <vt:lpstr>weekly_news_list</vt:lpstr>
      <vt:lpstr>weekly_data_comments</vt:lpstr>
      <vt:lpstr>'data news'!Print_Area</vt:lpstr>
      <vt:lpstr>'data part 1'!Print_Area</vt:lpstr>
      <vt:lpstr>'report cover'!Print_Area</vt:lpstr>
      <vt:lpstr>'report disclaimer'!Print_Area</vt:lpstr>
      <vt:lpstr>'report part 1'!Print_Area</vt:lpstr>
      <vt:lpstr>'report part 2'!Print_Area</vt:lpstr>
      <vt:lpstr>'report part 3'!Print_Area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Tuấn Bùi</dc:creator>
  <cp:lastModifiedBy>Tuấn Bùi</cp:lastModifiedBy>
  <cp:lastPrinted>2025-08-13T04:38:45Z</cp:lastPrinted>
  <dcterms:created xsi:type="dcterms:W3CDTF">2015-06-05T18:17:20Z</dcterms:created>
  <dcterms:modified xsi:type="dcterms:W3CDTF">2025-08-13T04:38:55Z</dcterms:modified>
</cp:coreProperties>
</file>