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9.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0.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1.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2.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3.xml" ContentType="application/vnd.openxmlformats-officedocument.themeOverrid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F5146A0F-4EB8-445F-86D5-FD34DF44C507}" xr6:coauthVersionLast="47" xr6:coauthVersionMax="47" xr10:uidLastSave="{00000000-0000-0000-0000-000000000000}"/>
  <bookViews>
    <workbookView xWindow="-110" yWindow="-110" windowWidth="38620" windowHeight="21100" activeTab="2" xr2:uid="{00000000-000D-0000-FFFF-FFFF00000000}"/>
  </bookViews>
  <sheets>
    <sheet name="8h30-report" sheetId="9" r:id="rId1"/>
    <sheet name="8h45-report" sheetId="15" r:id="rId2"/>
    <sheet name="14h00-report" sheetId="20" r:id="rId3"/>
    <sheet name="daily_14h00_news" sheetId="27" state="hidden" r:id="rId4"/>
    <sheet name="daily_8h45_nntd" sheetId="23" state="hidden" r:id="rId5"/>
    <sheet name="daily_8h45_itd" sheetId="21" state="hidden" r:id="rId6"/>
    <sheet name="daily_8h45_rr" sheetId="24" state="hidden" r:id="rId7"/>
    <sheet name="daily_14h00_time" sheetId="28" state="hidden" r:id="rId8"/>
    <sheet name="daily_14h00_data" sheetId="26" state="hidden" r:id="rId9"/>
    <sheet name="daily_8h45_comment" sheetId="16" state="hidden" r:id="rId10"/>
    <sheet name="daily_8h30_nhtm" sheetId="14" state="hidden" r:id="rId11"/>
    <sheet name="daily_8h30_time" sheetId="10" state="hidden" r:id="rId12"/>
    <sheet name="daily_8h30_omo" sheetId="13" state="hidden" r:id="rId13"/>
    <sheet name="daily_8h30_mm" sheetId="12" state="hidden" r:id="rId14"/>
    <sheet name="daily_8h30_news" sheetId="2" state="hidden" r:id="rId15"/>
    <sheet name="daily_8h30_data" sheetId="4" state="hidden" r:id="rId16"/>
  </sheets>
  <definedNames>
    <definedName name="ExternalData_1" localSheetId="8" hidden="1">daily_14h00_data!$A$1:$I$229</definedName>
    <definedName name="ExternalData_1" localSheetId="3" hidden="1">daily_14h00_news!$A$1:$J$31</definedName>
    <definedName name="ExternalData_1" localSheetId="13" hidden="1">daily_8h30_mm!$A$1:$O$25</definedName>
    <definedName name="ExternalData_1" localSheetId="14" hidden="1">daily_8h30_news!$A$1:$J$31</definedName>
    <definedName name="ExternalData_1" localSheetId="10" hidden="1">daily_8h30_nhtm!$A$1:$H$14</definedName>
    <definedName name="ExternalData_1" localSheetId="11" hidden="1">daily_8h30_time!$A$1:$B$2</definedName>
    <definedName name="ExternalData_1" localSheetId="9" hidden="1">daily_8h45_comment!$A$1:$B$6</definedName>
    <definedName name="ExternalData_1" localSheetId="5" hidden="1">daily_8h45_itd!$A$1:$T$273</definedName>
    <definedName name="ExternalData_1" localSheetId="6" hidden="1">daily_8h45_rr!$A$1:$D$5</definedName>
    <definedName name="ExternalData_2" localSheetId="7" hidden="1">daily_14h00_time!$A$1:$B$2</definedName>
    <definedName name="ExternalData_2" localSheetId="12" hidden="1">daily_8h30_omo!$A$1:$K$10</definedName>
    <definedName name="ExternalData_3" localSheetId="15" hidden="1">daily_8h30_data!$A$1:$H$181</definedName>
    <definedName name="ExternalData_3" localSheetId="4" hidden="1">daily_8h45_nntd!$A$1:$I$41</definedName>
    <definedName name="_xlnm.Print_Area" localSheetId="2">'14h00-report'!$A$1,'14h00-report'!$B$2:$N$12,'14h00-report'!$O$13:$Z$45,'14h00-report'!$AA$46:$AD$73,'14h00-report'!$AE$74:$AM$83</definedName>
    <definedName name="_xlnm.Print_Area" localSheetId="0">'8h30-report'!$A$1,'8h30-report'!$B$2:$N$27,'8h30-report'!$O$28:$AA$45,'8h30-report'!$AB$46:$AF$55,'8h30-report'!$AG$56:$AR$88,'8h30-report'!$AS$89:$AV$116,'8h30-report'!$AW$117:$BE$126</definedName>
    <definedName name="_xlnm.Print_Area" localSheetId="1">'8h45-report'!$A$1,'8h45-report'!$B$2:$G$27,'8h45-report'!$H$28:$M$49,'8h45-report'!$N$50:$Q$60,'8h45-report'!$R$61:$X$69,'8h45-report'!$Y$70:$AG$78</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 i="20" l="1" a="1"/>
  <c r="M9" i="20" s="1"/>
  <c r="L9" i="20" a="1"/>
  <c r="L9" i="20" s="1"/>
  <c r="K9" i="20" a="1"/>
  <c r="K9" i="20" s="1"/>
  <c r="M6" i="20" a="1"/>
  <c r="M6" i="20" s="1"/>
  <c r="L6" i="20" a="1"/>
  <c r="L6" i="20" s="1"/>
  <c r="K6" i="20" a="1"/>
  <c r="K6" i="20" s="1"/>
  <c r="I9" i="20" a="1"/>
  <c r="I9" i="20" s="1"/>
  <c r="H9" i="20" a="1"/>
  <c r="H9" i="20" s="1"/>
  <c r="G9" i="20" a="1"/>
  <c r="G9" i="20" s="1"/>
  <c r="I6" i="20" a="1"/>
  <c r="I6" i="20" s="1"/>
  <c r="H6" i="20" a="1"/>
  <c r="H6" i="20" s="1"/>
  <c r="G6" i="20" a="1"/>
  <c r="G6" i="20" s="1"/>
  <c r="C9" i="20" a="1"/>
  <c r="C9" i="20" s="1"/>
  <c r="C6" i="20" a="1"/>
  <c r="C6" i="20" s="1"/>
  <c r="E9" i="20" a="1"/>
  <c r="E9" i="20" s="1"/>
  <c r="D9" i="20" a="1"/>
  <c r="D9" i="20" s="1"/>
  <c r="E6" i="20" a="1"/>
  <c r="E6" i="20" s="1"/>
  <c r="AJ2" i="26" a="1"/>
  <c r="AJ2" i="26" s="1"/>
  <c r="AE2" i="26" a="1"/>
  <c r="AE2" i="26" s="1"/>
  <c r="Z2" i="26" a="1"/>
  <c r="Z2" i="26" s="1"/>
  <c r="U2" i="26" a="1"/>
  <c r="U2" i="26" s="1"/>
  <c r="P2" i="26" a="1"/>
  <c r="P2" i="26" s="1"/>
  <c r="K2" i="26" a="1"/>
  <c r="K2" i="26" s="1"/>
  <c r="A4" i="20" a="1"/>
  <c r="A4" i="20" s="1"/>
  <c r="C11" i="20" s="1"/>
  <c r="A4" i="9"/>
  <c r="A4" i="15"/>
  <c r="S68" i="15" s="1"/>
  <c r="M26" i="27" a="1"/>
  <c r="M26" i="27" s="1"/>
  <c r="M14" i="27" a="1"/>
  <c r="M14" i="27" s="1"/>
  <c r="M2" i="27" a="1"/>
  <c r="M2" i="27" s="1"/>
  <c r="C6" i="15"/>
  <c r="O65" i="15"/>
  <c r="P64" i="15" s="1" a="1"/>
  <c r="P64" i="15" s="1"/>
  <c r="T65" i="15" s="1"/>
  <c r="O53" i="15"/>
  <c r="H54" i="15"/>
  <c r="L54" i="15" s="1" a="1"/>
  <c r="D6" i="20" l="1" a="1"/>
  <c r="D6" i="20" s="1"/>
  <c r="C26" i="9"/>
  <c r="P44" i="9"/>
  <c r="AC54" i="9"/>
  <c r="C26" i="15"/>
  <c r="I48" i="15"/>
  <c r="O59" i="15"/>
  <c r="L11" i="27"/>
  <c r="L24" i="27"/>
  <c r="L35" i="27"/>
  <c r="L16" i="27"/>
  <c r="L18" i="27"/>
  <c r="L29" i="27"/>
  <c r="L12" i="27"/>
  <c r="L36" i="27"/>
  <c r="L15" i="27"/>
  <c r="L17" i="27"/>
  <c r="L19" i="27"/>
  <c r="L20" i="27"/>
  <c r="L21" i="27"/>
  <c r="L22" i="27"/>
  <c r="L23" i="27"/>
  <c r="L31" i="27"/>
  <c r="L3" i="27"/>
  <c r="L27" i="27"/>
  <c r="L4" i="27"/>
  <c r="L28" i="27"/>
  <c r="L5" i="27"/>
  <c r="L6" i="27"/>
  <c r="L30" i="27"/>
  <c r="L7" i="27"/>
  <c r="L8" i="27"/>
  <c r="L32" i="27"/>
  <c r="L9" i="27"/>
  <c r="L33" i="27"/>
  <c r="L10" i="27"/>
  <c r="L34" i="27"/>
  <c r="S67" i="15"/>
  <c r="V65" i="15"/>
  <c r="L54" i="15"/>
  <c r="P54" i="15" s="1"/>
  <c r="P58" i="15"/>
  <c r="P56" i="15"/>
  <c r="V18" i="20" l="1" a="1"/>
  <c r="V18" i="20" s="1"/>
  <c r="P16" i="20" a="1"/>
  <c r="P16" i="20" s="1"/>
  <c r="U17" i="20" a="1"/>
  <c r="U17" i="20" s="1"/>
  <c r="U16" i="20" a="1"/>
  <c r="U16" i="20" s="1"/>
  <c r="P27" i="20" a="1"/>
  <c r="P27" i="20" s="1"/>
  <c r="U28" i="20" a="1"/>
  <c r="U28" i="20" s="1"/>
  <c r="V29" i="20" a="1"/>
  <c r="V29" i="20" s="1"/>
  <c r="U27" i="20" a="1"/>
  <c r="U27" i="20" s="1"/>
  <c r="U38" i="20" a="1"/>
  <c r="U38" i="20" s="1"/>
  <c r="V40" i="20" a="1"/>
  <c r="V40" i="20" s="1"/>
  <c r="U39" i="20" a="1"/>
  <c r="U39" i="20" s="1"/>
  <c r="P38" i="20" a="1"/>
  <c r="P38" i="20" s="1"/>
  <c r="K43" i="20" a="1"/>
  <c r="K44" i="20" a="1"/>
  <c r="K42" i="20" a="1"/>
  <c r="K32" i="20" a="1"/>
  <c r="K33" i="20" a="1"/>
  <c r="K31" i="20" a="1"/>
  <c r="K20" i="20" a="1"/>
  <c r="K20" i="20" s="1"/>
  <c r="K22" i="20" a="1"/>
  <c r="K22" i="20" s="1"/>
  <c r="K21" i="20" a="1"/>
  <c r="K21" i="20" l="1"/>
  <c r="P21" i="20" s="1"/>
  <c r="S21" i="20"/>
  <c r="X21" i="20"/>
  <c r="X32" i="20"/>
  <c r="S32" i="20"/>
  <c r="X43" i="20"/>
  <c r="S43" i="20"/>
  <c r="K42" i="20"/>
  <c r="P42" i="20" s="1"/>
  <c r="S42" i="20"/>
  <c r="X42" i="20"/>
  <c r="K44" i="20"/>
  <c r="Q44" i="20" s="1"/>
  <c r="T44" i="20"/>
  <c r="Y44" i="20"/>
  <c r="K43" i="20"/>
  <c r="P43" i="20" s="1"/>
  <c r="K31" i="20"/>
  <c r="P31" i="20" s="1"/>
  <c r="X31" i="20"/>
  <c r="S31" i="20"/>
  <c r="K33" i="20"/>
  <c r="Q33" i="20" s="1"/>
  <c r="Y33" i="20"/>
  <c r="T33" i="20"/>
  <c r="K32" i="20"/>
  <c r="P32" i="20" s="1"/>
  <c r="M11" i="13" l="1" a="1"/>
  <c r="M11" i="13" s="1"/>
  <c r="Q33" i="9" l="1"/>
  <c r="S33" i="9"/>
  <c r="U33" i="9"/>
  <c r="Y33" i="9"/>
  <c r="W33" i="9"/>
  <c r="I43" i="15"/>
  <c r="J45" i="15"/>
  <c r="J46" i="15"/>
  <c r="J44" i="15"/>
  <c r="J41" i="15"/>
  <c r="J42" i="15"/>
  <c r="J32" i="15"/>
  <c r="I34" i="15"/>
  <c r="J33" i="15"/>
  <c r="J35" i="15"/>
  <c r="J36" i="15"/>
  <c r="J37" i="15"/>
  <c r="D5" i="15"/>
  <c r="D12" i="15" l="1"/>
  <c r="D13" i="15"/>
  <c r="D9" i="15"/>
  <c r="D7" i="15"/>
  <c r="D8" i="15"/>
  <c r="D23" i="15"/>
  <c r="D22" i="15"/>
  <c r="D21" i="15"/>
  <c r="D20" i="15"/>
  <c r="D18" i="15"/>
  <c r="D17" i="15"/>
  <c r="D16" i="15"/>
  <c r="D15" i="15"/>
  <c r="D11" i="15"/>
  <c r="C25" i="15" l="1"/>
  <c r="A2" i="15" l="1"/>
  <c r="A3" i="15" s="1"/>
  <c r="A2" i="20"/>
  <c r="M2" i="2" a="1"/>
  <c r="M2" i="2" s="1"/>
  <c r="M14" i="2" a="1"/>
  <c r="L24" i="2" s="1"/>
  <c r="M26" i="2" a="1"/>
  <c r="M26" i="2" s="1"/>
  <c r="J2" i="4" a="1"/>
  <c r="J2" i="4" s="1"/>
  <c r="P2" i="4" a="1"/>
  <c r="V2" i="4" a="1"/>
  <c r="V2" i="4" s="1"/>
  <c r="J24" i="4" a="1"/>
  <c r="J24" i="4" s="1"/>
  <c r="P24" i="4" a="1"/>
  <c r="P24" i="4" s="1"/>
  <c r="V24" i="4" a="1"/>
  <c r="V24" i="4" s="1"/>
  <c r="J46" i="4" a="1"/>
  <c r="J46" i="4" s="1"/>
  <c r="P46" i="4" a="1"/>
  <c r="P46" i="4" s="1"/>
  <c r="V46" i="4" a="1"/>
  <c r="V46" i="4" s="1"/>
  <c r="P2" i="4" l="1"/>
  <c r="AF83" i="20"/>
  <c r="A3" i="20"/>
  <c r="O60" i="15"/>
  <c r="AB73" i="20"/>
  <c r="L23" i="2"/>
  <c r="L22" i="2"/>
  <c r="L21" i="2"/>
  <c r="L20" i="2"/>
  <c r="L19" i="2"/>
  <c r="L18" i="2"/>
  <c r="L17" i="2"/>
  <c r="L16" i="2"/>
  <c r="L15" i="2"/>
  <c r="M14" i="2"/>
  <c r="L5" i="2"/>
  <c r="L32" i="2"/>
  <c r="L31" i="2"/>
  <c r="L30" i="2"/>
  <c r="L28" i="2"/>
  <c r="L3" i="2"/>
  <c r="L36" i="2"/>
  <c r="L12" i="2"/>
  <c r="L35" i="2"/>
  <c r="L11" i="2"/>
  <c r="L34" i="2"/>
  <c r="L10" i="2"/>
  <c r="L33" i="2"/>
  <c r="L9" i="2"/>
  <c r="L8" i="2"/>
  <c r="L7" i="2"/>
  <c r="L6" i="2"/>
  <c r="L29" i="2"/>
  <c r="L4" i="2"/>
  <c r="L27" i="2"/>
  <c r="P35" i="9" a="1"/>
  <c r="P35" i="9" s="1"/>
  <c r="A2" i="9"/>
  <c r="A3" i="9" s="1"/>
  <c r="AX126" i="9" l="1"/>
  <c r="AC55" i="9"/>
  <c r="AT116" i="9"/>
  <c r="AH77" i="9"/>
  <c r="C27" i="9"/>
  <c r="AH88" i="9"/>
  <c r="AH66" i="9"/>
  <c r="P45" i="9"/>
  <c r="P45" i="20"/>
  <c r="P23" i="20"/>
  <c r="P34" i="20"/>
  <c r="C12" i="20"/>
  <c r="I49" i="15"/>
  <c r="C27" i="15"/>
  <c r="S69" i="15"/>
  <c r="Z78" i="15"/>
  <c r="AB50" i="20" a="1"/>
  <c r="AB50" i="20" s="1"/>
  <c r="AB58" i="20" a="1"/>
  <c r="AB58" i="20" s="1"/>
  <c r="AB66" i="20" a="1"/>
  <c r="AB66" i="20" s="1"/>
  <c r="Y22" i="20" l="1"/>
  <c r="Q22" i="20"/>
  <c r="T22" i="20"/>
  <c r="S20" i="20"/>
  <c r="X20" i="20"/>
  <c r="P20" i="20"/>
  <c r="I13" i="9"/>
  <c r="E13" i="9"/>
  <c r="M6" i="9"/>
  <c r="G6" i="9"/>
  <c r="E6" i="9"/>
  <c r="C20" i="9" l="1"/>
  <c r="D20" i="9"/>
  <c r="L13" i="9"/>
  <c r="K13" i="9"/>
  <c r="G20" i="9"/>
  <c r="M20" i="9"/>
  <c r="M13" i="9"/>
  <c r="E20" i="9"/>
  <c r="H20" i="9"/>
  <c r="I20" i="9"/>
  <c r="K20" i="9"/>
  <c r="L20" i="9"/>
  <c r="C13" i="9"/>
  <c r="D13" i="9"/>
  <c r="H6" i="9"/>
  <c r="I6" i="9"/>
  <c r="K6" i="9"/>
  <c r="L6" i="9"/>
  <c r="G13" i="9"/>
  <c r="H13" i="9"/>
  <c r="C6" i="9"/>
  <c r="D6" i="9"/>
  <c r="AT93" i="9" l="1" a="1"/>
  <c r="AT93" i="9" s="1"/>
  <c r="X63" i="9" a="1"/>
  <c r="X65" i="9" a="1"/>
  <c r="X64" i="9" a="1"/>
  <c r="AT109" i="9" a="1"/>
  <c r="AT109" i="9" s="1"/>
  <c r="X76" i="9" a="1"/>
  <c r="X74" i="9" a="1"/>
  <c r="X75" i="9" a="1"/>
  <c r="X86" i="9" a="1"/>
  <c r="X85" i="9" a="1"/>
  <c r="AN83" i="9" a="1"/>
  <c r="AN83" i="9" s="1"/>
  <c r="AM82" i="9" a="1"/>
  <c r="AM82" i="9" s="1"/>
  <c r="AH81" i="9" a="1"/>
  <c r="AH81" i="9" s="1"/>
  <c r="X87" i="9" a="1"/>
  <c r="AM81" i="9" a="1"/>
  <c r="AM81" i="9" s="1"/>
  <c r="AM70" i="9" a="1"/>
  <c r="AM70" i="9" s="1"/>
  <c r="AH70" i="9" a="1"/>
  <c r="AH70" i="9" s="1"/>
  <c r="AT101" i="9" a="1"/>
  <c r="AT101" i="9" s="1"/>
  <c r="AN72" i="9" a="1"/>
  <c r="AN72" i="9" s="1"/>
  <c r="AM71" i="9" a="1"/>
  <c r="AM71" i="9" s="1"/>
  <c r="AN61" i="9" a="1"/>
  <c r="AN61" i="9" s="1"/>
  <c r="AM59" i="9" a="1"/>
  <c r="AM59" i="9" s="1"/>
  <c r="AH59" i="9" a="1"/>
  <c r="AH59" i="9" s="1"/>
  <c r="AM60" i="9" a="1"/>
  <c r="AM60" i="9" s="1"/>
  <c r="AK86" i="9" l="1"/>
  <c r="AP86" i="9"/>
  <c r="AP64" i="9"/>
  <c r="AK64" i="9"/>
  <c r="AK75" i="9"/>
  <c r="AP75" i="9"/>
  <c r="X75" i="9"/>
  <c r="AH75" i="9" s="1"/>
  <c r="X74" i="9"/>
  <c r="AH74" i="9" s="1"/>
  <c r="AK74" i="9"/>
  <c r="AP74" i="9"/>
  <c r="X76" i="9"/>
  <c r="AI76" i="9" s="1"/>
  <c r="AL76" i="9"/>
  <c r="AQ76" i="9"/>
  <c r="X64" i="9"/>
  <c r="AH64" i="9" s="1"/>
  <c r="X65" i="9"/>
  <c r="AI65" i="9" s="1"/>
  <c r="AQ65" i="9"/>
  <c r="AL65" i="9"/>
  <c r="X63" i="9"/>
  <c r="AH63" i="9" s="1"/>
  <c r="AK63" i="9"/>
  <c r="AP63" i="9"/>
  <c r="X87" i="9"/>
  <c r="AI87" i="9" s="1"/>
  <c r="AQ87" i="9"/>
  <c r="AL87" i="9"/>
  <c r="AK85" i="9"/>
  <c r="X85" i="9"/>
  <c r="AH85" i="9" s="1"/>
  <c r="AP85" i="9"/>
  <c r="X86" i="9"/>
  <c r="AH86"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FBDAC9-7B6B-43C3-889D-C23A9023E0E0}" keepAlive="1" name="Query - daily_14h00_data" description="Connection to the 'daily_14h00_data' query in the workbook." type="5" refreshedVersion="8" background="1" saveData="1">
    <dbPr connection="Provider=Microsoft.Mashup.OleDb.1;Data Source=$Workbook$;Location=daily_14h00_data;Extended Properties=&quot;&quot;" command="SELECT * FROM [daily_14h00_data]"/>
  </connection>
  <connection id="2" xr16:uid="{63401ECF-AD4C-4F76-838D-AD2775698B9A}" keepAlive="1" name="Query - daily_14h00_news" description="Connection to the 'daily_14h00_news' query in the workbook." type="5" refreshedVersion="8" background="1" saveData="1">
    <dbPr connection="Provider=Microsoft.Mashup.OleDb.1;Data Source=$Workbook$;Location=daily_14h00_news;Extended Properties=&quot;&quot;" command="SELECT * FROM [daily_14h00_news]"/>
  </connection>
  <connection id="3" xr16:uid="{7FA4DD07-50C8-4C3E-9B70-0B8DB34C6768}" keepAlive="1" name="Query - daily_14h00_time" description="Connection to the 'daily_14h00_time' query in the workbook." type="5" refreshedVersion="8" background="1" saveData="1">
    <dbPr connection="Provider=Microsoft.Mashup.OleDb.1;Data Source=$Workbook$;Location=daily_14h00_time;Extended Properties=&quot;&quot;" command="SELECT * FROM [daily_14h00_time]"/>
  </connection>
  <connection id="4" xr16:uid="{CB2104A7-5996-4805-B1D1-68845BF589BF}" keepAlive="1" name="Query - daily_8h30_data" description="Connection to the 'daily_8h30_data' query in the workbook." type="5" refreshedVersion="8" background="1" saveData="1">
    <dbPr connection="Provider=Microsoft.Mashup.OleDb.1;Data Source=$Workbook$;Location=daily_8h30_data;Extended Properties=&quot;&quot;" command="SELECT * FROM [daily_8h30_data]"/>
  </connection>
  <connection id="5" xr16:uid="{2277CB87-5385-4287-9E55-23D440561587}" keepAlive="1" name="Query - daily_8h30_mm" description="Connection to the 'daily_8h30_mm' query in the workbook." type="5" refreshedVersion="8" background="1" saveData="1">
    <dbPr connection="Provider=Microsoft.Mashup.OleDb.1;Data Source=$Workbook$;Location=daily_8h30_mm;Extended Properties=&quot;&quot;" command="SELECT * FROM [daily_8h30_mm]"/>
  </connection>
  <connection id="6" xr16:uid="{6AA43B55-13C0-4847-A4C3-86DCB693DD86}" keepAlive="1" name="Query - daily_8h30_news" description="Connection to the 'daily_8h30_news' query in the workbook." type="5" refreshedVersion="8" background="1" saveData="1">
    <dbPr connection="Provider=Microsoft.Mashup.OleDb.1;Data Source=$Workbook$;Location=daily_8h30_news;Extended Properties=&quot;&quot;" command="SELECT * FROM [daily_8h30_news]"/>
  </connection>
  <connection id="7" xr16:uid="{C756E3D3-4003-4150-9CE7-C8D4F470E56F}" keepAlive="1" name="Query - daily_8h30_nhtm" description="Connection to the 'daily_8h30_nhtm' query in the workbook." type="5" refreshedVersion="8" background="1" saveData="1">
    <dbPr connection="Provider=Microsoft.Mashup.OleDb.1;Data Source=$Workbook$;Location=daily_8h30_nhtm;Extended Properties=&quot;&quot;" command="SELECT * FROM [daily_8h30_nhtm]"/>
  </connection>
  <connection id="8" xr16:uid="{EEC04CA4-35DA-4367-A718-438CDF7357C7}" keepAlive="1" name="Query - daily_8h30_omo" description="Connection to the 'daily_8h30_omo' query in the workbook." type="5" refreshedVersion="8" background="1" saveData="1">
    <dbPr connection="Provider=Microsoft.Mashup.OleDb.1;Data Source=$Workbook$;Location=daily_8h30_omo;Extended Properties=&quot;&quot;" command="SELECT * FROM [daily_8h30_omo]"/>
  </connection>
  <connection id="9" xr16:uid="{21088457-8179-413E-ACD2-15E1F3646F7C}" keepAlive="1" name="Query - daily_8h30_time" description="Connection to the 'daily_8h30_time' query in the workbook." type="5" refreshedVersion="8" background="1" saveData="1">
    <dbPr connection="Provider=Microsoft.Mashup.OleDb.1;Data Source=$Workbook$;Location=daily_8h30_time;Extended Properties=&quot;&quot;" command="SELECT * FROM [daily_8h30_time]"/>
  </connection>
  <connection id="10" xr16:uid="{5A4CB82B-A391-4FCD-A01F-B5544663BBDC}" keepAlive="1" name="Query - daily_8h45_comment" description="Connection to the 'daily_8h45_comment' query in the workbook." type="5" refreshedVersion="8" background="1" saveData="1">
    <dbPr connection="Provider=Microsoft.Mashup.OleDb.1;Data Source=$Workbook$;Location=daily_8h45_comment;Extended Properties=&quot;&quot;" command="SELECT * FROM [daily_8h45_comment]"/>
  </connection>
  <connection id="11" xr16:uid="{711BF81F-01AE-4CE9-9F87-6BF5E7886C40}" keepAlive="1" name="Query - daily_8h45_itd" description="Connection to the 'daily_8h45_itd' query in the workbook." type="5" refreshedVersion="8" background="1" saveData="1">
    <dbPr connection="Provider=Microsoft.Mashup.OleDb.1;Data Source=$Workbook$;Location=daily_8h45_itd;Extended Properties=&quot;&quot;" command="SELECT * FROM [daily_8h45_itd]"/>
  </connection>
  <connection id="12" xr16:uid="{F4E7B50E-FDB7-4AD3-93C8-D8FD7DAD17DD}" keepAlive="1" name="Query - daily_8h45_nntd" description="Connection to the 'daily_8h45_nntd' query in the workbook." type="5" refreshedVersion="8" background="1" saveData="1">
    <dbPr connection="Provider=Microsoft.Mashup.OleDb.1;Data Source=$Workbook$;Location=daily_8h45_nntd;Extended Properties=&quot;&quot;" command="SELECT * FROM [daily_8h45_nntd]"/>
  </connection>
  <connection id="13" xr16:uid="{AD0EFF47-DEDF-4283-8C21-4645DA4C6EEB}" keepAlive="1" name="Query - daily_8h45_rr" description="Connection to the 'daily_8h45_rr' query in the workbook." type="5" refreshedVersion="8" background="1" saveData="1">
    <dbPr connection="Provider=Microsoft.Mashup.OleDb.1;Data Source=$Workbook$;Location=daily_8h45_rr;Extended Properties=&quot;&quot;" command="SELECT * FROM [daily_8h45_r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<sst xmlns="http://schemas.openxmlformats.org/spreadsheetml/2006/main" count="2011" uniqueCount="406">
  <si>
    <t>news_type</t>
  </si>
  <si>
    <t>source</t>
  </si>
  <si>
    <t>title</t>
  </si>
  <si>
    <t>content</t>
  </si>
  <si>
    <t>image_url</t>
  </si>
  <si>
    <t>article_url</t>
  </si>
  <si>
    <t>published_time</t>
  </si>
  <si>
    <t>word_count</t>
  </si>
  <si>
    <t>impact</t>
  </si>
  <si>
    <t>trong_nuoc</t>
  </si>
  <si>
    <t>VietStock</t>
  </si>
  <si>
    <t>Trung lập</t>
  </si>
  <si>
    <t/>
  </si>
  <si>
    <t>Tích cực</t>
  </si>
  <si>
    <t>CafeF</t>
  </si>
  <si>
    <t>Tiêu cực</t>
  </si>
  <si>
    <t>x</t>
  </si>
  <si>
    <t>quoc_te</t>
  </si>
  <si>
    <t>doanh_nghiep</t>
  </si>
  <si>
    <t>ticker</t>
  </si>
  <si>
    <t>XAU_USD</t>
  </si>
  <si>
    <t>SSEC</t>
  </si>
  <si>
    <t>DJI</t>
  </si>
  <si>
    <t>FTSE</t>
  </si>
  <si>
    <t>VNINDEX</t>
  </si>
  <si>
    <t>VN30</t>
  </si>
  <si>
    <t>DXY</t>
  </si>
  <si>
    <t>date</t>
  </si>
  <si>
    <t>close</t>
  </si>
  <si>
    <t>1d_change</t>
  </si>
  <si>
    <t>market</t>
  </si>
  <si>
    <t>type</t>
  </si>
  <si>
    <t>vn</t>
  </si>
  <si>
    <t>commodity</t>
  </si>
  <si>
    <t>other</t>
  </si>
  <si>
    <t>asia</t>
  </si>
  <si>
    <t>fx</t>
  </si>
  <si>
    <t>cum_change</t>
  </si>
  <si>
    <t>hose</t>
  </si>
  <si>
    <t>VN30F1M</t>
  </si>
  <si>
    <t>derivatives</t>
  </si>
  <si>
    <t>us</t>
  </si>
  <si>
    <t>international</t>
  </si>
  <si>
    <t>eu</t>
  </si>
  <si>
    <t>Vietnambiz</t>
  </si>
  <si>
    <t xml:space="preserve">BỘ PHẬN TƯ VẤN ĐẦU TƯ |  1  </t>
  </si>
  <si>
    <t>1d_diff</t>
  </si>
  <si>
    <t>Thay đổi (+/-)</t>
  </si>
  <si>
    <t>Thay đổi (%)</t>
  </si>
  <si>
    <t>GOLD</t>
  </si>
  <si>
    <t>time</t>
  </si>
  <si>
    <t>TIN TỨC TRONG NƯỚC</t>
  </si>
  <si>
    <t>selected</t>
  </si>
  <si>
    <t>o</t>
  </si>
  <si>
    <t xml:space="preserve"> </t>
  </si>
  <si>
    <t>Đánh giá:</t>
  </si>
  <si>
    <t xml:space="preserve">BỘ PHẬN TƯ VẤN ĐẦU TƯ |  2  </t>
  </si>
  <si>
    <t>TIN TỨC QUỐC TẾ</t>
  </si>
  <si>
    <t>TIN TỨC DOANH NGHIỆP</t>
  </si>
  <si>
    <t xml:space="preserve">BỘ PHẬN TƯ VẤN ĐẦU TƯ |  4  </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</si>
  <si>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</si>
  <si>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</si>
  <si>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</si>
  <si>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ai_selected</t>
  </si>
  <si>
    <t>CLZ</t>
  </si>
  <si>
    <t>VnEconomy</t>
  </si>
  <si>
    <t>WTI OIL</t>
  </si>
  <si>
    <t>TIN TRONG NƯỚC</t>
  </si>
  <si>
    <t>TIN QUỐC TẾ</t>
  </si>
  <si>
    <t>TIN DOANH NGHIỆP</t>
  </si>
  <si>
    <t>DỮ LIỆU THỊ TRƯỜNG TÀI CHÍNH</t>
  </si>
  <si>
    <t>lslnh_on</t>
  </si>
  <si>
    <t>dhtg_trung_tam</t>
  </si>
  <si>
    <t>dhtg_tran</t>
  </si>
  <si>
    <t>dhtg_san</t>
  </si>
  <si>
    <t>dhtg_nhtm_ban_ra</t>
  </si>
  <si>
    <t>dhtg_tu_do_ban_ra</t>
  </si>
  <si>
    <t>ĐÁNH GIÁ</t>
  </si>
  <si>
    <t xml:space="preserve">BỘ PHẬN TƯ VẤN ĐẦU TƯ |  5  </t>
  </si>
  <si>
    <t xml:space="preserve">BỘ PHẬN TƯ VẤN ĐẦU TƯ |  6  </t>
  </si>
  <si>
    <t>omo_bom_tien</t>
  </si>
  <si>
    <t>omo_hut_tien</t>
  </si>
  <si>
    <t>omo_bom_hut_rong</t>
  </si>
  <si>
    <t>15:00</t>
  </si>
  <si>
    <t>lslnh_1m</t>
  </si>
  <si>
    <t>lslnh_3m</t>
  </si>
  <si>
    <t>tin_phieu_luu_hanh</t>
  </si>
  <si>
    <t>reverse_repo_luu_hanh</t>
  </si>
  <si>
    <t>outstanding_omo_value</t>
  </si>
  <si>
    <t>name</t>
  </si>
  <si>
    <t>DỮ LIỆU THỊ TRƯỜNG MỞ</t>
  </si>
  <si>
    <t>lshd_san</t>
  </si>
  <si>
    <t>lshd_tran</t>
  </si>
  <si>
    <t>lscv_san</t>
  </si>
  <si>
    <t>lscv_tran</t>
  </si>
  <si>
    <t>lshd_tb</t>
  </si>
  <si>
    <t>lscv_tb</t>
  </si>
  <si>
    <t>dtnh</t>
  </si>
  <si>
    <t>rate-2025-07-30</t>
  </si>
  <si>
    <t>value-2025-07-30</t>
  </si>
  <si>
    <t>LS (%)</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</si>
  <si>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</si>
  <si>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</si>
  <si>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</si>
  <si>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</si>
  <si>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</si>
  <si>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</si>
  <si>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</si>
  <si>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</si>
  <si>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</si>
  <si>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GT (Tỷ)</t>
  </si>
  <si>
    <t xml:space="preserve"> PHÁT HÀNH OMO</t>
  </si>
  <si>
    <t>LÃI SUẤT LIÊN NGÂN HÀNG</t>
  </si>
  <si>
    <t>LÃI SUẤT HUY ĐỘNG/CHO VAY CỦA NHTM</t>
  </si>
  <si>
    <t>DỰ TRỰ NGOẠI HỐI CỦA NHNN</t>
  </si>
  <si>
    <t>TỶ GIÁ VND/USD</t>
  </si>
  <si>
    <t xml:space="preserve">BỘ PHẬN TƯ VẤN ĐẦU TƯ |  3  </t>
  </si>
  <si>
    <t xml:space="preserve">BỘ PHẬN TƯ VẤN ĐẦU TƯ |  7  </t>
  </si>
  <si>
    <t>rate-2025-07-31</t>
  </si>
  <si>
    <t>value-2025-07-31</t>
  </si>
  <si>
    <t xml:space="preserve">BỘ PHẬN TƯ VẤN ĐẦU TƯ |  8 </t>
  </si>
  <si>
    <t>comment</t>
  </si>
  <si>
    <t>overall</t>
  </si>
  <si>
    <t>ta_index</t>
  </si>
  <si>
    <t>long_short</t>
  </si>
  <si>
    <t>05/08/2025</t>
  </si>
  <si>
    <t>open</t>
  </si>
  <si>
    <t>high</t>
  </si>
  <si>
    <t>low</t>
  </si>
  <si>
    <t>volume</t>
  </si>
  <si>
    <t>pct_change</t>
  </si>
  <si>
    <t>diff</t>
  </si>
  <si>
    <t>basis</t>
  </si>
  <si>
    <t>sell_volume</t>
  </si>
  <si>
    <t>buy_volume</t>
  </si>
  <si>
    <t>sell_value</t>
  </si>
  <si>
    <t>buy_value</t>
  </si>
  <si>
    <t>net_volume</t>
  </si>
  <si>
    <t>net_value</t>
  </si>
  <si>
    <t>NN</t>
  </si>
  <si>
    <t>41I1F8000</t>
  </si>
  <si>
    <t>TD</t>
  </si>
  <si>
    <t>Open Interest</t>
  </si>
  <si>
    <t>Volume</t>
  </si>
  <si>
    <t>Basis</t>
  </si>
  <si>
    <t>Giá hiện tại</t>
  </si>
  <si>
    <t>Giá mở cửa tuần (O)</t>
  </si>
  <si>
    <t>Giá cao nhất tuần (H)</t>
  </si>
  <si>
    <t>Giá thấp nhất tuần (L)</t>
  </si>
  <si>
    <t>Giá cân bằng tuần (Pivot)</t>
  </si>
  <si>
    <t>Giá mở cửa tháng (O)</t>
  </si>
  <si>
    <t>Giá cao nhất tháng (H)</t>
  </si>
  <si>
    <t>Giá thấp nhất tháng (L)</t>
  </si>
  <si>
    <t>Giá cân bằng tháng (Pivot)</t>
  </si>
  <si>
    <t>week_open</t>
  </si>
  <si>
    <t>week_prev_high</t>
  </si>
  <si>
    <t>week_prev_low</t>
  </si>
  <si>
    <t>week_pivot</t>
  </si>
  <si>
    <t>month_open</t>
  </si>
  <si>
    <t>month_prev_high</t>
  </si>
  <si>
    <t>month_prev_low</t>
  </si>
  <si>
    <t>month_pivot</t>
  </si>
  <si>
    <t>open_interest</t>
  </si>
  <si>
    <t>cum_volume</t>
  </si>
  <si>
    <t>Trong phiên giao dịch ngày 05/08/2025, chỉ số VN30F1M mở cửa chịu áp lực ngay từ đầu, tuy nhiên nhanh chóng lấy lại đà tăng. Xu hướng tích cực chiếm ưu thế trong phần lớn phiên giao dịch, giúp chỉ số có lúc tăng mạnh hơn 102 điểm. Mặc dù có thời điểm giảm sâu, nỗ lực phục hồi cuối phiên đã giúp chỉ số bảo toàn thành quả, chốt phiên tại 1689.6 điểm.</t>
  </si>
  <si>
    <t>DỮ LIỆU GIAO DỊCH CHỈ SỐ PHÁI SINH</t>
  </si>
  <si>
    <t>Thủ tướng: Thích ứng linh hoạt, hiệu quả với tình hình để đạt tăng trưởng 8.3-8.5%</t>
  </si>
  <si>
    <t>https://image.vietstock.vn/2025/08/05/thu-tuong.jpg</t>
  </si>
  <si>
    <t>http://vietstock.vn/2025/08/thu-tuong-thich-ung-linh-hoat-hieu-qua-voi-tinh-hinh-de-dat-tang-truong-83-85-761-1338002.htm</t>
  </si>
  <si>
    <t>Tỷ giá USD hôm nay 5/8: Điều chỉnh trái chiều trong nước</t>
  </si>
  <si>
    <t>https://cdn1.vietnambiz.vn/1881912202208555/images/2025/08/04/usd-20250804084131512-avatar-15x10-20250804084151847.jpg?width=600&amp;height=315</t>
  </si>
  <si>
    <t>https://vietnambiz.vn/ty-gia-usd-hom-nay-58-on-dinh-tro-lai-sau-khi-mat-gia-vi-viec-lam-suy-giam-20258484152450.htm</t>
  </si>
  <si>
    <t>Lãi suất VND có thể giảm thêm 0,5 - 0,75% vào cuối năm trong kịch bản lạc quan?</t>
  </si>
  <si>
    <t>https://media.vneconomy.vn/images/upload//2025/08/05/ngoai-te-ngsb.gif</t>
  </si>
  <si>
    <t>https://vneconomy.vn/lai-suat-vnd-co-the-giam-them-0-5-0-75-vao-cuoi-nam-trong-kich-ban-lac-quan.htm</t>
  </si>
  <si>
    <t>Chiều 4/8, NHNN họp với các ngân hàng, bàn giải pháp giảm lãi suất cho vay</t>
  </si>
  <si>
    <t>https://cdn.vietnambiz.vn/1881912202208555/images/2025/08/04/crawl-20250804155009336-20250804155009354.jpg?width=700</t>
  </si>
  <si>
    <t>https://vietnambiz.vn/chieu-48-nhnn-hop-voi-cac-ngan-hang-ban-giai-phap-giam-lai-suat-cho-vay-20258415528274.htm</t>
  </si>
  <si>
    <t>Đi ngược thị trường chung, Bank of America dự đoán sang năm 2026 Fed mới hạ lãi suất</t>
  </si>
  <si>
    <t>https://cdn.vietnambiz.vn/1881912202208555/images/2025/08/05/crawl-20250805110954981-202508051109558.jpg?width=700</t>
  </si>
  <si>
    <t>https://vietnambiz.vn/di-nguoc-thi-truong-chung-bank-of-america-du-doan-sang-nam-2026-fed-moi-ha-lai-suat-202585111035580.htm</t>
  </si>
  <si>
    <t>Trung Quốc nỗ lực kiềm chế cuộc đua giảm giá</t>
  </si>
  <si>
    <t>https://image.vietstock.vn/2025/08/05/vietstock_s_trung-quoc-no-luc-kiem-che-cuoc-dua-giam-gia_20250805103906.png</t>
  </si>
  <si>
    <t>http://vietstock.vn/2025/08/trung-quoc-no-luc-kiem-che-cuoc-dua-giam-gia-775-1338123.htm</t>
  </si>
  <si>
    <t>Một 'ông lớn' ngân hàng đóng cửa gần 70 phòng giao dịch trong nửa đầu năm</t>
  </si>
  <si>
    <t>https://cdn1.vietnambiz.vn/1881912202208555/images/2025/08/05/crawl-20250805120152270-edit-20250805120159343-avatar-15x10-2025080512020815.jpg?width=600&amp;height=315</t>
  </si>
  <si>
    <t>https://vietnambiz.vn/mot-ong-lon-ngan-hang-dong-cua-gan-70-phong-giao-dich-trong-nua-dau-nam-2025851228900.htm</t>
  </si>
  <si>
    <t>MÃ CHỈ SỐ</t>
  </si>
  <si>
    <t>Thủ tướng: Chậm nhất tới 2027 phải thiết kế, chế tạo, kiểm thử một số chíp bán dẫn cần thiết</t>
  </si>
  <si>
    <t>https://image.vietstock.vn/2025/08/04/phien-hop-ve-phat-trien-nganh-ban-dan-1.jpg</t>
  </si>
  <si>
    <t>http://vietstock.vn/2025/08/thu-tuong-cham-nhat-toi-2027-phai-thiet-ke-che-tao-kiem-thu-mot-so-chip-ban-dan-can-thiet-761-1337439.htm</t>
  </si>
  <si>
    <t>Quan chức Fed: Thời điểm cắt giảm lãi suất đang đến gần, có thể cần hơn hai đợt giảm</t>
  </si>
  <si>
    <t>https://image.vietstock.vn/2025/08/05/daly.png</t>
  </si>
  <si>
    <t>http://vietstock.vn/2025/08/quan-chuc-fed-thoi-diem-cat-giam-lai-suat-dang-den-gan-co-the-can-hon-hai-dot-giam-775-1338222.htm</t>
  </si>
  <si>
    <t>Trung Quốc "rót" 15 tỷ USD, Mỹ "trả lời" bằng thuế 250%: Một quốc gia Đông Nam Á vào thế "mắc kẹt"</t>
  </si>
  <si>
    <t>https://cafefcdn.com/zoom/600_315/203337114487263232/2025/8/5/avatar1754354877170-1754354877959945112965.jpg</t>
  </si>
  <si>
    <t>https://cafef.vn/trung-quoc-rot-15-ty-usd-my-tra-loi-bang-thue-250-mot-quoc-gia-dong-nam-a-vao-the-mac-ket-188250805074908985.chn</t>
  </si>
  <si>
    <t>“Địa chấn” cổ phiếu Hòa Phát: Gần 6.000 tỷ khớp lệnh trong một phiên, chưa từng có trong lịch sử</t>
  </si>
  <si>
    <t>https://cafefcdn.com/thumb_w/640/203337114487263232/2025/8/5/avatar1754382032852-17543820333721055071046.jpg</t>
  </si>
  <si>
    <t>https://cafef.vn/dia-chan-co-phieu-hoa-phat-gan-6000-ty-khop-lenh-trong-mot-phien-chua-tung-co-trong-lich-su-188250805152158321.chn</t>
  </si>
  <si>
    <t>Lãnh đạo VPBank: FE Credit phục hồi, GPBank có lãi trở lại, ngân hàng tự tin hoàn thành kế hoạch năm</t>
  </si>
  <si>
    <t>https://cdn1.vietnambiz.vn/1881912202208555/images/2025/08/05/crawl-20250805083337180-20250805083337185-avatar-15x10-20250805102744184.jpg?width=600&amp;height=315</t>
  </si>
  <si>
    <t>https://vietnambiz.vn/lanh-dao-vpbank-fe-credit-phuc-hoi-gpbank-co-lai-tro-lai-ngan-hang-tu-tin-hoan-thanh-ke-hoach-nam-202585102744397.htm</t>
  </si>
  <si>
    <t>Dòng tiền kinh doanh của Kinh Bắc âm kỷ lục, 4 ngân hàng cấp hạn mức vay hơn 16.300 tỷ</t>
  </si>
  <si>
    <t>https://cdn.vietnambiz.vn/1881912202208555/images/2025/08/04/screenshot-2025-08-04-at-160234-2025080416081452.png?width=700</t>
  </si>
  <si>
    <t>https://vietnambiz.vn/dong-tien-kinh-doanh-cua-kinh-bac-am-ky-luc-4-ngan-hang-cap-han-muc-vay-hon-16300-ty-20258416164111.htm</t>
  </si>
  <si>
    <t>* Đơn vị: Tỷ đồng</t>
  </si>
  <si>
    <t>Tổng khối lượng Long</t>
  </si>
  <si>
    <t>Tổng khối lượng Net</t>
  </si>
  <si>
    <t>Tổng khối lượng Short</t>
  </si>
  <si>
    <t>THỐNG KÊ GIAO DỊCH NƯỚC NGOÀI/TỰ DOANH</t>
  </si>
  <si>
    <t>* Đơn vị: Hợp đồng</t>
  </si>
  <si>
    <t>DỮ LIỆU NƯỚC NGOÀI GIAO DỊCH PHÁI SINH</t>
  </si>
  <si>
    <t>Luỹ kế kì hạn</t>
  </si>
  <si>
    <t>Giá vốn trung bình</t>
  </si>
  <si>
    <t>DỮ LIỆU TỰ DOANH GIAO DỊCH PHÁI SINH</t>
  </si>
  <si>
    <t>06/08/2025</t>
  </si>
  <si>
    <t>VinaCapital: Ba nhóm ngành được hưởng lợi lớn nhờ hàng loạt chính sách của Việt Nam trong giai đoạn tới</t>
  </si>
  <si>
    <t>https://media.vneconomy.vn/640x360/images/upload/2025/08/05/360-f-244413133-a56iu32gpdlbbbzhv0heeogxthdjis9j.jpg</t>
  </si>
  <si>
    <t>https://vneconomy.vn/vinacapital-ba-nhom-nganh-duoc-huong-loi-lon-nho-hang-loat-chinh-sach-cua-viet-nam-trong-giai-doan-toi.htm</t>
  </si>
  <si>
    <t>Ông Trump dự định sẽ sang thăm Trung Quốc nếu đạt được thỏa thuận thương mại</t>
  </si>
  <si>
    <t>https://cdn.vietnambiz.vn/1881912202208555/images/2025/08/06/crawl-20250806071756288-20250806071756296.jpg?width=700</t>
  </si>
  <si>
    <t>https://vietnambiz.vn/ong-trump-du-dinh-se-sang-tham-trung-quoc-neu-dat-duoc-thoa-thuan-thuong-mai-20258671950953.htm</t>
  </si>
  <si>
    <t>Tỷ giá USD hôm nay 6/8: Tăng khi thị trường chú ý đến người kế nhiệm chủ tịch Fed</t>
  </si>
  <si>
    <t>https://cdn1.vietnambiz.vn/1881912202208555/images/2025/08/05/usd-20250805084558758-avatar-15x10-20250805084620262.jpg?width=600&amp;height=315</t>
  </si>
  <si>
    <t>https://vietnambiz.vn/ty-gia-usd-hom-nay-68-tang-khi-thi-truong-chu-y-den-nguoi-ke-nhiem-chu-tich-fed-20258584620812.htm</t>
  </si>
  <si>
    <t>Chứng khoán Mỹ quay đầu giảm vì mối lo kinh tế, giá dầu xuống đáy 5 tuần</t>
  </si>
  <si>
    <t>https://media.vneconomy.vn/640x360/images/upload//2025/08/06/anh-man-hinh-2025-08-06-luc-07-31-41.png</t>
  </si>
  <si>
    <t>https://vneconomy.vn/chung-khoan-my-quay-dau-giam-vi-moi-lo-kinh-te-gia-dau-xuong-day-5-tuan.htm</t>
  </si>
  <si>
    <t>Đòn thuế quan thứ cấp của ông Trump: Nga đối mặt rủi ro lớn, thế giới cũng khó tránh liên lụy</t>
  </si>
  <si>
    <t>https://cdn.vietnambiz.vn/1881912202208555/images/2025/07/30/trump-putin-20250730133921634.png?width=700</t>
  </si>
  <si>
    <t>https://vietnambiz.vn/don-thue-quan-thu-cap-cua-ong-trump-nga-doi-mat-rui-ro-lon-the-gioi-cung-kho-tranh-lien-luy-2025730114637601.htm</t>
  </si>
  <si>
    <t>VIC tiếp tục chuỗi thoả thuận nghìn tỷ đồng</t>
  </si>
  <si>
    <t>https://cdn.vietnambiz.vn/1881912202208555/images/2025/08/04/4-8-vic-20250804152809641-avatar-15x10-20250804152832389.jpg</t>
  </si>
  <si>
    <t>https://vietnambiz.vn/vic-tiep-tuc-chuoi-thoa-thuan-nghin-ty-dong-202585171154449.htm</t>
  </si>
  <si>
    <t>Vinhomes là doanh nghiệp bất động sản nộp thuế lớn nhất cả nước năm 2024</t>
  </si>
  <si>
    <t>https://cdn.vietnambiz.vn/1881912202208555/images/2025/08/05/photo-import-20250805170127939.jpeg?width=700</t>
  </si>
  <si>
    <t>https://vietnambiz.vn/vinhomes-la-doanh-nghiep-bat-dong-san-nop-thue-lon-nhat-ca-nuoc-nam-2024-2025851731729.htm</t>
  </si>
  <si>
    <t>F88 định giá hơn 5.000 tỷ đồng khi lên UPCoM, ai đang sở hữu?</t>
  </si>
  <si>
    <t>https://cdn.vietnambiz.vn/1881912202208555/images/2025/08/04/1-8-f88-1-20250804143242334.jpg?width=700</t>
  </si>
  <si>
    <t>https://vietnambiz.vn/f88-dinh-gia-hon-5000-ty-dong-khi-len-upcom-ai-dang-so-huu-20258412624267.htm</t>
  </si>
  <si>
    <t>Sun Group đặt cọc gần 5.000 tỷ để mua lại dự án tại Khu đất vàng 3 mặt tiền ở Hà Nội</t>
  </si>
  <si>
    <t>https://cafefcdn.com/thumb_w/640/203337114487263232/2025/8/3/avatar1754190485287-17541904857541988997487.jpg</t>
  </si>
  <si>
    <t>https://cafef.vn/sun-group-dat-coc-gan-5000-ty-de-mua-lai-du-an-tai-khu-dat-vang-3-mat-tien-o-ha-noi-188250803100948594.chn</t>
  </si>
  <si>
    <t>rate-2025-08-01</t>
  </si>
  <si>
    <t>value-2025-08-01</t>
  </si>
  <si>
    <t>rate-2025-08-04</t>
  </si>
  <si>
    <t>value-2025-08-04</t>
  </si>
  <si>
    <t>rate-2025-08-05</t>
  </si>
  <si>
    <t>value-2025-08-05</t>
  </si>
  <si>
    <t>Nhà đầu tư cá nhân ồ ạt mở tài khoản chứng khoán, lập kỷ lục một năm</t>
  </si>
  <si>
    <t>Trong tháng 7/2025, 226.153 tài khoản chứng khoán mới được mở, chủ yếu là nhà đầu tư cá nhân. VN-Index đạt kỷ lục 1.502,5 điểm, tăng 9,19% so với tháng trước. Giá trị giao dịch khớp lệnh bình quân tăng 76% lên 32.827 tỷ đồng, thu hút dòng tiền ngoại trở lại. Nhà đầu tư cá nhân bán ròng 7.324,1 tỷ đồng, chủ yếu ở ngành Ngân hàng. Tuy nhiên, tiền chờ mua chứng khoán tăng mạnh, tiệm cận vùng đỉnh lịch sử.</t>
  </si>
  <si>
    <t>https://media.vneconomy.vn/640x360/images/upload//2025/08/06/tai-khoan-thang-72025.png</t>
  </si>
  <si>
    <t>https://vneconomy.vn/nha-dau-tu-ca-nhan-o-at-mo-tai-khoan-chung-khoan-lap-ky-luc-mot-nam.htm</t>
  </si>
  <si>
    <t>Thị trường đảo chiều chóng vánh: Tăng gần 60 điểm, giảm xuống dưới tham chiếu và kéo lại phiên ATC</t>
  </si>
  <si>
    <t>VN-Index tăng 18,96 điểm, đạt 1.547,15 điểm với thanh khoản đột biến 85.800 tỷ đồng. Cổ phiếu ngân hàng dẫn dắt đà tăng, đặc biệt MBB tăng kịch trần. Bộ ba VRE, VIC, VHM đóng góp lớn vào mức tăng của chỉ số. Khối ngoại tiếp tục bán ròng hơn 2.500 tỷ đồng, chủ yếu tập trung vào VIC. Thị trường chứng khoán quốc tế phục hồi mạnh mẽ vào ngày hôm trước.</t>
  </si>
  <si>
    <t>https://cdn.vietnambiz.vn/1881912202208555/images/2025/08/05/gi-tr-giao-dch-15-20250805151056128.png?width=700</t>
  </si>
  <si>
    <t>https://vietnambiz.vn/tpb-tang-tran-co-phieu-ngan-hang-dan-dat-vn-index-len-1550-diem-2025859523113.htm</t>
  </si>
  <si>
    <t>30 bộ ngành và 11 địa phương giải ngân thấp hơn mức bình quân cả nước</t>
  </si>
  <si>
    <t>Đến hết tháng 7/2025, vốn đầu tư công giải ngân ước đạt 39,45% kế hoạch, chậm hơn cùng kỳ 2024. Vốn ngân sách địa phương giải ngân 57,5%, cao hơn ngân sách trung ương chỉ đạt 28%. Chương trình mục tiêu quốc gia giải ngân ước đạt 52,5% kế hoạch. Giải phóng mặt bằng, giá đất, chi phí dự án tăng là những nguyên nhân chính. 6 bộ, 23 địa phương giải ngân đạt hoặc vượt bình quân chung cả nước.</t>
  </si>
  <si>
    <t>https://media.vneconomy.vn/640x360/images/upload//2025/08/05/at2.jpg</t>
  </si>
  <si>
    <t>https://vneconomy.vn/30-bo-nganh-va-11-dia-phuong-giai-ngan-thap-hon-muc-binh-quan-ca-nuoc.htm</t>
  </si>
  <si>
    <t>Việt Nam đang triển khai cải cách toàn diện, thông qua 34 luật mới và 4 trụ cột chính sách. Nghị quyết 68 xem khu vực tư nhân là động lực kinh tế quan trọng nhất. Chính phủ đặt mục tiêu tăng gấp đôi doanh nghiệp nhỏ và vừa lên 2 triệu vào năm 2030. Chiến lược phát triển 20 doanh nghiệp quốc gia chủ lực tương đồng Hàn Quốc thập niên 1970. VinaCapital kỳ vọng giải ngân đầu tư hạ tầng và bất động sản sẽ tăng tốc.</t>
  </si>
  <si>
    <t>Thuế đối ứng 20%: Doanh nghiệp tìm cách thích ứng</t>
  </si>
  <si>
    <t>Mức thuế đối ứng hàng hóa Việt Nam sang Mỹ giảm từ 46% xuống 20%.  VITAS chờ xem xét thuế cụ thể cho từng mã HS code dệt may.  Thuế 20% cao hơn 19% của các nước Đông Nam Á khác là phù hợp.  Doanh nghiệp mở rộng thị trường sang Nam Mỹ, Trung Đông và thương mại điện tử.  Ngành gỗ Việt Nam tự tin cạnh tranh dù mức thuế chênh lệch với đối thủ không đáng kể.</t>
  </si>
  <si>
    <t>https://image.vietstock.vn/2025/08/05/doanh-nghiep-det-may-thich-ung-voi-thue-quan.jpg</t>
  </si>
  <si>
    <t>http://vietstock.vn/2025/08/thue-doi-ung-20-doanh-nghiep-tim-cach-thich-ung-768-1338075.htm</t>
  </si>
  <si>
    <t>Thủ tướng chỉ đạo thích ứng linh hoạt, hiệu quả để đạt tăng trưởng 8.3-8.5%. Tình hình kinh tế xã hội duy trì xu hướng tích cực với nhiều điểm sáng quan trọng. PMI tháng 7 đạt 52.4 điểm, vượt mốc 50 lần đầu tiên từ quý 2. Chú trọng văn hóa, xã hội, an sinh, chăm sóc người có công nhân dịp 27/7. Yêu cầu làm mới động lực tăng trưởng, đa dạng hóa thị trường và chuỗi cung ứng hiệu quả.</t>
  </si>
  <si>
    <t>Tỷ giá trung tâm giảm mạnh 21 đồng, về mức 25.219 VND/USD, USD phục hồi đà lao dốc cuối tuần trước. Các nhà đầu tư tăng cược Fed giảm lãi suất tháng 9, USDindex duy trì quanh 98,60. Tỷ giá USD ngân hàng điều chỉnh giảm tại một số nơi, chợ đen không đổi. Dữ liệu việc làm Mỹ yếu hơn kỳ vọng, tác động lên giá trị đồng bạc xanh. Lợi suất kho bạc hai năm giảm xuống 3,659% cho thấy kỳ vọng nới lỏng.</t>
  </si>
  <si>
    <t>Lãi suất USD duy trì trên 4% đến hết năm 2025 do Fed giữ nguyên chính sách hiện tại. Lãi suất VND khó giảm mạnh khi Fed chưa có tín hiệu rõ ràng về việc cắt giảm. Tỷ giá USD/VND được dự báo giao dịch quanh 26.400-26.500 đồng, giảm nhẹ cuối năm. UOB kỳ vọng lãi suất VND có thể giảm 0,5%-0,75% trong kịch bản lạc quan. Tăng trưởng tín dụng năm 2025 dự kiến đạt 18%-20% hỗ trợ kinh tế.</t>
  </si>
  <si>
    <t>NHNN yêu cầu TCTD ổn định lãi suất tiền gửi, giảm lãi suất cho vay.  Tín dụng toàn hệ thống tăng 9,8% đến 29/7, GDP tăng 7,52% đầu năm.  Lạm phát 6 tháng đầu năm 2025 là 3,27%, phù hợp mục tiêu.  TCTD cam kết tiết giảm chi phí, minh bạch huy động vốn, hỗ trợ khách hàng. NHNN sẽ tiếp tục bám sát thị trường, điều hành chính sách tiền tệ phù hợp.</t>
  </si>
  <si>
    <t>Đến 2027, Việt Nam phải thiết kế, chế tạo, kiểm thử một số chip bán dẫn cần thiết. Ngành công nghiệp bán dẫn là mắt xích quan trọng của cách mạng công nghiệp lần thứ tư. Ưu tiên thu hút FDI công nghệ cao, quản trị hiện đại, giá trị gia tăng cao. Mục tiêu 2030 có ít nhất 50,000 kỹ sư bán dẫn, thu hút 170 dự án FDI. Đề xuất bổ sung khung pháp lý khoáng sản chiến lược phục vụ ngành bán dẫn.</t>
  </si>
  <si>
    <t>Tổng thống Trump cho biết gần đạt thỏa thuận gia hạn đình chiến thuế quan với Trung Quốc.  Thỏa thuận sơ bộ được nhất trí giảm thuế quan mạnh vào tháng 5.  Cuộc gặp Chủ tịch Tập Cận Bình có thể diễn ra trước cuối năm nay.  Vòng đàm phán thứ ba tại Stockholm đã diễn ra tuần trước.  Mỹ sẽ quyết định cuối cùng về việc lùi hạn chót áp thuế.</t>
  </si>
  <si>
    <t>Chỉ số USD Index tăng lên 98,73, cao hơn rổ tiền tệ chính. Thị trường chờ đợi đề cử của Trump cho Fed và Cục Thống kê Lao động. Ông Trump sẽ sớm công bố người thay thế Thống đốc Kugler và Chủ tịch Fed. Dữ liệu dịch vụ Mỹ tháng 7 bất ngờ không đổi ở 50,1. Việc làm yếu thúc đẩy kỳ vọng Fed cắt giảm lãi suất 91% vào tháng 9.</t>
  </si>
  <si>
    <t>Thị trường chứng khoán Mỹ giảm điểm khi số liệu kinh tế yếu và lo ngại đình lạm gia tăng. S&amp;P 500 giảm 0,49%, Nasdaq trượt 0,65% và Dow Jones mất 0,14%. Giá dầu thô Brent và WTI đóng cửa ở mức thấp nhất kể từ đầu tháng 7. OPEC+ tăng sản lượng dầu, gây áp lực giảm giá lên thị trường năng lượng. Các nhà giao dịch hoài nghi về khả năng gián đoạn nguồn cung dầu từ Mỹ.</t>
  </si>
  <si>
    <t>Ứng viên cho chức Chủ tịch Fed: Một nhân vật nổi bật rút lui, còn 4 cái tên ganh đua</t>
  </si>
  <si>
    <t>Tổng thống Trump thu hẹp danh sách ứng viên Chủ tịch Fed tương lai xuống còn 4 người. Bộ trưởng Tài chính Scott Bessent đã tự rút lui khỏi cuộc đua, muốn giữ nguyên vị trí. Thống đốc Fed Adriana Kugler bất ngờ từ chức ngày 1/8, tạo cơ hội bổ nhiệm người mới. Các ứng viên tiềm năng gồm Kevin Warsh và Kevin Hassett, cùng hai người khác. Nhiệm kỳ Chủ tịch Fed Jerome Powell kết thúc tháng 5/2026.</t>
  </si>
  <si>
    <t>https://cdn.vietnambiz.vn/1881912202208555/images/2025/08/05/crawl-20250805215950918-20250805215950923.jpg?width=700</t>
  </si>
  <si>
    <t>https://vietnambiz.vn/ung-vien-cho-chuc-chu-tich-fed-mot-nhan-vat-noi-bat-rut-lui-con-4-cai-ten-ganh-dua-20258522427145.htm</t>
  </si>
  <si>
    <t>Thời điểm cắt giảm lãi suất đang đến gần, thị trường lao động Mỹ suy yếu rõ rệt.  Bà Daly sẵn sàng chờ thêm chu kỳ, nhưng không thể chờ mãi mãi.  Việc cắt giảm lãi suất hai lần 0.25 điểm phần trăm vẫn là điều phù hợp.  Mỹ chỉ tạo thêm 73,000 việc làm, tỷ lệ thất nghiệp tăng lên 4.2%.  Chưa có dấu hiệu lạm phát dai dẳng do thuế quan gây ra.</t>
  </si>
  <si>
    <t>Chuyên gia Bank of America cho rằng Fed sẽ ưu tiên chống lạm phát hơn việc làm. Dữ liệu việc làm tháng bảy chỉ tạo thêm 73.000 việc làm mới. Tỷ lệ thất nghiệp tăng nhẹ lên 4,2%, vẫn ở mức thấp lịch sử. Fed vẫn còn xa mục tiêu lạm phát hơn mục tiêu toàn dụng lao động. Các nhà kinh tế Bank of America giữ quan điểm Fed sẽ giữ lãi suất tới năm 2026.</t>
  </si>
  <si>
    <t>Thị trường bán lẻ Trung Quốc trải qua cuộc đua giảm giá khốc liệt với hơn 28 tỷ USD trợ giá. Alibaba, JD.com, Meituan "đốt" gần 200 tỷ nhân dân tệ để chiếm lĩnh thị trường bán lẻ. JD.com ước tính lỗ hơn 10 tỷ nhân dân tệ trong quý 2 năm 2025. Tăng trưởng doanh số bán lẻ giảm tốc từ 6,4% xuống còn 4,8% trong tháng 6. Chính phủ Trung Quốc sửa đổi luật giá để kiểm soát cạnh tranh không lành mạnh.</t>
  </si>
  <si>
    <t>Chính sách thuế quan Mỹ 40% làm xáo trộn chuỗi cung ứng Đông Nam Á. Malaysia, nơi 10 công ty Trung Quốc đầu tư 15 tỷ đô la, bị ảnh hưởng. Nhà sản xuất tấm pin mặt trời Malaysia đối mặt thuế nhập khẩu 250% vào Mỹ. Nước này muốn tự chủ công nghệ, giảm phụ thuộc linh kiện Trung Quốc 75%. Malaysia mong Trung Quốc hỗ trợ tái khởi động nhà máy sản xuất cho thị trường nội địa.</t>
  </si>
  <si>
    <t>Trump đe dọa áp thuế quan 100% lên đối tác mua hàng Nga, nhắm vào 192 tỷ USD doanh thu năng lượng. Trung Quốc ít bị ảnh hưởng, có thể tìm nguồn dầu thay thế Arab Saudi. Ấn Độ nhập 35% dầu Nga, sẽ tốn thêm 3,8 tỷ USD nếu tìm nguồn thay thế. Ngành năng lượng Nga xuất 7,2 triệu thùng dầu, OPEC dự trữ không đủ bù. Giá dầu có thể tăng lên 140 USD/thùng, đẩy lạm phát toàn cầu tăng cao.</t>
  </si>
  <si>
    <t>OPEC+ tiếp tục tăng sản lượng, hoàn tất kế hoạch phục hồi nguồn cung</t>
  </si>
  <si>
    <t>OPEC+ tăng thêm 547.000 thùng dầu mỗi ngày tháng 9, hoàn tất phục hồi cung cấp.  Nhóm chuyển chiến lược từ bảo vệ giá sang giành lại thị phần bị mất.  Ả Rập Saudi muốn lấy lại thị phần từ các đối thủ dầu đá phiến Mỹ.  IMF tính Saudi cần giá trên 90 USD/thùng chi trả chi tiêu nhà nước.  IEA dự báo thị trường dầu dư thừa 2 triệu thùng/ngày quý 4.</t>
  </si>
  <si>
    <t>https://image.vietstock.vn/2025/08/03/opec-121.png</t>
  </si>
  <si>
    <t>http://vietstock.vn/2025/08/opec-tiep-tuc-tang-san-luong-hoan-tat-ke-hoach-phuc-hoi-nguon-cung-34-1337090.htm</t>
  </si>
  <si>
    <t>Trong hai phiên 4–5/8, hơn 12.653 tỷ đồng cổ phiếu VIC đã giao dịch thỏa thuận.  Tập đoàn SK Hàn Quốc đã thoái vốn với gần 116 triệu cổ phiếu VIC.  VIC ghi nhận tăng mạnh giá cổ phiếu, 28% trong một tháng qua.  Nhóm tài chính – ngân hàng như SHB, VPB cũng bị bán ròng mạnh.  Vốn hóa thị trường của VIC hiện đạt hơn 455.700 tỷ đồng.</t>
  </si>
  <si>
    <t>Vinhomes đóng góp lớn nhất ngân sách Nhà nước với hơn 40.100 tỷ đồng năm 2024.  Con số này chiếm 63% tổng nộp ngân sách của Top 20 bất động sản tư nhân.  Dự án Vinhomes Royal Island góp phần thúc đẩy thị trường bất động sản miền Bắc.  Năm nay, doanh thu thuần hợp nhất của công ty đạt 141.812 tỷ đồng.  Vinhomes tiếp tục tiên phong kiến tạo đô thị đáng sống, đóng góp ngân sách quốc gia.</t>
  </si>
  <si>
    <t>Cổ phiếu HPG lập kỷ lục thanh khoản 5.700 tỷ đồng, khối ngoại mua ròng 1.100 tỷ. Lợi nhuận sau thuế quý 2 của Hòa Phát tăng 28% đạt 4.265 tỷ đồng. Sản lượng thép thô tăng 10%, bán hàng tăng 18% so với cùng kỳ. Lũy kế 6 tháng, doanh thu tăng 5%, lợi nhuận tăng 23% so với năm trước. Hòa Phát đặt mục tiêu doanh thu 170.000 tỷ, lợi nhuận 15.000 tỷ năm nay.</t>
  </si>
  <si>
    <t>TCBS chốt giá IPO 46.800 đồng/cp, điều chỉnh phương án sử dụng vốn</t>
  </si>
  <si>
    <t>TCBS dự kiến chào bán IPO 46.800 đồng/cổ phiếu, có thể thu về 10.817,8 tỷ đồng. Vốn hóa thị trường sau IPO ước đạt 4,1 tỷ USD, tương đương 108.169 tỷ đồng. 70% vốn IPO sẽ đầu tư hoạt động tự doanh, 30% cho môi giới. Techcombank kỳ vọng vốn hóa TCBS đạt 5 tỷ USD, dựa trên mô hình hoạt động. TCBS đặt mục tiêu quản lý tài sản cho khách hàng trung cao, ứng dụng AI toàn diện.</t>
  </si>
  <si>
    <t>https://cdn.vietnambiz.vn/1881912202208555/images/2025/08/05/hinh-anh-5-8-25-luc-1402-20250805140304540.jpeg?width=700</t>
  </si>
  <si>
    <t>https://vietnambiz.vn/tcbs-chot-gia-ipo-46800-dongcp-dieu-chinh-phuong-an-su-dung-von-20258514618587.htm</t>
  </si>
  <si>
    <t>Trong sáu tháng đầu năm 2025, VietinBank chấm dứt hoạt động 66 phòng giao dịch. Cuối tháng sáu, VietinBank còn lại 887 phòng giao dịch trên toàn hệ thống. Số lượng nhân viên ngân hàng tăng nhẹ lên 24.914 người. VietinBank tập trung đầu tư mạnh mẽ vào chuyển đổi số và công nghệ thông tin. Việc thu hẹp điểm giao dịch vật lý nhằm nâng cao trải nghiệm khách hàng.</t>
  </si>
  <si>
    <t>Mảnh ghép mới trong hệ sinh thái số MB</t>
  </si>
  <si>
    <t xml:space="preserve">MB duy trì vị thế top 5 ngân hàng, tổng tài sản đạt 1,29 triệu tỷ đồng vào nửa đầu năm 2025. Doanh thu MB tăng 25%, thu nhập từ phí đạt 37%, kiểm soát nợ xấu ở mức 1,6%. MB mở rộng sang tài sản số, số lượng khách hàng đạt gần 33 triệu, tăng gấp 13 lần trong 5 năm. Giao dịch trên kênh số đạt 8,6 nghìn tỷ đồng, chiếm 38% tổng doanh thu, dự kiến đạt 40%.
</t>
  </si>
  <si>
    <t>https://media.vneconomy.vn/640x360/images/upload//2025/08/05a6aea13c-cf3f-47a8-a405-9fb669dbb820.jpg</t>
  </si>
  <si>
    <t>https://vneconomy.vn/manh-ghep-moi-trong-he-sinh-thai-so-mb.htm</t>
  </si>
  <si>
    <t xml:space="preserve">FE Credit phục hồi với mức tăng trưởng giải ngân 19%, đạt kết quả tích cực. GPBank lần đầu có lãi sau tái cơ cấu, tăng trưởng huy động 20%. VPBank ghi nhận lợi nhuận trước thuế đạt 11.200 tỷ đồng, tăng trưởng mạnh mẽ. VPBank đặt mục tiêu GDP 8% và tiếp tục ưu tiên các lĩnh vực trọng điểm. FE Credit sẽ bứt phá, hỗ trợ hoàn thành mục tiêu kinh doanh năm 2025.
</t>
  </si>
  <si>
    <t>Kinh Bắc mở rộng quỹ đất, 11 dự án năm 2025 trải dài Bắc Nam. Lợi nhuận quý hai tăng 67%, đạt 402 tỷ đồng, doanh thu giảm 35%. Tổng tài sản vượt 70.300 tỷ đồng, hàng tồn kho hơn 23.760 tỷ. Nợ phải trả vượt 44.600 tỷ, dư nợ vay trên 26.000 tỷ đồng. Bốn ngân hàng cấp hạn mức vay hơn 16.300 tỷ đồng.</t>
  </si>
  <si>
    <t>F88 dự kiến niêm yết hơn 8,26 triệu cổ phiếu với định giá 5.244 tỷ đồng. Doanh thu năm 2024 đạt 2.280 tỷ đồng, chủ yếu từ cho vay cầm cố. Nửa đầu năm 2025, doanh thu tăng 30% lên 1.744 tỷ đồng, lợi nhuận tăng 213%. Khối ngoại nắm giữ 57,5% vốn, hai nhà sáng lập giảm sở hữu trước niêm yết. F88 cần kiểm soát chi phí và thích ứng với cạnh tranh để tăng trưởng bền vững.</t>
  </si>
  <si>
    <t>CTX Holdings chuyển nhượng toàn bộ dự án Constrexim Complex A1-2, Hà Nội. Sun Group qua Việt Minh Hoàng mua lại dự án này với tên Sun Feliza Suites. Dự án có vị trí đắc địa, từng chậm tiến độ vì vấn đề giao đất. CTX Holdings đã nhận 4.964 tỷ đồng tiền đặt cọc chuyển nhượng dự án. Chi phí xây dựng dở dang dự án tăng lên 5.433 tỷ đồng.</t>
  </si>
  <si>
    <t>DỮ LIỆU LÃI SUẤT VÀ TỶ GIÁ</t>
  </si>
  <si>
    <t>CÁC TIN NỔI BẬT KHÁC</t>
  </si>
  <si>
    <t xml:space="preserve">PHÂN TÍCH KỸ THUẬT CHỈ SỐ </t>
  </si>
  <si>
    <t>➤ Phân tích đa khung thời gian</t>
  </si>
  <si>
    <t>➤ Tổng quan diễn biến chỉ số</t>
  </si>
  <si>
    <t>➤ Kết luận xu hướng</t>
  </si>
  <si>
    <t>Trong phiên 05/08, chỉ số mở cửa tăng, biến động mạnh, tạo nến xanh lớn, bóng dài hai đầu, thể hiện giằng co rõ rệt giữa hai phe. Đường trung bình động SMA 20 (1627.5) và SMA 60 (1494.5) nằm dưới giá, xác nhận xu hướng tăng cả ngắn và trung hạn. Chỉ báo Sức mạnh Tương đối RSI 14 ở mức 70.0, chỉ số đang ở vùng quá mua, cảnh báo khả năng điều chỉnh kỹ thuật.
Ở khung tuần, kháng cự quan trọng là 1698.5 (đỉnh tuần trước), trong khi vùng hỗ trợ cần chú ý là 1599.9. Về khung tháng, chỉ số đang tiếp cận ngưỡng kháng cự 1698.5, đồng thời được hỗ trợ mạnh mẽ bởi vùng Fibonacci 1602.2. Mức kháng cự then chốt là 1737.7; hỗ trợ quan trọng để duy trì đà tăng là 1635.0 và 1593.6.
Tổng thể, chỉ số đang duy trì xu hướng tăng điểm chủ đạo, với động lực mạnh mẽ từ các phiên giao dịch gần đây. Ngưỡng kháng cự 1737.7 và vùng hỗ trợ 1635.0-1593.6 sẽ là tâm điểm quyết định xu hướng tiếp theo của thị trường.</t>
  </si>
  <si>
    <t>CHIẾN LƯỢC GIAO DỊCH</t>
  </si>
  <si>
    <t>base</t>
  </si>
  <si>
    <t>risk</t>
  </si>
  <si>
    <t>profit</t>
  </si>
  <si>
    <t>Long (Hỗ trợ)</t>
  </si>
  <si>
    <t>Short (Kháng cự)</t>
  </si>
  <si>
    <t>*Chiến lược LONG</t>
  </si>
  <si>
    <t>*Chiến lược SHORT</t>
  </si>
  <si>
    <t>Long (Mở cửa)</t>
  </si>
  <si>
    <t>Short (Đỉnh phiên)</t>
  </si>
  <si>
    <t>Vị thế Long có thể được mở trong vùng 1661.5-1662.5, dựa trên vai trò là mức giá mở cửa của phiên gần nhất và nằm trên đường SMA 20, với mức Dừng Lỗ chặt tại 1655.0. Một vị thế Long khác có thể xem xét tại vùng hỗ trợ 1635.0-1636.0, được củng cố bởi vai trò là mức giá thấp nhất của phiên và gần đường SMA 20, với mức Dừng Lỗ tại 1627.5. Các mục tiêu Chốt Lời chung có thể đặt tại các mức kháng cự gần, mang lại lợi nhuận kỳ vọng lần lượt là 36.5 và 48.0 điểm cho kịch bản vào lệnh thứ nhất (Chốt Lời 1698.5 và 1710.0), và 40.0 và 50.0 điểm cho kịch bản thứ hai (Chốt Lời 1675.0 và 1685.0).
Vị thế Short có thể được xem xét trong vùng 1698.5-1699.5, đây là vùng kháng cự quan trọng theo nhận định chuyên gia và là đỉnh tuần/tháng trước, với mức Dừng Lỗ tại 1705.0. Một kịch bản Short khác có thể được mở tại vùng kháng cự then chốt 1737.0-1738.0, là đỉnh cao nhất của phiên gần nhất và là điểm RSI quá mua, với mức Dừng Lỗ tại 1745.0. Các mục tiêu Chốt Lời chung có thể đặt tại các vùng hỗ trợ tiềm năng, mang lại lợi nhuận kỳ vọng lần lượt là 37.0 và 50.0 điểm cho kịch bản vào lệnh thứ nhất (Chốt Lời 1661.5 và 1648.5), và 37.7 và 50.0 điểm cho kịch bản thứ hai (Chốt Lời 1700.0 và 1687.7).
Trong giai đoạn này, nên ưu tiên chiến lược Long. Xu hướng tăng điểm chủ đạo được xác nhận rõ ràng khi giá hiện tại duy trì trên cả hai đường trung bình động SMA 20 và SMA 60, cho thấy động lực tích cực đang chiếm ưu thế trên thị trường. Tuy nhiên, nếu chọn chiến lược Short, cần lưu ý chỉ thực hiện các giao dịch ngắn hạn do chỉ số đang ở vùng quá mua RSI, đồng thời luôn đặt Dừng Lỗ chặt chẽ và theo dõi sát sao lực cầu quay trở lại tại các vùng hỗ trợ chính để tránh rủi ro đảo chiều bất ngờ.</t>
  </si>
  <si>
    <t xml:space="preserve">BỘ PHẬN TƯ VẤN ĐẦU TƯ | 5  </t>
  </si>
  <si>
    <t>HNXINDEX</t>
  </si>
  <si>
    <t>UPINDEX</t>
  </si>
  <si>
    <t>VN30F2M</t>
  </si>
  <si>
    <t>Chỉ số sản xuất công nghiệp tháng Bảy ước tăng 0.5% so với tháng trước</t>
  </si>
  <si>
    <t>https://image.vietstock.vn/2025/08/06/san-xuat-cong-nghiep-thang-7-2025.jpg</t>
  </si>
  <si>
    <t>http://vietstock.vn/2025/08/chi-so-san-xuat-cong-nghiep-thang-bay-uoc-tang-05-so-voi-thang-truoc-768-1338529.htm</t>
  </si>
  <si>
    <t>Việt Nam xuất siêu 10.18 tỷ USD trong 7 tháng đầu năm 2025</t>
  </si>
  <si>
    <t>https://image.vietstock.vn/2025/08/06/xuat-nhap-khau-7-thang-dau-nam-2025.JPG</t>
  </si>
  <si>
    <t>http://vietstock.vn/2025/08/viet-nam-xuat-sieu-1018-ty-usd-trong-7-thang-dau-nam-2025-768-1338524.htm</t>
  </si>
  <si>
    <t>Thu hút vốn FDI trong 7 tháng qua đạt hơn 24 tỷ USD, tăng 27.3% so với cùng kỳ năm trước</t>
  </si>
  <si>
    <t>https://image.vietstock.vn/2025/08/06/von-fdi-dang-ky-vao-viet-nam-trong-7-thang-qua-5-nam.JPG</t>
  </si>
  <si>
    <t>http://vietstock.vn/2025/08/thu-hut-von-fdi-trong-7-thang-qua-dat-hon-24-ty-usd-tang-273-so-voi-cung-ky-nam-truoc-768-1338498.htm</t>
  </si>
  <si>
    <t>CPI tháng Bảy tăng 0.11% so với tháng trước</t>
  </si>
  <si>
    <t>https://image.vietstock.vn/2025/08/06/toc-do-tang-giam-cpi-thang-7.JPG</t>
  </si>
  <si>
    <t>http://vietstock.vn/2025/08/cpi-thang-bay-tang-011-so-voi-thang-truoc-761-1338497.htm</t>
  </si>
  <si>
    <t>Người dân phải nộp số tiền lớn khi chuyển mục đích sử dụng đất, Phó Thủ tướng chỉ đạo tháo gỡ</t>
  </si>
  <si>
    <t>https://cafefcdn.com/zoom/600_315/203337114487263232/2025/8/6/avatar1754438786551-1754438786956114614895.jpg</t>
  </si>
  <si>
    <t>https://cafef.vn/nguoi-dan-phai-nop-so-tien-lon-khi-chuyen-muc-dich-su-dung-dat-pho-thu-tuong-chi-dao-thao-go-188250806070748237.chn</t>
  </si>
  <si>
    <t>Thủ tướng: Đẩy mạnh việc cắt giảm điều kiện kinh doanh và TTHC để kinh tế tư nhân phát triển mạnh mẽ</t>
  </si>
  <si>
    <t>https://image.vietstock.vn/2025/08/05/phien-hop-trien-khai-nghi-quyet-68.jpg</t>
  </si>
  <si>
    <t>http://vietstock.vn/2025/08/thu-tuong-day-manh-viec-cat-giam-dieu-kien-kinh-doanh-va-tthc-de-kinh-te-tu-nhan-phat-trien-manh-me-761-1338005.htm</t>
  </si>
  <si>
    <t>Nhập khẩu Mỹ sụt giảm trong tháng 6 khi thuế quan cao hơn</t>
  </si>
  <si>
    <t>https://image.vietstock.vn/2025/08/06/nhap-lhau.PNG</t>
  </si>
  <si>
    <t>http://vietstock.vn/2025/08/nhap-khau-my-sut-giam-trong-thang-6-khi-thue-quan-cao-hon-775-1338527.htm</t>
  </si>
  <si>
    <t>Phố Wall giảm điểm do lo ngại về thuế quan và dữ liệu kinh tế ảm đạm</t>
  </si>
  <si>
    <t>https://image.vietstock.vn/2025/08/06/080625-ck-1.png</t>
  </si>
  <si>
    <t>http://vietstock.vn/2025/08/pho-wall-giam-diem-do-lo-ngai-ve-thue-quan-va-du-lieu-kinh-te-am-dam-773-1338477.htm</t>
  </si>
  <si>
    <t>Quý 2 trắng doanh thu, PSH lỗ hơn 300 tỷ đồng nửa đầu năm</t>
  </si>
  <si>
    <t>https://image.vietstock.vn/2025/08/05/PSH-q2-2025.png</t>
  </si>
  <si>
    <t>http://vietstock.vn/2025/08/quy-2-trang-doanh-thu-psh-lo-hon-300-ty-dong-nua-dau-nam-737-1338476.htm</t>
  </si>
  <si>
    <t>13:30</t>
  </si>
  <si>
    <t>Sản xuất công nghiệp tháng bảy tăng 0.5% so với tháng trước, tăng 8.5% cùng kỳ.  Chế biến, chế tạo tăng 9.3%, sản xuất điện tăng 7.0%, khai khoáng tăng 2.6%.  Bảy tháng 2025, chỉ số tăng 8.6%, chế biến chế tạo tăng 10.3%.  Một số sản phẩm chủ lực như ô tô tăng 64.4%, tivi tăng 21.1%.  Lao động công nghiệp tăng 3.9% so với cùng kỳ năm trước.</t>
  </si>
  <si>
    <t>Trong bảy tháng đầu năm 2025, Việt Nam đạt xuất siêu 10.18 tỷ USD. Tổng kim ngạch xuất nhập khẩu đạt 514.7 tỷ USD, tăng 16.3% so với cùng kỳ. Xuất khẩu đạt 262.44 tỷ USD, với hàng công nghiệp chế biến chiếm 88.6%. Nhập khẩu đạt 252.26 tỷ USD, chủ yếu là tư liệu sản xuất (93.8%). Hoa Kỳ là thị trường xuất khẩu lớn nhất, Trung Quốc là thị trường nhập khẩu lớn nhất.</t>
  </si>
  <si>
    <t>Trong bảy tháng đầu năm 2025, Việt Nam thu hút hơn 24 tỷ USD vốn FDI, tăng 27.3%. Vốn đăng ký cấp mới đạt 10.03 tỷ USD với ngành chế biến, chế tạo dẫn đầu. Singapore, Trung Quốc và Thụy Điển là ba nhà đầu tư lớn nhất vào Việt Nam. Vốn đầu tư trực tiếp thực hiện ước đạt 13.6 tỷ USD, cao nhất trong năm năm qua. Việt Nam đầu tư ra nước ngoài cũng tăng mạnh, đạt 528.5 triệu USD.</t>
  </si>
  <si>
    <t>CPI tháng Bảy tăng 0.11%, chủ yếu do vật liệu bảo dưỡng nhà ở, thực phẩm, ăn uống ngoài gia đình tăng.  CPI tháng Bảy tăng 2.13% so với tháng 12/2024; tăng 3.19% so với cùng kỳ năm trước.  Nhóm nhà ở, điện nước tăng 0.36%, với giá điện sinh hoạt tăng 1.82% do nắng nóng.  Nhóm giao thông giảm 0.48% nhờ giá xăng giảm 1.50% theo thị trường thế giới.  Lạm phát cơ bản tháng Bảy tăng 0.21%, thấp hơn CPI chung do loại trừ một số yếu tố.</t>
  </si>
  <si>
    <t>Phó Thủ tướng Trần Hồng Hà chủ trì họp sửa đổi Nghị định 103 về tiền sử dụng đất, thuê đất.  Nhiều địa phương gặp khó khăn tài chính đất đai do văn bản dưới luật thiếu cụ thể.  Sửa đổi nhằm phân biệt đầu cơ đất và người dân lần đầu tiếp cận nhà ở.  HĐND tỉnh sẽ xác định đối tượng, mức thu khi chuyển mục đích sử dụng đất.  Quy định mới có thể miễn, giảm tiền sử dụng đất cho đối tượng chính sách.</t>
  </si>
  <si>
    <t>Ngày 5/8, VN-Index biến động mạnh, đóng cửa tăng 18,96 điểm, thanh khoản đột biến 86.000 tỷ.
Cổ phiếu ngân hàng dẫn dắt đà tăng, MBB tăng trần, TPB, TCB, STB đều tích cực.
Bộ ba cổ phiếu VRE, VIC, VHM đóng góp gần 11 điểm, hỗ trợ chỉ số vượt đỉnh cũ.
Bất động sản và thép có sự phân hóa, HPG lập kỷ lục thanh khoản mới, khối ngoại bán ròng mạnh.
Thị trường quốc tế phục hồi, chứng khoán Mỹ tăng điểm, Dow Jones tăng 585 điểm.</t>
  </si>
  <si>
    <t>Đến hết tháng 7/2025, vốn đầu tư công giải ngân đạt 388.301 tỷ đồng, tương đương 39,45% kế hoạch. Vốn địa phương giải ngân 57,5% kế hoạch, cao hơn nhiều so với trung ương 28%. Chương trình mục tiêu quốc gia giải ngân đạt 12.840,7 tỷ đồng, tương đương 52,5%. Vướng mắc giải phóng mặt bằng, giá đất, thủ tục chậm phê duyệt là nguyên nhân chính. 30 bộ, cơ quan trung ương và 11 địa phương giải ngân dưới mức bình quân cả nước.</t>
  </si>
  <si>
    <t>Thủ tướng yêu cầu đẩy mạnh cắt giảm điều kiện kinh doanh và thủ tục hành chính. Nghị quyết 68 xác định kinh tế tư nhân là động lực quan trọng nhất. Cần hoàn thành 15 nhóm nhiệm vụ, giải pháp cụ thể cho đến cuối năm 2025. Bộ Tài chính xây dựng chính sách hỗ trợ doanh nghiệp vừa và nhỏ về thuế. Cần huy động nguồn vốn ưu đãi, phát triển khoa học công nghệ, chuyển đổi số.</t>
  </si>
  <si>
    <t>Thủ tướng yêu cầu thích ứng linh hoạt với tình hình khó khăn toàn cầu năm 2025. Mục tiêu tăng trưởng kinh tế đề ra từ 8.3-8.5% cho năm nay. PMI tháng 7/2025 đạt 52.4 điểm, cho thấy đơn hàng mới đã phục hồi. Các hoạt động văn hóa, xã hội, an sinh xã hội tiếp tục được chú trọng thực hiện. Cần làm mới động lực tăng trưởng, đa dạng hóa thị trường và chuỗi cung ứng.</t>
  </si>
  <si>
    <t>NHNN yêu cầu TCTD ổn định lãi suất tiền gửi, phấn đấu giảm lãi suất cho vay 3,27%. GDP 6 tháng đầu năm 2025 đạt 7,52%, tín dụng tăng 9,8%. Thủ tướng Chính phủ quan tâm chỉ đạo sát sao việc ổn định lãi suất huy động, giảm lãi suất cho vay. NHNN nới room tín dụng năm 2025, đáp ứng nhu cầu vốn cho nền kinh tế. Tăng trưởng tín dụng hiệu quả, hướng vào sản xuất kinh doanh, lĩnh vực ưu tiên.</t>
  </si>
  <si>
    <t xml:space="preserve">Nhập khẩu Mỹ giảm 4% trong tháng 6 do doanh nghiệp điều chỉnh vì thuế quan. Xuất khẩu giảm nhẹ 0.5%, thâm hụt thương mại thu hẹp còn 60.2 tỷ USD. Chính sách thuế quan đẩy tỷ lệ thuế Mỹ lên cao nhất một thế kỷ, gây biến động thương mại. Các nhà kinh tế bi quan, lo thuế làm đứt gãy chuỗi cung ứng, tăng trưởng chậm lại. Dữ liệu việc làm yếu, và Trưởng Cục Thống kê Lao động đã bị sa thải.
</t>
  </si>
  <si>
    <t>Chỉ số S&amp;P 500 giảm 0.49% xuống 6,299.19 điểm do lo ngại thuế quan và dữ liệu kinh tế. Nasdaq Composite mất 0.65% còn 20,916.55 điểm, Dow Jones giảm 0.14%. Chỉ số Dịch vụ ISM đi ngang tháng 7, gia tăng lo ngại lạm phát đình trệ. Tổng thống Trump dự kiến áp thuế quan mới đối với chip và dược phẩm. Cổ phiếu Palantir tăng 7.9% trong khi Caterpillar và Eaton lại giảm mạnh.</t>
  </si>
  <si>
    <t>Chỉ số USD Index tăng lên 98,73 do thị trường chờ đợi đề cử của Tổng thống Trump cho Fed. Tổng thống Trump sẽ sớm công bố thay thế Thống đốc Fed Kugler và chủ tịch Fed tiếp theo. Thị trường kỳ vọng Fed sẽ cắt giảm lãi suất 91% vào tháng 9. Dữ liệu dịch vụ Mỹ tháng 7 bất ngờ không đổi ở mức 50,1. Goldman Sachs dự báo Fed sẽ có ba lần cắt giảm lãi suất liên tiếp.</t>
  </si>
  <si>
    <t>Tổng thống Trump bác bỏ khả năng bổ nhiệm ông Bessent vào ghế chủ tịch Fed</t>
  </si>
  <si>
    <t>Tổng thống Trump loại trừ Scott Bessent khỏi danh sách kế nhiệm Chủ tịch Fed Jerome Powell. Ông Trump đang cân nhắc 4 ứng cử viên, bao gồm Kevin Hassett và Kevin Warsh. Một ghế trống trong Hội đồng Thống đốc Fed sẽ bị bỏ trống sớm hơn dự kiến. Trump thất vọng vì Powell không giữ lãi suất thấp như mong đợi. Ông Trump sẽ công bố người thay thế Kugler trước cuối tuần này.</t>
  </si>
  <si>
    <t>https://media.vneconomy.vn/640x360/images/upload//2025/08/06/anh-man-hinh-2025-08-06-luc-09-50-12.png</t>
  </si>
  <si>
    <t>https://vneconomy.vn/tong-thong-trump-bac-bo-kha-nang-bo-nhiem-ong-bessent-vao-ghe-chu-tich-fed.htm</t>
  </si>
  <si>
    <t>Tổng thống Trump sắp ra quyết định về việc gia hạn “đình chiến” thương mại với Trung Quốc</t>
  </si>
  <si>
    <t>Tổng thống Trump đang tiến gần thỏa thuận gia hạn thương mại với Trung Quốc. Thỏa thuận đình chiến tháng 5 giảm thuế quan với hàng hóa hai nước. Ông Trump chỉ muốn gặp Chủ tịch Tập Cận Bình nếu đạt được thỏa thuận cuối cùng. Thỏa thuận "đình chiến" hiện tại sẽ hết hạn vào ngày 12/8 sắp tới. Nếu không gia hạn, thuế quan Mỹ và Trung Quốc có thể trở lại mức 145% và 125%.</t>
  </si>
  <si>
    <t>https://media.vneconomy.vn/640x360/images/upload//2025/08/06/06china-diplo-01-hjfp-videosixte.png</t>
  </si>
  <si>
    <t>https://vneconomy.vn/tong-thong-trump-sap-ra-quyet-dinh-ve-viec-gia-han-dinh-chien-thuong-mai-voi-trung-quoc.htm</t>
  </si>
  <si>
    <t>Tổng thống Trump có thể áp thuế quan lên dược phẩm và con chip vào tuần sau</t>
  </si>
  <si>
    <t>Tổng thống Trump sẽ công bố thuế quan mới đối với dược phẩm và bán dẫn trong tuần tới.  Thuế quan dược phẩm có thể tăng lên 150% trong vòng một năm.  Mỹ điều tra thị trường bán dẫn toàn cầu trị giá 700 tỷ USD.  Các công ty công nghệ như Microsoft có thể tăng mạnh chi phí mua chip.  TSMC dự kiến đầu tư 165 tỷ USD vào Arizona xây dựng nhà máy chip.</t>
  </si>
  <si>
    <t>https://media.vneconomy.vn/640x360/images/upload//2025/08/06/9fbd3b14ff452f89a36ccdca79eadb02.png</t>
  </si>
  <si>
    <t>https://vneconomy.vn/tong-thong-trump-co-the-ap-thue-quan-len-duoc-pham-va-con-chip-vao-tuan-sau.htm</t>
  </si>
  <si>
    <t>Chủ tịch Fed San Francisco Mary Daly cho rằng thời điểm cắt giảm lãi suất đang đến gần. Thị trường lao động Mỹ có dấu hiệu suy yếu, chỉ tạo thêm 73,000 việc làm tháng trước. Bà tin rằng chính sách lãi suất hiện tại không còn phù hợp với tình hình kinh tế. Daly sẵn sàng chờ thêm một chu kỳ nhưng không thể chờ mãi mãi. Có khả năng Fed cần phải cắt giảm lãi suất nhiều hơn hai lần.</t>
  </si>
  <si>
    <t>Bank of America dự báo Fed sẽ duy trì lãi suất cho đến 2026, không cắt giảm tháng 9. Tỷ lệ thất nghiệp Mỹ tăng nhẹ lên 4,2% với 73.000 việc làm mới tháng 7. Fed không quá lo lắng thị trường lao động, tập trung chống lạm phát dai dẳng. Nguy cơ lạm phát nóng lên do thuế quan nghiêm trọng hơn suy thoái kinh tế. Fed vẫn cách xa mục tiêu lạm phát hơn mục tiêu toàn dụng việc làm.</t>
  </si>
  <si>
    <t>Mỹ phát tín hiệu mới về thuế đối ứng, liệu các nước có cơ hội gỡ gạc?</t>
  </si>
  <si>
    <t>Chính quyền Trump công bố thuế quan mới áp dụng cho hơn 60 đối tác. Mức thuế này dao động từ 10% đến 41%, cố định và gần như không thay đổi.  Đại diện Thương mại Mỹ khẳng định Tổng thống Trump ít có khả năng đàm phán giảm thuế.  Syria chịu mức thuế cao nhất 41%, Lào và Myanmar chịu 40%.  Mỹ đã đạt thỏa thuận thương mại với Anh, Nhật Bản và EU.</t>
  </si>
  <si>
    <t>https://cdn.vietnambiz.vn/1881912202208555/images/2025/08/05/crawl-20250805105947166-20250805105947179.jpg?width=700</t>
  </si>
  <si>
    <t>https://vietnambiz.vn/my-phat-tin-hieu-moi-ve-thue-doi-ung-lieu-cac-nuoc-co-co-hoi-go-gac-20258511229340.htm</t>
  </si>
  <si>
    <t>Mất gần 550 điểm, Dow Jones chứng kiến phiên giảm mạnh nhất kể từ giữa tháng 6/2025</t>
  </si>
  <si>
    <t>Dow Jones mất 542.40 điểm, S&amp;P 500 giảm 1.60%, Nasdaq giảm 2.24%. Kinh tế Mỹ tạo thêm 73,000 việc làm, thấp hơn dự báo 100,000. Nhà đầu tư kỳ vọng Fed hạ lãi suất tháng 9 với xác suất 86%. Thuế quan mới của Trump tăng áp lực lên thương mại và tâm lý thị trường. Cổ phiếu công nghệ lớn như Amazon, Apple cũng chịu áp lực bán tháo.</t>
  </si>
  <si>
    <t>https://image.vietstock.vn/2025/08/02/080225-ck-1.png</t>
  </si>
  <si>
    <t>http://vietstock.vn/2025/08/mat-gan-550-diem-dow-jones-chung-kien-phien-giam-manh-nhat-ke-tu-giua-thang-62025-773-1336968.htm</t>
  </si>
  <si>
    <t>Quý 2/2025, PSH trắng doanh thu, lỗ ròng 157 tỷ đồng, nâng tổng lỗ 6 tháng lên 322 tỷ đồng. Nợ thuế hơn 1.2 ngàn tỷ đồng khiến hoạt động kinh doanh bị đình trệ hoàn toàn. Doanh nghiệp đang tìm cách vay 720 triệu USD để giải quyết nợ thuế, nhưng gặp vướng mắc quy định. Lỗ lũy kế cuối tháng 6 đã gần 831 tỷ đồng, mục tiêu kinh doanh năm 2025 khó khả thi.</t>
  </si>
  <si>
    <t>Chủ tịch MB: Các khoản nợ Trung Nam và Novaland vẫn đang trong tầm kiểm soát, room tín dụng ít nhất 25%</t>
  </si>
  <si>
    <t>MB khẳng định tình hình tín dụng hai ông lớn bất động sản Trung Nam, Novaland vẫn tốt.  Trung Nam đã trả thêm khoảng 1.000 tỷ đồng, hợp tác ba dự án tốt. Novaland tái cơ cấu dự án chiến lược, không phát sinh nợ xấu. MB duy trì hệ số CAR khoảng 11%, mức hợp lý, không gây áp lực vốn. Tăng trưởng tín dụng dự kiến 25% năm nay, chú trọng chất lượng kinh doanh.</t>
  </si>
  <si>
    <t>https://cdn.vietnambiz.vn/1881912202208555/images/2025/08/06/photo-import-2025080607180510.jpeg?width=700</t>
  </si>
  <si>
    <t>https://vietnambiz.vn/chu-tich-mb-cac-khoan-no-trung-nam-va-novaland-van-dang-trong-tam-kiem-soat-room-tin-dung-it-nhat-25-20258605433665.htm</t>
  </si>
  <si>
    <t>Trong hai phiên 4-5/8, gần 13.000 tỷ đồng cổ phiếu VIC đã giao dịch thỏa thuận lớn. SK Group Hàn Quốc là bên bán, thực hiện thoái vốn chiến lược tại giá tối ưu. Giao dịch thỏa thuận cho thấy bên mua có ý định nắm giữ dài hạn cổ phiếu VIC. VIC dẫn đầu bán ròng khối ngoại, ghi nhận tăng giá mạnh mẽ 28% một tháng. Vốn hóa VIC đạt hơn 455.700 tỷ đồng, đứng thứ hai thị trường chứng khoán.</t>
  </si>
  <si>
    <t xml:space="preserve">Vinhomes dẫn đầu đóng góp ngân sách, nộp hơn 40.100 tỷ đồng, chiếm 63% của Top 20. Doanh thu thuần năm 2024 đạt 141.812 tỷ đồng, tăng trưởng 13% so với năm trước. Hãng đã bán 12.800 căn, bàn giao 19.400 căn, tăng trưởng mạnh mẽ trong năm. Vinhomes Royal Island thành công, thúc đẩy thị trường bất động sản miền Bắc. Các dự án sắp tới hứa hẹn tiếp tục đóng góp vào sự phát triển bền vững.
</t>
  </si>
  <si>
    <t>Cổ phiếu Hòa Phát (HPG) lập kỷ lục giao dịch hơn 5.700 tỷ đồng với 216 triệu đơn vị. Khối ngoại mua ròng gần 1.100 tỷ đồng, thúc đẩy HPG tăng 4,35% giá trị. Lợi nhuận quý 2 của Hòa Phát đạt 4.265 tỷ đồng, tăng 28% nhờ giá vốn tốt. 6 tháng đầu năm, doanh thu đạt 74.000 tỷ, lợi nhuận 7.600 tỷ đồng. Hòa Phát đặt mục tiêu tham vọng 170.000 tỷ doanh thu, 15.000 tỷ lợi nhuận năm nay.</t>
  </si>
  <si>
    <t xml:space="preserve">TCBS dự kiến IPO với giá 46.800 đồng/cổ phiếu, phát hành tối đa 231,15 triệu cổ phiếu. Nếu thành công, công ty thu về 10.817,8 tỷ đồng, vốn hóa đạt khoảng 4,1 tỷ USD. 70% vốn IPO sẽ đầu tư tự doanh, 30% cho môi giới, khởi động từ quý III/2025. Lợi nhuận trước thuế 6 tháng đầu năm 2025 đạt hơn 3.000 tỷ đồng, mục tiêu năm là 5.000 tỷ. TCBS sẽ ứng dụng AI, phát triển sản phẩm, hướng tới quản lý tài sản.
</t>
  </si>
  <si>
    <t>VietinBank đóng cửa 66 phòng giao dịch, giảm mạng lưới vật lý nhưng nhân sự tăng 183 người.  Ngân hàng tập trung chuyển đổi số, tăng cường nhân lực công nghệ thông tin lên 1.000 người.  Chi phí nhân viên bình quân đạt 43,7 triệu đồng mỗi tháng, tăng 10,1%.  Mục tiêu là nâng cao trải nghiệm khách hàng qua ứng dụng nền tảng số.  Đầu tư mạnh vào hạ tầng, phần mềm, giải pháp và nhân lực công nghệ là ưu tiên.</t>
  </si>
  <si>
    <t>FE Credit tăng trưởng giải ngân 19% và đóng góp lợi nhuận dương, GPBank ghi nhận lãi tháng 6 sau tái cấu trúc. VPBank đạt tài sản hợp nhất hơn 1,1 triệu tỷ đồng nhờ phối hợp hệ sinh thái. VPBank Securities tăng trưởng cho vay ký quỹ 87%, chiếm 2,6% thị phần. FE Credit đẩy mạnh đối tác, số hóa và AI cho tăng trưởng bền vững. VPBank tự tin hoàn thành kế hoạch kinh doanh 2025 đã cam kết với cổ đông.</t>
  </si>
  <si>
    <t>Ông trùm buôn xe Mercedes tại Việt Nam tiết lộ rơi vào tình trạng khó khăn chưa từng có trong 20 năm</t>
  </si>
  <si>
    <t>Haxaco trải qua năm kinh doanh khó khăn, lợi nhuận 6 tháng đầu năm giảm 50%.  Thị trường ô tô suy giảm mạnh, xe sang Mercedes-Benz gặp khó vì hết mẫu.  Công ty buộc đóng cửa đại lý Mercedes-Benz Kim Giang lần đầu tiên trong lịch sử.  Kế hoạch bán đất Võ Văn Kiệt thất bại, ảnh hưởng đến kết quả kinh doanh.  Quý 3 được dự báo là đáy khó đạt kế hoạch lợi nhuận cho Haxaco.</t>
  </si>
  <si>
    <t>https://cafefcdn.com/zoom/600_315/203337114487263232/2025/8/4/avatar1754327230470-17543272310561339997798.jpg</t>
  </si>
  <si>
    <t>https://cafef.vn/ong-trum-buon-xe-mercedes-tai-viet-nam-tiet-lo-roi-vao-tinh-trang-kho-khan-chua-tung-co-trong-20-nam-188250805000906733.chn</t>
  </si>
  <si>
    <t>Năm 2025, Kinh Bắc đầu tư 11 dự án trải dài khắp Việt Nam. Nửa đầu năm, lợi nhuận ròng đạt 1.185 tỷ đồng, tăng 7.6 lần so với 2024. Tài sản vượt 70.300 tỷ đồng, chủ yếu là tồn kho và tiền mặt. Dư nợ vay trên 26.000 tỷ, VPBank cấp hạn mức 13.700 tỷ. Công ty dự kiến thành lập các KCN mới với tổng diện tích 1.200 ha.</t>
  </si>
  <si>
    <t>BIẾN ĐỘNG THỊ TRƯỜNG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</si>
</sst>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
    <numFmt numFmtId="165" formatCode="hh:mm:ss\ dd/mm/yyyy"/>
    <numFmt numFmtId="166" formatCode="0.00000"/>
    <numFmt numFmtId="169" formatCode="[$]hh:mm;@" x16r2:formatCode16="[$-en-001,1]hh:mm;@"/>
  </numFmts>
  <fonts count="32" x14ac:knownFonts="1">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b/>
      <sz val="18"/>
      <color rgb="FF11588C"/>
      <name val="Calibri"/>
      <family val="2"/>
      <scheme val="minor"/>
    </font>
    <font>
      <b/>
      <sz val="11"/>
      <color rgb="FF033F64"/>
      <name val="Calibri"/>
      <family val="2"/>
      <scheme val="minor"/>
    </font>
    <font>
      <b/>
      <sz val="10"/>
      <color rgb="FF033F64"/>
      <name val="Calibri"/>
      <family val="2"/>
      <scheme val="minor"/>
    </font>
    <font>
      <b/>
      <sz val="9"/>
      <color theme="1"/>
      <name val="Calibri"/>
      <family val="2"/>
      <scheme val="minor"/>
    </font>
    <font>
      <sz val="9"/>
      <name val="Calibri"/>
      <family val="2"/>
      <scheme val="minor"/>
    </font>
    <font>
      <sz val="8"/>
      <color rgb="FF033F64"/>
      <name val="Calibri"/>
      <family val="2"/>
      <scheme val="minor"/>
    </font>
    <font>
      <sz val="9"/>
      <color rgb="FF11588C"/>
      <name val="Calibri"/>
      <family val="2"/>
      <scheme val="minor"/>
    </font>
    <font>
      <b/>
      <sz val="8"/>
      <color rgb="FF054372"/>
      <name val="Calibri"/>
      <family val="2"/>
      <scheme val="minor"/>
    </font>
    <font>
      <b/>
      <sz val="11"/>
      <color rgb="FF3F3F3F"/>
      <name val="Calibri"/>
      <family val="2"/>
      <scheme val="minor"/>
    </font>
    <font>
      <sz val="11"/>
      <color theme="0"/>
      <name val="Calibri"/>
      <family val="2"/>
      <scheme val="minor"/>
    </font>
    <font>
      <sz val="9"/>
      <color theme="1"/>
      <name val="Calibri"/>
      <family val="2"/>
      <scheme val="minor"/>
    </font>
    <font>
      <sz val="10"/>
      <color theme="1"/>
      <name val="Calibri"/>
      <family val="2"/>
      <scheme val="minor"/>
    </font>
    <font>
      <b/>
      <sz val="10"/>
      <color rgb="FF054372"/>
      <name val="Calibri"/>
      <family val="2"/>
      <scheme val="minor"/>
    </font>
    <font>
      <b/>
      <sz val="9"/>
      <color rgb="FF033F64"/>
      <name val="Calibri"/>
      <family val="2"/>
      <scheme val="minor"/>
    </font>
    <font>
      <b/>
      <sz val="9"/>
      <color rgb="FF054372"/>
      <name val="Calibri"/>
      <family val="2"/>
      <scheme val="minor"/>
    </font>
    <font>
      <b/>
      <sz val="11"/>
      <color rgb="FF054372"/>
      <name val="Calibri"/>
      <family val="2"/>
      <scheme val="minor"/>
    </font>
    <font>
      <b/>
      <sz val="12"/>
      <color rgb="FF11588C"/>
      <name val="Calibri"/>
      <family val="2"/>
      <scheme val="minor"/>
    </font>
    <font>
      <b/>
      <sz val="10"/>
      <color theme="0"/>
      <name val="Calibri"/>
      <family val="2"/>
      <scheme val="minor"/>
    </font>
    <font>
      <b/>
      <sz val="12"/>
      <color rgb="FFC00000"/>
      <name val="Calibri"/>
      <family val="2"/>
      <scheme val="minor"/>
    </font>
    <font>
      <b/>
      <sz val="10"/>
      <color rgb="FF11588C"/>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
      <b/>
      <sz val="11"/>
      <color theme="0"/>
      <name val="Calibri"/>
      <family val="2"/>
      <scheme val="minor"/>
    </font>
    <font>
      <sz val="11"/>
      <color rgb="FF054372"/>
      <name val="Calibri"/>
      <family val="2"/>
      <scheme val="minor"/>
    </font>
    <font>
      <sz val="8"/>
      <color rgb="FF054372"/>
      <name val="Calibri"/>
      <family val="2"/>
      <scheme val="minor"/>
    </font>
    <font>
      <i/>
      <sz val="9"/>
      <color rgb="FF033F64"/>
      <name val="Calibri"/>
      <family val="2"/>
      <scheme val="minor"/>
    </font>
    <font>
      <b/>
      <u/>
      <sz val="11"/>
      <color rgb="FFC00000"/>
      <name val="Calibri"/>
      <family val="2"/>
      <scheme val="minor"/>
    </font>
  </fonts>
  <fills count="7">
    <fill>
      <patternFill patternType="none"/>
    </fill>
    <fill>
      <patternFill patternType="gray125"/>
    </fill>
    <fill>
      <patternFill patternType="solid">
        <fgColor rgb="FFDEEBF6"/>
        <bgColor indexed="64"/>
      </patternFill>
    </fill>
    <fill>
      <patternFill patternType="solid">
        <fgColor rgb="FFF2F2F2"/>
      </patternFill>
    </fill>
    <fill>
      <patternFill patternType="solid">
        <fgColor theme="0"/>
        <bgColor indexed="64"/>
      </patternFill>
    </fill>
    <fill>
      <patternFill patternType="solid">
        <fgColor theme="8"/>
      </patternFill>
    </fill>
    <fill>
      <patternFill patternType="solid">
        <fgColor rgb="FF11588C"/>
        <bgColor indexed="64"/>
      </patternFill>
    </fill>
  </fills>
  <borders count="14">
    <border>
      <left/>
      <right/>
      <top/>
      <bottom/>
      <diagonal/>
    </border>
    <border>
      <left/>
      <right/>
      <top/>
      <bottom style="thick">
        <color theme="4"/>
      </bottom>
      <diagonal/>
    </border>
    <border>
      <left/>
      <right/>
      <top style="medium">
        <color rgb="FF11588C"/>
      </top>
      <bottom/>
      <diagonal/>
    </border>
    <border>
      <left/>
      <right/>
      <top style="thin">
        <color rgb="FF054372"/>
      </top>
      <bottom/>
      <diagonal/>
    </border>
    <border>
      <left style="thin">
        <color rgb="FF3F3F3F"/>
      </left>
      <right style="thin">
        <color rgb="FF3F3F3F"/>
      </right>
      <top style="thin">
        <color rgb="FF3F3F3F"/>
      </top>
      <bottom style="thin">
        <color rgb="FF3F3F3F"/>
      </bottom>
      <diagonal/>
    </border>
    <border>
      <left/>
      <right/>
      <top style="medium">
        <color rgb="FF054372"/>
      </top>
      <bottom/>
      <diagonal/>
    </border>
    <border>
      <left/>
      <right/>
      <top style="medium">
        <color rgb="FF033F64"/>
      </top>
      <bottom/>
      <diagonal/>
    </border>
    <border>
      <left style="thin">
        <color theme="0"/>
      </left>
      <right/>
      <top/>
      <bottom/>
      <diagonal/>
    </border>
    <border>
      <left/>
      <right/>
      <top/>
      <bottom style="thin">
        <color rgb="FF0976C7"/>
      </bottom>
      <diagonal/>
    </border>
    <border>
      <left/>
      <right/>
      <top style="thin">
        <color rgb="FF0976C7"/>
      </top>
      <bottom style="thin">
        <color rgb="FF0976C7"/>
      </bottom>
      <diagonal/>
    </border>
    <border>
      <left/>
      <right/>
      <top style="thin">
        <color rgb="FF005993"/>
      </top>
      <bottom style="thin">
        <color rgb="FF005993"/>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diagonal/>
    </border>
  </borders>
  <cellStyleXfs count="5">
    <xf numFmtId="0" fontId="0" fillId="0" borderId="0"/>
    <xf numFmtId="9" fontId="1" fillId="0" borderId="0" applyFont="0" applyFill="0" applyBorder="0" applyAlignment="0" applyProtection="0"/>
    <xf numFmtId="0" fontId="2" fillId="0" borderId="1" applyNumberFormat="0" applyFill="0" applyAlignment="0" applyProtection="0"/>
    <xf numFmtId="0" fontId="12" fillId="3" borderId="4" applyNumberFormat="0" applyAlignment="0" applyProtection="0"/>
    <xf numFmtId="0" fontId="13" fillId="5" borderId="0" applyNumberFormat="0" applyBorder="0" applyAlignment="0" applyProtection="0"/>
  </cellStyleXfs>
  <cellXfs count="135">
    <xf numFmtId="0" fontId="0" fillId="0" borderId="0" xfId="0"/>
    <xf numFmtId="22" fontId="0" fillId="0" borderId="0" xfId="0" applyNumberFormat="1"/>
    <xf numFmtId="14" fontId="0" fillId="0" borderId="0" xfId="0" applyNumberFormat="1"/>
    <xf numFmtId="0" fontId="4" fillId="0" borderId="0" xfId="0" applyFont="1" applyAlignment="1">
      <alignment horizontal="left" vertical="center"/>
    </xf>
    <xf numFmtId="4" fontId="6" fillId="0" borderId="0" xfId="0" applyNumberFormat="1" applyFont="1" applyAlignment="1">
      <alignment horizontal="left" vertical="center"/>
    </xf>
    <xf numFmtId="10" fontId="7" fillId="0" borderId="0" xfId="1" applyNumberFormat="1" applyFont="1" applyBorder="1" applyAlignment="1">
      <alignment horizontal="center" vertical="center"/>
    </xf>
    <xf numFmtId="0" fontId="10" fillId="0" borderId="2" xfId="0" applyFont="1" applyBorder="1" applyAlignment="1">
      <alignment horizontal="left"/>
    </xf>
    <xf numFmtId="0" fontId="10" fillId="0" borderId="2" xfId="0" applyFont="1" applyBorder="1" applyAlignment="1">
      <alignment vertical="center"/>
    </xf>
    <xf numFmtId="0" fontId="0" fillId="0" borderId="2" xfId="0" applyBorder="1"/>
    <xf numFmtId="0" fontId="10" fillId="0" borderId="2" xfId="0" applyFont="1" applyBorder="1" applyAlignment="1">
      <alignment horizontal="right"/>
    </xf>
    <xf numFmtId="0" fontId="5" fillId="0" borderId="3" xfId="0" applyFont="1" applyBorder="1" applyAlignment="1">
      <alignment horizontal="left" vertical="center"/>
    </xf>
    <xf numFmtId="2" fontId="7" fillId="0" borderId="0" xfId="1" applyNumberFormat="1" applyFont="1" applyBorder="1" applyAlignment="1">
      <alignment horizontal="right" vertical="center"/>
    </xf>
    <xf numFmtId="164" fontId="7" fillId="0" borderId="0" xfId="1" applyNumberFormat="1" applyFont="1" applyBorder="1" applyAlignment="1">
      <alignment horizontal="right" vertical="center"/>
    </xf>
    <xf numFmtId="0" fontId="11" fillId="0" borderId="3" xfId="0" applyFont="1" applyBorder="1" applyAlignment="1">
      <alignment horizontal="right"/>
    </xf>
    <xf numFmtId="0" fontId="11" fillId="0" borderId="0" xfId="0" applyFont="1" applyAlignment="1">
      <alignment horizontal="right"/>
    </xf>
    <xf numFmtId="0" fontId="5" fillId="0" borderId="0" xfId="0" applyFont="1" applyAlignment="1">
      <alignment horizontal="left" vertical="center"/>
    </xf>
    <xf numFmtId="165" fontId="0" fillId="0" borderId="0" xfId="0" applyNumberFormat="1"/>
    <xf numFmtId="0" fontId="12" fillId="3" borderId="4" xfId="3" applyNumberFormat="1"/>
    <xf numFmtId="165" fontId="12" fillId="3" borderId="4" xfId="3" applyNumberFormat="1"/>
    <xf numFmtId="0" fontId="14" fillId="0" borderId="0" xfId="0" applyFont="1" applyAlignment="1">
      <alignment wrapText="1"/>
    </xf>
    <xf numFmtId="0" fontId="14" fillId="0" borderId="0" xfId="0" applyFont="1" applyAlignment="1">
      <alignment horizontal="left" vertical="center" wrapText="1"/>
    </xf>
    <xf numFmtId="0" fontId="9" fillId="0" borderId="0" xfId="0" applyFont="1" applyAlignment="1">
      <alignment vertical="top"/>
    </xf>
    <xf numFmtId="0" fontId="14" fillId="0" borderId="0" xfId="0" applyFont="1"/>
    <xf numFmtId="0" fontId="17" fillId="0" borderId="0" xfId="0" applyFont="1"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indent="1"/>
    </xf>
    <xf numFmtId="0" fontId="4" fillId="0" borderId="0" xfId="0" applyFont="1"/>
    <xf numFmtId="0" fontId="13" fillId="4" borderId="0" xfId="0" applyFont="1" applyFill="1"/>
    <xf numFmtId="0" fontId="21" fillId="4" borderId="0" xfId="0" applyFont="1" applyFill="1" applyAlignment="1">
      <alignment horizontal="left" vertical="center"/>
    </xf>
    <xf numFmtId="10" fontId="21" fillId="4" borderId="0" xfId="0" applyNumberFormat="1" applyFont="1" applyFill="1" applyAlignment="1">
      <alignment horizontal="lef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top"/>
    </xf>
    <xf numFmtId="0" fontId="10" fillId="0" borderId="6" xfId="0" applyFont="1" applyBorder="1"/>
    <xf numFmtId="0" fontId="5" fillId="0" borderId="0" xfId="0" applyFont="1"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vertical="center"/>
    </xf>
    <xf numFmtId="0" fontId="10" fillId="0" borderId="5" xfId="0" applyFont="1" applyBorder="1"/>
    <xf numFmtId="0" fontId="23" fillId="2" borderId="0" xfId="0" applyFont="1" applyFill="1" applyAlignment="1">
      <alignment horizontal="center" vertical="center"/>
    </xf>
    <xf numFmtId="0" fontId="17" fillId="0" borderId="0" xfId="0" applyFont="1" applyAlignment="1">
      <alignment vertical="top"/>
    </xf>
    <xf numFmtId="0" fontId="17" fillId="0" borderId="0" xfId="0" applyFont="1" applyAlignment="1">
      <alignment horizontal="center" vertical="center"/>
    </xf>
    <xf numFmtId="0" fontId="21" fillId="6" borderId="0" xfId="4" applyFont="1" applyFill="1" applyAlignment="1">
      <alignment horizontal="center" vertical="center"/>
    </xf>
    <xf numFmtId="0" fontId="21" fillId="6" borderId="7" xfId="4" applyFont="1" applyFill="1" applyBorder="1" applyAlignment="1">
      <alignment horizontal="center" vertical="center"/>
    </xf>
    <xf numFmtId="0" fontId="14" fillId="0" borderId="8" xfId="0" applyFont="1" applyBorder="1" applyAlignment="1">
      <alignment horizontal="left" vertical="center" wrapText="1"/>
    </xf>
    <xf numFmtId="0" fontId="17" fillId="0" borderId="8" xfId="0" applyFont="1" applyBorder="1" applyAlignment="1">
      <alignment horizontal="center" vertical="center"/>
    </xf>
    <xf numFmtId="0" fontId="14" fillId="0" borderId="9" xfId="0" applyFont="1" applyBorder="1" applyAlignment="1">
      <alignment horizontal="left" vertical="center" wrapText="1"/>
    </xf>
    <xf numFmtId="0" fontId="17" fillId="0" borderId="9" xfId="0" applyFont="1" applyBorder="1" applyAlignment="1">
      <alignment horizontal="center" vertical="center"/>
    </xf>
    <xf numFmtId="2" fontId="0" fillId="0" borderId="0" xfId="0" applyNumberFormat="1"/>
    <xf numFmtId="166" fontId="0" fillId="0" borderId="0" xfId="0" applyNumberFormat="1"/>
    <xf numFmtId="0" fontId="10" fillId="0" borderId="0" xfId="0" applyFont="1" applyAlignment="1">
      <alignment horizontal="left"/>
    </xf>
    <xf numFmtId="3" fontId="0" fillId="0" borderId="0" xfId="0" applyNumberFormat="1"/>
    <xf numFmtId="3" fontId="10" fillId="0" borderId="0" xfId="0" applyNumberFormat="1" applyFont="1" applyAlignment="1">
      <alignment horizontal="left"/>
    </xf>
    <xf numFmtId="3" fontId="4" fillId="0" borderId="0" xfId="0" applyNumberFormat="1" applyFont="1" applyAlignment="1">
      <alignment horizontal="left" vertical="center"/>
    </xf>
    <xf numFmtId="3" fontId="10" fillId="0" borderId="2" xfId="0" applyNumberFormat="1" applyFont="1" applyBorder="1" applyAlignment="1">
      <alignment horizontal="left"/>
    </xf>
    <xf numFmtId="3" fontId="23" fillId="2" borderId="0" xfId="0" applyNumberFormat="1" applyFont="1" applyFill="1" applyAlignment="1">
      <alignment horizontal="center" vertical="center"/>
    </xf>
    <xf numFmtId="3" fontId="10" fillId="0" borderId="2" xfId="0" applyNumberFormat="1" applyFont="1" applyBorder="1" applyAlignment="1">
      <alignment horizontal="right"/>
    </xf>
    <xf numFmtId="3" fontId="10" fillId="0" borderId="0" xfId="0" applyNumberFormat="1" applyFont="1" applyAlignment="1">
      <alignment horizontal="right"/>
    </xf>
    <xf numFmtId="3" fontId="14" fillId="0" borderId="0" xfId="0" applyNumberFormat="1" applyFont="1" applyAlignment="1">
      <alignment horizontal="left" vertical="center" wrapText="1"/>
    </xf>
    <xf numFmtId="3" fontId="14" fillId="0" borderId="0" xfId="0" applyNumberFormat="1" applyFont="1" applyAlignment="1">
      <alignment wrapText="1"/>
    </xf>
    <xf numFmtId="3" fontId="14" fillId="0" borderId="0" xfId="0" applyNumberFormat="1" applyFont="1"/>
    <xf numFmtId="0" fontId="25" fillId="6" borderId="11" xfId="0" applyFont="1" applyFill="1" applyBorder="1" applyAlignment="1">
      <alignment horizontal="center" vertical="center"/>
    </xf>
    <xf numFmtId="0" fontId="26" fillId="0" borderId="0" xfId="0" applyFont="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0" fontId="4" fillId="0" borderId="0" xfId="0" applyFont="1" applyAlignment="1">
      <alignment vertical="center"/>
    </xf>
    <xf numFmtId="0" fontId="20" fillId="2" borderId="0" xfId="0" applyFont="1" applyFill="1" applyAlignment="1">
      <alignment vertical="center"/>
    </xf>
    <xf numFmtId="3" fontId="7" fillId="0" borderId="0" xfId="1" applyNumberFormat="1" applyFont="1" applyAlignment="1">
      <alignment horizontal="right" vertical="center"/>
    </xf>
    <xf numFmtId="3" fontId="7" fillId="0" borderId="12" xfId="1" applyNumberFormat="1" applyFont="1" applyBorder="1" applyAlignment="1">
      <alignment horizontal="right" vertical="center"/>
    </xf>
    <xf numFmtId="3" fontId="7" fillId="0" borderId="10" xfId="1" applyNumberFormat="1" applyFont="1" applyBorder="1" applyAlignment="1">
      <alignment horizontal="right" vertical="center"/>
    </xf>
    <xf numFmtId="3" fontId="7" fillId="0" borderId="13" xfId="1" applyNumberFormat="1" applyFont="1" applyBorder="1" applyAlignment="1">
      <alignment horizontal="right" vertical="center"/>
    </xf>
    <xf numFmtId="0" fontId="12" fillId="3" borderId="4" xfId="3" applyNumberFormat="1" applyAlignment="1">
      <alignment horizontal="left"/>
    </xf>
    <xf numFmtId="0" fontId="0" fillId="0" borderId="0" xfId="0" applyAlignment="1">
      <alignment horizontal="left"/>
    </xf>
    <xf numFmtId="0" fontId="14" fillId="0" borderId="0" xfId="0" applyFont="1" applyAlignment="1">
      <alignment horizontal="left" vertical="top" wrapText="1"/>
    </xf>
    <xf numFmtId="3" fontId="7" fillId="0" borderId="0" xfId="0" applyNumberFormat="1" applyFont="1" applyAlignment="1">
      <alignment horizontal="right" vertical="center"/>
    </xf>
    <xf numFmtId="4" fontId="7" fillId="0" borderId="0" xfId="0" applyNumberFormat="1" applyFont="1" applyAlignment="1">
      <alignment horizontal="right" vertical="center"/>
    </xf>
    <xf numFmtId="10" fontId="7" fillId="0" borderId="0" xfId="1" applyNumberFormat="1" applyFont="1" applyBorder="1" applyAlignment="1">
      <alignment horizontal="right" vertical="center"/>
    </xf>
    <xf numFmtId="0" fontId="21" fillId="6" borderId="0" xfId="4" applyFont="1" applyFill="1" applyAlignment="1">
      <alignment horizontal="left" vertical="center" indent="1"/>
    </xf>
    <xf numFmtId="3" fontId="7" fillId="0" borderId="0" xfId="0" applyNumberFormat="1" applyFont="1" applyAlignment="1">
      <alignment horizontal="right" vertical="center" indent="1"/>
    </xf>
    <xf numFmtId="2" fontId="7" fillId="0" borderId="0" xfId="1" applyNumberFormat="1" applyFont="1" applyBorder="1" applyAlignment="1">
      <alignment horizontal="right" vertical="center" indent="1"/>
    </xf>
    <xf numFmtId="4" fontId="7" fillId="0" borderId="0" xfId="0" applyNumberFormat="1" applyFont="1" applyAlignment="1">
      <alignment horizontal="right" vertical="center" indent="1"/>
    </xf>
    <xf numFmtId="10" fontId="7" fillId="0" borderId="0" xfId="1" applyNumberFormat="1" applyFont="1" applyBorder="1" applyAlignment="1">
      <alignment horizontal="right" vertical="center" indent="1"/>
    </xf>
    <xf numFmtId="0" fontId="27" fillId="6" borderId="0" xfId="0" applyFont="1" applyFill="1" applyAlignment="1">
      <alignment horizontal="right" vertical="center" indent="1"/>
    </xf>
    <xf numFmtId="0" fontId="26" fillId="0" borderId="0" xfId="0" applyFont="1" applyAlignment="1">
      <alignment horizontal="left" vertical="center" indent="1"/>
    </xf>
    <xf numFmtId="0" fontId="28" fillId="0" borderId="0" xfId="0" applyFont="1" applyAlignment="1">
      <alignment horizontal="left" vertical="center" indent="1"/>
    </xf>
    <xf numFmtId="2" fontId="7" fillId="0" borderId="0" xfId="1" applyNumberFormat="1" applyFont="1" applyBorder="1" applyAlignment="1">
      <alignment horizontal="left" vertical="top"/>
    </xf>
    <xf numFmtId="0" fontId="29" fillId="0" borderId="0" xfId="0" applyFont="1"/>
    <xf numFmtId="0" fontId="9" fillId="0" borderId="0" xfId="0" applyFont="1" applyAlignment="1">
      <alignment horizontal="right" indent="1"/>
    </xf>
    <xf numFmtId="0" fontId="30" fillId="0" borderId="0" xfId="0" applyFont="1" applyAlignment="1">
      <alignment horizontal="left"/>
    </xf>
    <xf numFmtId="3" fontId="7" fillId="0" borderId="0" xfId="1" applyNumberFormat="1" applyFont="1" applyBorder="1" applyAlignment="1">
      <alignment horizontal="right" vertical="center" indent="1"/>
    </xf>
    <xf numFmtId="4" fontId="7" fillId="0" borderId="0" xfId="0" applyNumberFormat="1" applyFont="1" applyAlignment="1">
      <alignment horizontal="right" indent="1"/>
    </xf>
    <xf numFmtId="0" fontId="17" fillId="0" borderId="0" xfId="0" applyFont="1" applyAlignment="1">
      <alignment vertical="center"/>
    </xf>
    <xf numFmtId="0" fontId="0" fillId="0" borderId="0" xfId="0"/>
    <xf numFmtId="0" fontId="17" fillId="0" borderId="0" xfId="0" applyFont="1" applyAlignment="1">
      <alignment horizontal="left" vertical="top"/>
    </xf>
    <xf numFmtId="0" fontId="14" fillId="0" borderId="0" xfId="0" applyFont="1" applyAlignment="1">
      <alignment horizontal="left" vertical="top" wrapText="1"/>
    </xf>
    <xf numFmtId="0" fontId="20" fillId="2" borderId="0" xfId="0" applyFont="1" applyFill="1" applyAlignment="1">
      <alignment horizontal="center" vertical="center"/>
    </xf>
    <xf numFmtId="0" fontId="15" fillId="0" borderId="0" xfId="0" applyFont="1" applyAlignment="1">
      <alignment horizontal="left" vertical="center" wrapText="1"/>
    </xf>
    <xf numFmtId="0" fontId="4" fillId="0" borderId="0" xfId="0" applyFont="1" applyAlignment="1">
      <alignment horizontal="left" vertical="center"/>
    </xf>
    <xf numFmtId="0" fontId="5" fillId="0" borderId="0" xfId="0" applyFont="1" applyAlignment="1">
      <alignment horizontal="center" vertical="center"/>
    </xf>
    <xf numFmtId="0" fontId="22" fillId="0" borderId="0" xfId="0" applyFont="1" applyAlignment="1">
      <alignment horizontal="center" vertical="center" wrapText="1"/>
    </xf>
    <xf numFmtId="0" fontId="10" fillId="0" borderId="6" xfId="0" applyFont="1" applyBorder="1" applyAlignment="1">
      <alignment horizontal="right"/>
    </xf>
    <xf numFmtId="4" fontId="6" fillId="0" borderId="0" xfId="0" applyNumberFormat="1" applyFont="1" applyAlignment="1">
      <alignment horizontal="left" vertical="center" wrapText="1"/>
    </xf>
    <xf numFmtId="4" fontId="6" fillId="0" borderId="0" xfId="0" applyNumberFormat="1" applyFont="1" applyAlignment="1">
      <alignment horizontal="left" vertical="top" wrapText="1"/>
    </xf>
    <xf numFmtId="2" fontId="16" fillId="0" borderId="0" xfId="1" applyNumberFormat="1" applyFont="1" applyBorder="1" applyAlignment="1">
      <alignment horizontal="left" vertical="top" wrapText="1"/>
    </xf>
    <xf numFmtId="0" fontId="10" fillId="0" borderId="5" xfId="0" applyFont="1" applyBorder="1" applyAlignment="1">
      <alignment horizontal="left"/>
    </xf>
    <xf numFmtId="0" fontId="19" fillId="0" borderId="0" xfId="0" applyFont="1" applyAlignment="1">
      <alignment horizontal="left" vertical="top" wrapText="1" indent="1"/>
    </xf>
    <xf numFmtId="0" fontId="8" fillId="0" borderId="0" xfId="0" applyFont="1" applyAlignment="1">
      <alignment horizontal="left" vertical="top" wrapText="1" indent="1"/>
    </xf>
    <xf numFmtId="4" fontId="8" fillId="0" borderId="0" xfId="0" applyNumberFormat="1" applyFont="1" applyAlignment="1">
      <alignment horizontal="left" vertical="top" wrapText="1"/>
    </xf>
    <xf numFmtId="0" fontId="19" fillId="0" borderId="0" xfId="0" applyFont="1" applyAlignment="1">
      <alignment horizontal="left" vertical="center" wrapText="1" indent="1"/>
    </xf>
    <xf numFmtId="0" fontId="24" fillId="6" borderId="11" xfId="4" applyFont="1" applyFill="1" applyBorder="1" applyAlignment="1">
      <alignment horizontal="center" vertical="center"/>
    </xf>
    <xf numFmtId="0" fontId="26" fillId="0" borderId="0" xfId="0" applyFont="1" applyAlignment="1">
      <alignment horizontal="right" vertical="top"/>
    </xf>
    <xf numFmtId="14" fontId="24" fillId="6" borderId="11" xfId="0" applyNumberFormat="1" applyFont="1" applyFill="1" applyBorder="1" applyAlignment="1">
      <alignment horizontal="center" vertical="center"/>
    </xf>
    <xf numFmtId="0" fontId="9" fillId="0" borderId="0" xfId="0" applyFont="1" applyAlignment="1">
      <alignment horizontal="right" vertical="top"/>
    </xf>
    <xf numFmtId="0" fontId="10" fillId="0" borderId="2" xfId="0" applyFont="1" applyBorder="1" applyAlignment="1">
      <alignment horizontal="left"/>
    </xf>
    <xf numFmtId="0" fontId="21" fillId="6" borderId="0" xfId="0" applyFont="1" applyFill="1" applyAlignment="1">
      <alignment horizontal="center" vertical="center"/>
    </xf>
    <xf numFmtId="0" fontId="9" fillId="0" borderId="0" xfId="0" applyFont="1" applyAlignment="1">
      <alignment horizontal="right" vertical="center"/>
    </xf>
    <xf numFmtId="0" fontId="9" fillId="0" borderId="0" xfId="0" applyFont="1" applyAlignment="1">
      <alignment horizontal="right" vertical="center" indent="1"/>
    </xf>
    <xf numFmtId="0" fontId="30" fillId="0" borderId="0" xfId="0" applyFont="1" applyAlignment="1">
      <alignment horizontal="left"/>
    </xf>
    <xf numFmtId="0" fontId="14" fillId="2" borderId="0" xfId="0" applyFont="1" applyFill="1" applyAlignment="1">
      <alignment horizontal="left" vertical="center" wrapText="1" indent="1"/>
    </xf>
    <xf numFmtId="0" fontId="2" fillId="0" borderId="1" xfId="2" applyNumberFormat="1" applyAlignment="1">
      <alignment horizontal="center"/>
    </xf>
    <xf numFmtId="14" fontId="2" fillId="0" borderId="1" xfId="2" applyNumberFormat="1" applyAlignment="1">
      <alignment horizontal="center"/>
    </xf>
    <xf numFmtId="0" fontId="0" fillId="0" borderId="0" xfId="0" applyAlignment="1">
      <alignment horizontal="center"/>
    </xf>
    <xf numFmtId="0" fontId="14" fillId="0" borderId="0" xfId="0" applyFont="1" applyAlignment="1">
      <alignment horizontal="left" vertical="center" wrapText="1"/>
    </xf>
    <xf numFmtId="0" fontId="14" fillId="0" borderId="0" xfId="0" applyFont="1" applyAlignment="1">
      <alignment vertical="center" wrapText="1"/>
    </xf>
    <xf numFmtId="0" fontId="0" fillId="0" borderId="0" xfId="0" applyAlignment="1">
      <alignment wrapText="1"/>
    </xf>
    <xf numFmtId="0" fontId="6" fillId="0" borderId="0" xfId="0" applyFont="1" applyAlignment="1">
      <alignment horizontal="left"/>
    </xf>
    <xf numFmtId="0" fontId="0" fillId="0" borderId="0" xfId="0" applyAlignment="1"/>
    <xf numFmtId="0" fontId="0" fillId="0" borderId="0" xfId="0" applyNumberFormat="1"/>
    <xf numFmtId="0" fontId="31" fillId="0" borderId="0" xfId="0" applyFont="1" applyAlignment="1">
      <alignment horizontal="left" vertical="center" indent="1"/>
    </xf>
    <xf numFmtId="0" fontId="15" fillId="2" borderId="0" xfId="0" applyFont="1" applyFill="1" applyAlignment="1">
      <alignment horizontal="left" vertical="center" wrapText="1" indent="1"/>
    </xf>
    <xf numFmtId="0" fontId="31" fillId="0" borderId="0" xfId="0" applyFont="1" applyAlignment="1">
      <alignment horizontal="right" vertical="center" indent="1"/>
    </xf>
    <xf numFmtId="0" fontId="30" fillId="0" borderId="0" xfId="0" applyFont="1" applyAlignment="1">
      <alignment horizontal="right" vertical="center"/>
    </xf>
    <xf numFmtId="0" fontId="2" fillId="0" borderId="1" xfId="2" applyAlignment="1">
      <alignment horizontal="center"/>
    </xf>
    <xf numFmtId="169" fontId="0" fillId="0" borderId="0" xfId="0" applyNumberFormat="1"/>
    <xf numFmtId="2" fontId="7" fillId="0" borderId="0" xfId="0" applyNumberFormat="1" applyFont="1"/>
  </cellXfs>
  <cellStyles count="5">
    <cellStyle name="Accent5" xfId="4" builtinId="45"/>
    <cellStyle name="Heading 1" xfId="2" builtinId="16"/>
    <cellStyle name="Normal" xfId="0" builtinId="0"/>
    <cellStyle name="Output" xfId="3" builtinId="21"/>
    <cellStyle name="Percent" xfId="1" builtinId="5"/>
  </cellStyles>
  <dxfs count="203">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theme="1"/>
      </font>
    </dxf>
    <dxf>
      <font>
        <color rgb="FF00B050"/>
      </font>
    </dxf>
    <dxf>
      <font>
        <color rgb="FFFF0000"/>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27" formatCode="dd/mm/yyyy\ hh:mm"/>
    </dxf>
    <dxf>
      <numFmt numFmtId="27" formatCode="dd/mm/yyyy\ hh:mm"/>
    </dxf>
    <dxf>
      <numFmt numFmtId="19" formatCode="dd/mm/yyyy"/>
    </dxf>
    <dxf>
      <numFmt numFmtId="0" formatCode="General"/>
    </dxf>
    <dxf>
      <numFmt numFmtId="27" formatCode="dd/mm/yyyy\ hh:mm"/>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54372"/>
      <color rgb="FFDEEBF6"/>
      <color rgb="FF11588C"/>
      <color rgb="FFBACFEC"/>
      <color rgb="FF3776C9"/>
      <color rgb="FFC71585"/>
      <color rgb="FFB41C49"/>
      <color rgb="FF005993"/>
      <color rgb="FF0976C7"/>
      <color rgb="FF19508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2/10/relationships/richValueRel" Target="richData/richValueRel.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20/07/relationships/rdRichValueWebImage" Target="richData/rdRichValueWebImage.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9889421932420313"/>
          <c:w val="1"/>
          <c:h val="0.70110578067579687"/>
        </c:manualLayout>
      </c:layout>
      <c:barChart>
        <c:barDir val="col"/>
        <c:grouping val="clustered"/>
        <c:varyColors val="0"/>
        <c:ser>
          <c:idx val="0"/>
          <c:order val="0"/>
          <c:tx>
            <c:strRef>
              <c:f>daily_8h30_data!$M$2</c:f>
              <c:strCache>
                <c:ptCount val="1"/>
                <c:pt idx="0">
                  <c:v>1d_change</c:v>
                </c:pt>
              </c:strCache>
            </c:strRef>
          </c:tx>
          <c:spPr>
            <a:solidFill>
              <a:srgbClr val="00B050">
                <a:alpha val="50196"/>
              </a:srgbClr>
            </a:solidFill>
            <a:ln w="25400">
              <a:noFill/>
            </a:ln>
            <a:effectLst/>
          </c:spPr>
          <c:invertIfNegative val="1"/>
          <c:cat>
            <c:numRef>
              <c:f>daily_8h30_data!$J$3:$J$22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daily_8h30_data!$M$3:$M$22</c:f>
              <c:numCache>
                <c:formatCode>General</c:formatCode>
                <c:ptCount val="20"/>
                <c:pt idx="0">
                  <c:v>1.2406889022162693E-2</c:v>
                </c:pt>
                <c:pt idx="1">
                  <c:v>2.205708986052457E-2</c:v>
                </c:pt>
                <c:pt idx="2">
                  <c:v>-4.8651987985028899E-3</c:v>
                </c:pt>
                <c:pt idx="3">
                  <c:v>-3.3894160603149537E-3</c:v>
                </c:pt>
                <c:pt idx="4">
                  <c:v>9.5218127491261129E-3</c:v>
                </c:pt>
                <c:pt idx="5">
                  <c:v>-4.1100029510004576E-2</c:v>
                </c:pt>
                <c:pt idx="6">
                  <c:v>1.7170350642114363E-2</c:v>
                </c:pt>
                <c:pt idx="7">
                  <c:v>6.6468456836472622E-3</c:v>
                </c:pt>
                <c:pt idx="8">
                  <c:v>5.75937512813951E-3</c:v>
                </c:pt>
                <c:pt idx="9">
                  <c:v>1.835008982584041E-3</c:v>
                </c:pt>
                <c:pt idx="10">
                  <c:v>1.6491020119961952E-2</c:v>
                </c:pt>
                <c:pt idx="11">
                  <c:v>-8.1681316984459906E-3</c:v>
                </c:pt>
                <c:pt idx="12">
                  <c:v>4.8791749609746748E-3</c:v>
                </c:pt>
                <c:pt idx="13">
                  <c:v>9.8545137150918283E-3</c:v>
                </c:pt>
                <c:pt idx="14">
                  <c:v>1.0146130860475999E-2</c:v>
                </c:pt>
                <c:pt idx="15">
                  <c:v>-6.6443731989913601E-3</c:v>
                </c:pt>
                <c:pt idx="16">
                  <c:v>8.6845805172848234E-3</c:v>
                </c:pt>
                <c:pt idx="17">
                  <c:v>8.3838265366049658E-3</c:v>
                </c:pt>
                <c:pt idx="18">
                  <c:v>1.0004798994454056E-2</c:v>
                </c:pt>
                <c:pt idx="19">
                  <c:v>1.1204827963525066E-2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c:f>
              <c:strCache>
                <c:ptCount val="1"/>
                <c:pt idx="0">
                  <c:v>cum_change</c:v>
                </c:pt>
              </c:strCache>
            </c:strRef>
          </c:tx>
          <c:spPr>
            <a:ln w="19050" cap="rnd">
              <a:solidFill>
                <a:srgbClr val="054372"/>
              </a:solidFill>
              <a:round/>
            </a:ln>
            <a:effectLst/>
          </c:spPr>
          <c:marker>
            <c:symbol val="none"/>
          </c:marker>
          <c:cat>
            <c:numRef>
              <c:f>daily_8h30_data!$J$3:$J$22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daily_8h30_data!$N$3:$N$22</c:f>
              <c:numCache>
                <c:formatCode>General</c:formatCode>
                <c:ptCount val="20"/>
                <c:pt idx="0">
                  <c:v>9.0879096470412146E-2</c:v>
                </c:pt>
                <c:pt idx="1">
                  <c:v>7.8472207448249454E-2</c:v>
                </c:pt>
                <c:pt idx="2">
                  <c:v>5.6415117587724883E-2</c:v>
                </c:pt>
                <c:pt idx="3">
                  <c:v>6.1280316386227773E-2</c:v>
                </c:pt>
                <c:pt idx="4">
                  <c:v>6.4669732446542727E-2</c:v>
                </c:pt>
                <c:pt idx="5">
                  <c:v>5.5147919697416614E-2</c:v>
                </c:pt>
                <c:pt idx="6">
                  <c:v>9.6247949207421191E-2</c:v>
                </c:pt>
                <c:pt idx="7">
                  <c:v>7.9077598565306828E-2</c:v>
                </c:pt>
                <c:pt idx="8">
                  <c:v>7.2430752881659566E-2</c:v>
                </c:pt>
                <c:pt idx="9">
                  <c:v>6.6671377753520056E-2</c:v>
                </c:pt>
                <c:pt idx="10">
                  <c:v>6.4836368770936015E-2</c:v>
                </c:pt>
                <c:pt idx="11">
                  <c:v>4.8345348650974063E-2</c:v>
                </c:pt>
                <c:pt idx="12">
                  <c:v>5.6513480349420053E-2</c:v>
                </c:pt>
                <c:pt idx="13">
                  <c:v>5.1634305388445378E-2</c:v>
                </c:pt>
                <c:pt idx="14">
                  <c:v>4.177979167335355E-2</c:v>
                </c:pt>
                <c:pt idx="15">
                  <c:v>3.1633660812877551E-2</c:v>
                </c:pt>
                <c:pt idx="16">
                  <c:v>3.8278034011868911E-2</c:v>
                </c:pt>
                <c:pt idx="17">
                  <c:v>2.9593453494584088E-2</c:v>
                </c:pt>
                <c:pt idx="18">
                  <c:v>2.1209626957979122E-2</c:v>
                </c:pt>
                <c:pt idx="19">
                  <c:v>1.1204827963525066E-2</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c:f>
              <c:strCache>
                <c:ptCount val="1"/>
                <c:pt idx="0">
                  <c:v>1d_change</c:v>
                </c:pt>
              </c:strCache>
            </c:strRef>
          </c:tx>
          <c:spPr>
            <a:solidFill>
              <a:srgbClr val="00B050">
                <a:alpha val="50196"/>
              </a:srgbClr>
            </a:solidFill>
            <a:ln w="25400">
              <a:noFill/>
            </a:ln>
            <a:effectLst/>
          </c:spPr>
          <c:invertIfNegative val="1"/>
          <c:cat>
            <c:numRef>
              <c:f>daily_8h30_data!$P$3:$P$22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daily_8h30_data!$S$3:$S$22</c:f>
              <c:numCache>
                <c:formatCode>General</c:formatCode>
                <c:ptCount val="20"/>
                <c:pt idx="0">
                  <c:v>2.2507641854814242E-2</c:v>
                </c:pt>
                <c:pt idx="1">
                  <c:v>2.4230062205484737E-2</c:v>
                </c:pt>
                <c:pt idx="2">
                  <c:v>-6.9339668699219814E-4</c:v>
                </c:pt>
                <c:pt idx="3">
                  <c:v>-9.5353441597083588E-3</c:v>
                </c:pt>
                <c:pt idx="4">
                  <c:v>5.8533575151442641E-3</c:v>
                </c:pt>
                <c:pt idx="5">
                  <c:v>-4.3842091497696911E-2</c:v>
                </c:pt>
                <c:pt idx="6">
                  <c:v>1.5754853456462659E-2</c:v>
                </c:pt>
                <c:pt idx="7">
                  <c:v>4.8758905637207306E-3</c:v>
                </c:pt>
                <c:pt idx="8">
                  <c:v>4.9727289336201075E-3</c:v>
                </c:pt>
                <c:pt idx="9">
                  <c:v>-1.7934822510863313E-3</c:v>
                </c:pt>
                <c:pt idx="10">
                  <c:v>1.714919651005764E-2</c:v>
                </c:pt>
                <c:pt idx="11">
                  <c:v>-9.641631997122424E-3</c:v>
                </c:pt>
                <c:pt idx="12">
                  <c:v>5.6341122425616064E-3</c:v>
                </c:pt>
                <c:pt idx="13">
                  <c:v>1.2561729088176099E-2</c:v>
                </c:pt>
                <c:pt idx="14">
                  <c:v>1.2912261310004114E-2</c:v>
                </c:pt>
                <c:pt idx="15">
                  <c:v>-7.3615012566553562E-3</c:v>
                </c:pt>
                <c:pt idx="16">
                  <c:v>7.3086268860855785E-3</c:v>
                </c:pt>
                <c:pt idx="17">
                  <c:v>1.572001254197164E-2</c:v>
                </c:pt>
                <c:pt idx="18">
                  <c:v>1.6892666843214554E-2</c:v>
                </c:pt>
                <c:pt idx="19">
                  <c:v>9.1546946067060375E-3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c:f>
              <c:strCache>
                <c:ptCount val="1"/>
                <c:pt idx="0">
                  <c:v>cum_change</c:v>
                </c:pt>
              </c:strCache>
            </c:strRef>
          </c:tx>
          <c:spPr>
            <a:ln w="19050" cap="rnd">
              <a:solidFill>
                <a:srgbClr val="054372"/>
              </a:solidFill>
              <a:round/>
            </a:ln>
            <a:effectLst/>
          </c:spPr>
          <c:marker>
            <c:symbol val="none"/>
          </c:marker>
          <c:cat>
            <c:numRef>
              <c:f>daily_8h30_data!$P$3:$P$22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daily_8h30_data!$T$3:$T$22</c:f>
              <c:numCache>
                <c:formatCode>General</c:formatCode>
                <c:ptCount val="20"/>
                <c:pt idx="0">
                  <c:v>0.10266038670876243</c:v>
                </c:pt>
                <c:pt idx="1">
                  <c:v>8.0152744853948188E-2</c:v>
                </c:pt>
                <c:pt idx="2">
                  <c:v>5.5922682648463451E-2</c:v>
                </c:pt>
                <c:pt idx="3">
                  <c:v>5.6616079335455649E-2</c:v>
                </c:pt>
                <c:pt idx="4">
                  <c:v>6.6151423495164008E-2</c:v>
                </c:pt>
                <c:pt idx="5">
                  <c:v>6.0298065980019744E-2</c:v>
                </c:pt>
                <c:pt idx="6">
                  <c:v>0.10414015747771665</c:v>
                </c:pt>
                <c:pt idx="7">
                  <c:v>8.8385304021253996E-2</c:v>
                </c:pt>
                <c:pt idx="8">
                  <c:v>8.3509413457533266E-2</c:v>
                </c:pt>
                <c:pt idx="9">
                  <c:v>7.8536684523913158E-2</c:v>
                </c:pt>
                <c:pt idx="10">
                  <c:v>8.033016677499949E-2</c:v>
                </c:pt>
                <c:pt idx="11">
                  <c:v>6.3180970264941849E-2</c:v>
                </c:pt>
                <c:pt idx="12">
                  <c:v>7.2822602262064273E-2</c:v>
                </c:pt>
                <c:pt idx="13">
                  <c:v>6.7188490019502667E-2</c:v>
                </c:pt>
                <c:pt idx="14">
                  <c:v>5.4626760931326568E-2</c:v>
                </c:pt>
                <c:pt idx="15">
                  <c:v>4.1714499621322454E-2</c:v>
                </c:pt>
                <c:pt idx="16">
                  <c:v>4.907600087797781E-2</c:v>
                </c:pt>
                <c:pt idx="17">
                  <c:v>4.1767373991892232E-2</c:v>
                </c:pt>
                <c:pt idx="18">
                  <c:v>2.6047361449920592E-2</c:v>
                </c:pt>
                <c:pt idx="19">
                  <c:v>9.1546946067060375E-3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c:f>
              <c:strCache>
                <c:ptCount val="1"/>
                <c:pt idx="0">
                  <c:v>1d_change</c:v>
                </c:pt>
              </c:strCache>
            </c:strRef>
          </c:tx>
          <c:spPr>
            <a:solidFill>
              <a:srgbClr val="00B050">
                <a:alpha val="50196"/>
              </a:srgbClr>
            </a:solidFill>
            <a:ln w="25400">
              <a:noFill/>
            </a:ln>
            <a:effectLst/>
          </c:spPr>
          <c:invertIfNegative val="1"/>
          <c:cat>
            <c:numRef>
              <c:f>daily_8h30_data!$V$3:$V$22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daily_8h30_data!$Y$3:$Y$22</c:f>
              <c:numCache>
                <c:formatCode>General</c:formatCode>
                <c:ptCount val="20"/>
                <c:pt idx="0">
                  <c:v>2.1832461799780711E-2</c:v>
                </c:pt>
                <c:pt idx="1">
                  <c:v>2.3839009287925705E-2</c:v>
                </c:pt>
                <c:pt idx="2">
                  <c:v>4.7906121682066427E-3</c:v>
                </c:pt>
                <c:pt idx="3">
                  <c:v>-9.8564649286806416E-3</c:v>
                </c:pt>
                <c:pt idx="4">
                  <c:v>1.4189073584978118E-3</c:v>
                </c:pt>
                <c:pt idx="5">
                  <c:v>-4.2528056704075556E-2</c:v>
                </c:pt>
                <c:pt idx="6">
                  <c:v>1.1954572624028659E-2</c:v>
                </c:pt>
                <c:pt idx="7">
                  <c:v>1.0570824524312794E-2</c:v>
                </c:pt>
                <c:pt idx="8">
                  <c:v>1.5124016938898865E-3</c:v>
                </c:pt>
                <c:pt idx="9">
                  <c:v>-1.2084592145015227E-3</c:v>
                </c:pt>
                <c:pt idx="10">
                  <c:v>1.8775007694675327E-2</c:v>
                </c:pt>
                <c:pt idx="11">
                  <c:v>-8.2417582417582125E-3</c:v>
                </c:pt>
                <c:pt idx="12">
                  <c:v>0</c:v>
                </c:pt>
                <c:pt idx="13">
                  <c:v>1.2360939431396822E-2</c:v>
                </c:pt>
                <c:pt idx="14">
                  <c:v>1.5056461731492998E-2</c:v>
                </c:pt>
                <c:pt idx="15">
                  <c:v>-4.4965971717683129E-3</c:v>
                </c:pt>
                <c:pt idx="16">
                  <c:v>3.3209641435767434E-3</c:v>
                </c:pt>
                <c:pt idx="17">
                  <c:v>1.7858281500100048E-2</c:v>
                </c:pt>
                <c:pt idx="18">
                  <c:v>2.2765834581906397E-2</c:v>
                </c:pt>
                <c:pt idx="19">
                  <c:v>1.388888888888884E-2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c:f>
              <c:strCache>
                <c:ptCount val="1"/>
                <c:pt idx="0">
                  <c:v>cum_change</c:v>
                </c:pt>
              </c:strCache>
            </c:strRef>
          </c:tx>
          <c:spPr>
            <a:ln w="19050" cap="rnd">
              <a:solidFill>
                <a:srgbClr val="054372"/>
              </a:solidFill>
              <a:round/>
            </a:ln>
            <a:effectLst/>
          </c:spPr>
          <c:marker>
            <c:symbol val="none"/>
          </c:marker>
          <c:cat>
            <c:numRef>
              <c:f>daily_8h30_data!$V$3:$V$22</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daily_8h30_data!$Z$3:$Z$22</c:f>
              <c:numCache>
                <c:formatCode>General</c:formatCode>
                <c:ptCount val="20"/>
                <c:pt idx="0">
                  <c:v>0.11361383116789514</c:v>
                </c:pt>
                <c:pt idx="1">
                  <c:v>9.1781369368114429E-2</c:v>
                </c:pt>
                <c:pt idx="2">
                  <c:v>6.7942360080188724E-2</c:v>
                </c:pt>
                <c:pt idx="3">
                  <c:v>6.3151747911982081E-2</c:v>
                </c:pt>
                <c:pt idx="4">
                  <c:v>7.3008212840662723E-2</c:v>
                </c:pt>
                <c:pt idx="5">
                  <c:v>7.1589305482164911E-2</c:v>
                </c:pt>
                <c:pt idx="6">
                  <c:v>0.11411736218624047</c:v>
                </c:pt>
                <c:pt idx="7">
                  <c:v>0.10216278956221181</c:v>
                </c:pt>
                <c:pt idx="8">
                  <c:v>9.1591965037899015E-2</c:v>
                </c:pt>
                <c:pt idx="9">
                  <c:v>9.0079563344009128E-2</c:v>
                </c:pt>
                <c:pt idx="10">
                  <c:v>9.1288022558510651E-2</c:v>
                </c:pt>
                <c:pt idx="11">
                  <c:v>7.2513014863835323E-2</c:v>
                </c:pt>
                <c:pt idx="12">
                  <c:v>8.0754773105593536E-2</c:v>
                </c:pt>
                <c:pt idx="13">
                  <c:v>8.0754773105593536E-2</c:v>
                </c:pt>
                <c:pt idx="14">
                  <c:v>6.8393833674196713E-2</c:v>
                </c:pt>
                <c:pt idx="15">
                  <c:v>5.3337371942703715E-2</c:v>
                </c:pt>
                <c:pt idx="16">
                  <c:v>5.7833969114472028E-2</c:v>
                </c:pt>
                <c:pt idx="17">
                  <c:v>5.4513004970895285E-2</c:v>
                </c:pt>
                <c:pt idx="18">
                  <c:v>3.6654723470795236E-2</c:v>
                </c:pt>
                <c:pt idx="19">
                  <c:v>1.388888888888884E-2</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daily_8h30_data!$M$24</c:f>
              <c:strCache>
                <c:ptCount val="1"/>
                <c:pt idx="0">
                  <c:v>1d_change</c:v>
                </c:pt>
              </c:strCache>
            </c:strRef>
          </c:tx>
          <c:spPr>
            <a:solidFill>
              <a:srgbClr val="00B050">
                <a:alpha val="50196"/>
              </a:srgbClr>
            </a:solidFill>
            <a:ln w="25400">
              <a:noFill/>
            </a:ln>
            <a:effectLst/>
          </c:spPr>
          <c:invertIfNegative val="1"/>
          <c:cat>
            <c:numRef>
              <c:f>daily_8h30_data!$J$25:$J$44</c:f>
              <c:numCache>
                <c:formatCode>m/d/yyyy</c:formatCode>
                <c:ptCount val="20"/>
                <c:pt idx="0">
                  <c:v>45873</c:v>
                </c:pt>
                <c:pt idx="1">
                  <c:v>45870</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pt idx="19">
                  <c:v>45846</c:v>
                </c:pt>
              </c:numCache>
            </c:numRef>
          </c:cat>
          <c:val>
            <c:numRef>
              <c:f>daily_8h30_data!$M$25:$M$44</c:f>
              <c:numCache>
                <c:formatCode>General</c:formatCode>
                <c:ptCount val="20"/>
                <c:pt idx="0">
                  <c:v>1.3422380934799083E-2</c:v>
                </c:pt>
                <c:pt idx="1">
                  <c:v>-1.2290738569338711E-2</c:v>
                </c:pt>
                <c:pt idx="2">
                  <c:v>-7.4289532816825821E-3</c:v>
                </c:pt>
                <c:pt idx="3">
                  <c:v>-3.8470879468792685E-3</c:v>
                </c:pt>
                <c:pt idx="4">
                  <c:v>-4.562476613713673E-3</c:v>
                </c:pt>
                <c:pt idx="5">
                  <c:v>-1.433419296153482E-3</c:v>
                </c:pt>
                <c:pt idx="6">
                  <c:v>4.6541400835771185E-3</c:v>
                </c:pt>
                <c:pt idx="7">
                  <c:v>-7.0290352014998891E-3</c:v>
                </c:pt>
                <c:pt idx="8">
                  <c:v>1.1411680802273505E-2</c:v>
                </c:pt>
                <c:pt idx="9">
                  <c:v>4.0469013650306085E-3</c:v>
                </c:pt>
                <c:pt idx="10">
                  <c:v>-4.3121670678880619E-4</c:v>
                </c:pt>
                <c:pt idx="11">
                  <c:v>-3.19879761458286E-3</c:v>
                </c:pt>
                <c:pt idx="12">
                  <c:v>5.1905585060372239E-3</c:v>
                </c:pt>
                <c:pt idx="13">
                  <c:v>5.2584028233635394E-3</c:v>
                </c:pt>
                <c:pt idx="14">
                  <c:v>-9.8147284185888806E-3</c:v>
                </c:pt>
                <c:pt idx="15">
                  <c:v>1.9863357216372002E-3</c:v>
                </c:pt>
                <c:pt idx="16">
                  <c:v>-6.2513975688338608E-3</c:v>
                </c:pt>
                <c:pt idx="17">
                  <c:v>4.3262976850235724E-3</c:v>
                </c:pt>
                <c:pt idx="18">
                  <c:v>4.9171635850882023E-3</c:v>
                </c:pt>
                <c:pt idx="19">
                  <c:v>-3.7291428205490362E-3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daily_8h30_data!$N$24</c:f>
              <c:strCache>
                <c:ptCount val="1"/>
                <c:pt idx="0">
                  <c:v>cum_change</c:v>
                </c:pt>
              </c:strCache>
            </c:strRef>
          </c:tx>
          <c:spPr>
            <a:ln w="19050" cap="rnd">
              <a:solidFill>
                <a:srgbClr val="054372"/>
              </a:solidFill>
              <a:round/>
            </a:ln>
            <a:effectLst/>
          </c:spPr>
          <c:marker>
            <c:symbol val="none"/>
          </c:marker>
          <c:cat>
            <c:numRef>
              <c:f>daily_8h30_data!$J$25:$J$44</c:f>
              <c:numCache>
                <c:formatCode>m/d/yyyy</c:formatCode>
                <c:ptCount val="20"/>
                <c:pt idx="0">
                  <c:v>45873</c:v>
                </c:pt>
                <c:pt idx="1">
                  <c:v>45870</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pt idx="19">
                  <c:v>45846</c:v>
                </c:pt>
              </c:numCache>
            </c:numRef>
          </c:cat>
          <c:val>
            <c:numRef>
              <c:f>daily_8h30_data!$N$25:$N$44</c:f>
              <c:numCache>
                <c:formatCode>General</c:formatCode>
                <c:ptCount val="20"/>
                <c:pt idx="0">
                  <c:v>-4.8031325317809959E-3</c:v>
                </c:pt>
                <c:pt idx="1">
                  <c:v>-1.8225513466580079E-2</c:v>
                </c:pt>
                <c:pt idx="2">
                  <c:v>-5.9347748972413683E-3</c:v>
                </c:pt>
                <c:pt idx="3">
                  <c:v>1.4941783844412138E-3</c:v>
                </c:pt>
                <c:pt idx="4">
                  <c:v>5.3412663313204822E-3</c:v>
                </c:pt>
                <c:pt idx="5">
                  <c:v>9.9037429450341552E-3</c:v>
                </c:pt>
                <c:pt idx="6">
                  <c:v>1.1337162241187637E-2</c:v>
                </c:pt>
                <c:pt idx="7">
                  <c:v>6.6830221576105187E-3</c:v>
                </c:pt>
                <c:pt idx="8">
                  <c:v>1.3712057359110408E-2</c:v>
                </c:pt>
                <c:pt idx="9">
                  <c:v>2.3003765568369028E-3</c:v>
                </c:pt>
                <c:pt idx="10">
                  <c:v>-1.7465248081937057E-3</c:v>
                </c:pt>
                <c:pt idx="11">
                  <c:v>-1.3153081014048995E-3</c:v>
                </c:pt>
                <c:pt idx="12">
                  <c:v>1.8834895131779605E-3</c:v>
                </c:pt>
                <c:pt idx="13">
                  <c:v>-3.3070689928592634E-3</c:v>
                </c:pt>
                <c:pt idx="14">
                  <c:v>-8.5654718162228027E-3</c:v>
                </c:pt>
                <c:pt idx="15">
                  <c:v>1.2492566023660778E-3</c:v>
                </c:pt>
                <c:pt idx="16">
                  <c:v>-7.3707911927112235E-4</c:v>
                </c:pt>
                <c:pt idx="17">
                  <c:v>5.5143184495627384E-3</c:v>
                </c:pt>
                <c:pt idx="18">
                  <c:v>1.1880207645391661E-3</c:v>
                </c:pt>
                <c:pt idx="19">
                  <c:v>-3.7291428205490362E-3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daily_8h30_data!$S$24</c:f>
              <c:strCache>
                <c:ptCount val="1"/>
                <c:pt idx="0">
                  <c:v>1d_change</c:v>
                </c:pt>
              </c:strCache>
            </c:strRef>
          </c:tx>
          <c:spPr>
            <a:solidFill>
              <a:srgbClr val="00B050">
                <a:alpha val="50196"/>
              </a:srgbClr>
            </a:solidFill>
            <a:ln w="25400">
              <a:noFill/>
            </a:ln>
            <a:effectLst/>
          </c:spPr>
          <c:invertIfNegative val="1"/>
          <c:cat>
            <c:numRef>
              <c:f>daily_8h30_data!$P$25:$P$44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daily_8h30_data!$S$25:$S$44</c:f>
              <c:numCache>
                <c:formatCode>General</c:formatCode>
                <c:ptCount val="20"/>
                <c:pt idx="0">
                  <c:v>2.1460561297450553E-3</c:v>
                </c:pt>
                <c:pt idx="1">
                  <c:v>6.5853447891532912E-3</c:v>
                </c:pt>
                <c:pt idx="2">
                  <c:v>-7.0328294587775897E-3</c:v>
                </c:pt>
                <c:pt idx="3">
                  <c:v>-4.5210531980466317E-4</c:v>
                </c:pt>
                <c:pt idx="4">
                  <c:v>6.7873844862065269E-5</c:v>
                </c:pt>
                <c:pt idx="5">
                  <c:v>6.0430812972240844E-3</c:v>
                </c:pt>
                <c:pt idx="6">
                  <c:v>-4.261822510008062E-3</c:v>
                </c:pt>
                <c:pt idx="7">
                  <c:v>-1.9763422408369813E-3</c:v>
                </c:pt>
                <c:pt idx="8">
                  <c:v>8.4842427485993799E-3</c:v>
                </c:pt>
                <c:pt idx="9">
                  <c:v>4.17569362129111E-3</c:v>
                </c:pt>
                <c:pt idx="10">
                  <c:v>1.2004158060923142E-3</c:v>
                </c:pt>
                <c:pt idx="11">
                  <c:v>2.320933986147411E-3</c:v>
                </c:pt>
                <c:pt idx="12">
                  <c:v>2.1710967466961328E-3</c:v>
                </c:pt>
                <c:pt idx="13">
                  <c:v>5.1632315685727903E-3</c:v>
                </c:pt>
                <c:pt idx="14">
                  <c:v>-1.3168590295471461E-3</c:v>
                </c:pt>
                <c:pt idx="15">
                  <c:v>-6.6391267301229018E-3</c:v>
                </c:pt>
                <c:pt idx="16">
                  <c:v>6.368268447209946E-3</c:v>
                </c:pt>
                <c:pt idx="17">
                  <c:v>-3.8481892653264849E-3</c:v>
                </c:pt>
                <c:pt idx="18">
                  <c:v>1.2252214469260947E-2</c:v>
                </c:pt>
                <c:pt idx="19">
                  <c:v>1.4501449262573907E-3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daily_8h30_data!$T$24</c:f>
              <c:strCache>
                <c:ptCount val="1"/>
                <c:pt idx="0">
                  <c:v>cum_change</c:v>
                </c:pt>
              </c:strCache>
            </c:strRef>
          </c:tx>
          <c:spPr>
            <a:ln w="19050" cap="rnd">
              <a:solidFill>
                <a:srgbClr val="054372"/>
              </a:solidFill>
              <a:round/>
            </a:ln>
            <a:effectLst/>
          </c:spPr>
          <c:marker>
            <c:symbol val="none"/>
          </c:marker>
          <c:cat>
            <c:numRef>
              <c:f>daily_8h30_data!$P$25:$P$44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daily_8h30_data!$T$25:$T$44</c:f>
              <c:numCache>
                <c:formatCode>General</c:formatCode>
                <c:ptCount val="20"/>
                <c:pt idx="0">
                  <c:v>3.2901323826688089E-2</c:v>
                </c:pt>
                <c:pt idx="1">
                  <c:v>3.0755267696943034E-2</c:v>
                </c:pt>
                <c:pt idx="2">
                  <c:v>2.4169922907789743E-2</c:v>
                </c:pt>
                <c:pt idx="3">
                  <c:v>3.1202752366567332E-2</c:v>
                </c:pt>
                <c:pt idx="4">
                  <c:v>3.1654857686371995E-2</c:v>
                </c:pt>
                <c:pt idx="5">
                  <c:v>3.158698384150993E-2</c:v>
                </c:pt>
                <c:pt idx="6">
                  <c:v>2.5543902544285846E-2</c:v>
                </c:pt>
                <c:pt idx="7">
                  <c:v>2.9805725054293908E-2</c:v>
                </c:pt>
                <c:pt idx="8">
                  <c:v>3.1782067295130889E-2</c:v>
                </c:pt>
                <c:pt idx="9">
                  <c:v>2.3297824546531509E-2</c:v>
                </c:pt>
                <c:pt idx="10">
                  <c:v>1.9122130925240399E-2</c:v>
                </c:pt>
                <c:pt idx="11">
                  <c:v>1.7921715119148085E-2</c:v>
                </c:pt>
                <c:pt idx="12">
                  <c:v>1.5600781133000674E-2</c:v>
                </c:pt>
                <c:pt idx="13">
                  <c:v>1.3429684386304541E-2</c:v>
                </c:pt>
                <c:pt idx="14">
                  <c:v>8.2664528177317509E-3</c:v>
                </c:pt>
                <c:pt idx="15">
                  <c:v>9.583311847278897E-3</c:v>
                </c:pt>
                <c:pt idx="16">
                  <c:v>1.6222438577401799E-2</c:v>
                </c:pt>
                <c:pt idx="17">
                  <c:v>9.8541701301918527E-3</c:v>
                </c:pt>
                <c:pt idx="18">
                  <c:v>1.3702359395518338E-2</c:v>
                </c:pt>
                <c:pt idx="19">
                  <c:v>1.4501449262573907E-3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daily_8h30_data!$Y$24</c:f>
              <c:strCache>
                <c:ptCount val="1"/>
                <c:pt idx="0">
                  <c:v>1d_change</c:v>
                </c:pt>
              </c:strCache>
            </c:strRef>
          </c:tx>
          <c:spPr>
            <a:solidFill>
              <a:srgbClr val="00B050">
                <a:alpha val="50196"/>
              </a:srgbClr>
            </a:solidFill>
            <a:ln w="25400">
              <a:noFill/>
            </a:ln>
            <a:effectLst/>
          </c:spPr>
          <c:invertIfNegative val="1"/>
          <c:cat>
            <c:numRef>
              <c:f>daily_8h30_data!$V$25:$V$44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daily_8h30_data!$Y$25:$Y$44</c:f>
              <c:numCache>
                <c:formatCode>General</c:formatCode>
                <c:ptCount val="20"/>
                <c:pt idx="0">
                  <c:v>9.5690379787525259E-3</c:v>
                </c:pt>
                <c:pt idx="1">
                  <c:v>6.5610250423770999E-3</c:v>
                </c:pt>
                <c:pt idx="2">
                  <c:v>-3.7099286471770077E-3</c:v>
                </c:pt>
                <c:pt idx="3">
                  <c:v>-1.1756602441489461E-2</c:v>
                </c:pt>
                <c:pt idx="4">
                  <c:v>1.6637384356177343E-3</c:v>
                </c:pt>
                <c:pt idx="5">
                  <c:v>3.272478057154915E-3</c:v>
                </c:pt>
                <c:pt idx="6">
                  <c:v>1.1914716230292388E-3</c:v>
                </c:pt>
                <c:pt idx="7">
                  <c:v>-3.3478779315430085E-3</c:v>
                </c:pt>
                <c:pt idx="8">
                  <c:v>6.5401343806652523E-3</c:v>
                </c:pt>
                <c:pt idx="9">
                  <c:v>1.2200688650487734E-4</c:v>
                </c:pt>
                <c:pt idx="10">
                  <c:v>6.1997523473338312E-3</c:v>
                </c:pt>
                <c:pt idx="11">
                  <c:v>7.1604803705347386E-3</c:v>
                </c:pt>
                <c:pt idx="12">
                  <c:v>5.0207856109132365E-3</c:v>
                </c:pt>
                <c:pt idx="13">
                  <c:v>3.7241481186247594E-3</c:v>
                </c:pt>
                <c:pt idx="14">
                  <c:v>-3.4862318222261823E-4</c:v>
                </c:pt>
                <c:pt idx="15">
                  <c:v>-4.1626648824131252E-3</c:v>
                </c:pt>
                <c:pt idx="16">
                  <c:v>2.698626190612341E-3</c:v>
                </c:pt>
                <c:pt idx="17">
                  <c:v>1.4114137531251458E-4</c:v>
                </c:pt>
                <c:pt idx="18">
                  <c:v>4.7615483062730668E-3</c:v>
                </c:pt>
                <c:pt idx="19">
                  <c:v>-1.2654217163762249E-3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daily_8h30_data!$Z$24</c:f>
              <c:strCache>
                <c:ptCount val="1"/>
                <c:pt idx="0">
                  <c:v>cum_change</c:v>
                </c:pt>
              </c:strCache>
            </c:strRef>
          </c:tx>
          <c:spPr>
            <a:ln w="19050" cap="rnd">
              <a:solidFill>
                <a:srgbClr val="054372"/>
              </a:solidFill>
              <a:round/>
            </a:ln>
            <a:effectLst/>
          </c:spPr>
          <c:marker>
            <c:symbol val="none"/>
          </c:marker>
          <c:cat>
            <c:numRef>
              <c:f>daily_8h30_data!$V$25:$V$44</c:f>
              <c:numCache>
                <c:formatCode>m/d/yyyy</c:formatCode>
                <c:ptCount val="20"/>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numCache>
            </c:numRef>
          </c:cat>
          <c:val>
            <c:numRef>
              <c:f>daily_8h30_data!$Z$25:$Z$44</c:f>
              <c:numCache>
                <c:formatCode>General</c:formatCode>
                <c:ptCount val="20"/>
                <c:pt idx="0">
                  <c:v>3.4035255922484686E-2</c:v>
                </c:pt>
                <c:pt idx="1">
                  <c:v>2.446621794373216E-2</c:v>
                </c:pt>
                <c:pt idx="2">
                  <c:v>1.790519290135506E-2</c:v>
                </c:pt>
                <c:pt idx="3">
                  <c:v>2.1615121548532068E-2</c:v>
                </c:pt>
                <c:pt idx="4">
                  <c:v>3.3371723990021529E-2</c:v>
                </c:pt>
                <c:pt idx="5">
                  <c:v>3.1707985554403795E-2</c:v>
                </c:pt>
                <c:pt idx="6">
                  <c:v>2.843550749724888E-2</c:v>
                </c:pt>
                <c:pt idx="7">
                  <c:v>2.7244035874219641E-2</c:v>
                </c:pt>
                <c:pt idx="8">
                  <c:v>3.0591913805762649E-2</c:v>
                </c:pt>
                <c:pt idx="9">
                  <c:v>2.4051779425097397E-2</c:v>
                </c:pt>
                <c:pt idx="10">
                  <c:v>2.392977253859252E-2</c:v>
                </c:pt>
                <c:pt idx="11">
                  <c:v>1.7730020191258689E-2</c:v>
                </c:pt>
                <c:pt idx="12">
                  <c:v>1.056953982072395E-2</c:v>
                </c:pt>
                <c:pt idx="13">
                  <c:v>5.5487542098107134E-3</c:v>
                </c:pt>
                <c:pt idx="14">
                  <c:v>1.8246060911859541E-3</c:v>
                </c:pt>
                <c:pt idx="15">
                  <c:v>2.1732292734085723E-3</c:v>
                </c:pt>
                <c:pt idx="16">
                  <c:v>6.3358941558216975E-3</c:v>
                </c:pt>
                <c:pt idx="17">
                  <c:v>3.6372679652093565E-3</c:v>
                </c:pt>
                <c:pt idx="18">
                  <c:v>3.4961265898968419E-3</c:v>
                </c:pt>
                <c:pt idx="19">
                  <c:v>-1.2654217163762249E-3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daily_8h30_data!$M$46</c:f>
              <c:strCache>
                <c:ptCount val="1"/>
                <c:pt idx="0">
                  <c:v>1d_change</c:v>
                </c:pt>
              </c:strCache>
            </c:strRef>
          </c:tx>
          <c:spPr>
            <a:solidFill>
              <a:srgbClr val="00B050">
                <a:alpha val="50196"/>
              </a:srgbClr>
            </a:solidFill>
            <a:ln w="25400">
              <a:noFill/>
            </a:ln>
            <a:effectLst/>
          </c:spPr>
          <c:invertIfNegative val="1"/>
          <c:cat>
            <c:numRef>
              <c:f>daily_8h30_data!$J$47:$J$66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daily_8h30_data!$M$47:$M$66</c:f>
              <c:numCache>
                <c:formatCode>General</c:formatCode>
                <c:ptCount val="20"/>
                <c:pt idx="0">
                  <c:v>-1.5908196569524025E-3</c:v>
                </c:pt>
                <c:pt idx="1">
                  <c:v>5.2995892867389038E-3</c:v>
                </c:pt>
                <c:pt idx="2">
                  <c:v>-2.4682224538008501E-4</c:v>
                </c:pt>
                <c:pt idx="3">
                  <c:v>-7.9225648827985218E-4</c:v>
                </c:pt>
                <c:pt idx="4">
                  <c:v>2.0233097137246414E-2</c:v>
                </c:pt>
                <c:pt idx="5">
                  <c:v>5.3331150256208382E-4</c:v>
                </c:pt>
                <c:pt idx="6">
                  <c:v>-1.085912665333244E-2</c:v>
                </c:pt>
                <c:pt idx="7">
                  <c:v>3.3459335408476676E-3</c:v>
                </c:pt>
                <c:pt idx="8">
                  <c:v>-5.9736086732543603E-3</c:v>
                </c:pt>
                <c:pt idx="9">
                  <c:v>-2.3358974733246329E-3</c:v>
                </c:pt>
                <c:pt idx="10">
                  <c:v>-7.6473540618465785E-3</c:v>
                </c:pt>
                <c:pt idx="11">
                  <c:v>-5.6379678138848144E-3</c:v>
                </c:pt>
                <c:pt idx="12">
                  <c:v>-9.1779117885240069E-3</c:v>
                </c:pt>
                <c:pt idx="13">
                  <c:v>8.6885428554648314E-3</c:v>
                </c:pt>
                <c:pt idx="14">
                  <c:v>1.3497264044440627E-2</c:v>
                </c:pt>
                <c:pt idx="15">
                  <c:v>-1.5034382564399484E-3</c:v>
                </c:pt>
                <c:pt idx="16">
                  <c:v>8.9568270873807698E-4</c:v>
                </c:pt>
                <c:pt idx="17">
                  <c:v>3.0263556994232221E-3</c:v>
                </c:pt>
                <c:pt idx="18">
                  <c:v>-1.860664795905298E-3</c:v>
                </c:pt>
                <c:pt idx="19">
                  <c:v>4.008848984901503E-3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daily_8h30_data!$N$46</c:f>
              <c:strCache>
                <c:ptCount val="1"/>
                <c:pt idx="0">
                  <c:v>cum_change</c:v>
                </c:pt>
              </c:strCache>
            </c:strRef>
          </c:tx>
          <c:spPr>
            <a:ln w="19050" cap="rnd">
              <a:solidFill>
                <a:srgbClr val="054372"/>
              </a:solidFill>
              <a:round/>
            </a:ln>
            <a:effectLst/>
          </c:spPr>
          <c:marker>
            <c:symbol val="none"/>
          </c:marker>
          <c:cat>
            <c:numRef>
              <c:f>daily_8h30_data!$J$47:$J$66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daily_8h30_data!$N$47:$N$66</c:f>
              <c:numCache>
                <c:formatCode>General</c:formatCode>
                <c:ptCount val="20"/>
                <c:pt idx="0">
                  <c:v>1.190275785323891E-2</c:v>
                </c:pt>
                <c:pt idx="1">
                  <c:v>1.3493577510191312E-2</c:v>
                </c:pt>
                <c:pt idx="2">
                  <c:v>8.1939882234524086E-3</c:v>
                </c:pt>
                <c:pt idx="3">
                  <c:v>8.4408104688324936E-3</c:v>
                </c:pt>
                <c:pt idx="4">
                  <c:v>9.2330669571123458E-3</c:v>
                </c:pt>
                <c:pt idx="5">
                  <c:v>-1.1000030180134068E-2</c:v>
                </c:pt>
                <c:pt idx="6">
                  <c:v>-1.1533341682696152E-2</c:v>
                </c:pt>
                <c:pt idx="7">
                  <c:v>-6.7421502936371169E-4</c:v>
                </c:pt>
                <c:pt idx="8">
                  <c:v>-4.0201485702113793E-3</c:v>
                </c:pt>
                <c:pt idx="9">
                  <c:v>1.953460103042981E-3</c:v>
                </c:pt>
                <c:pt idx="10">
                  <c:v>4.2893575763676139E-3</c:v>
                </c:pt>
                <c:pt idx="11">
                  <c:v>1.1936711638214192E-2</c:v>
                </c:pt>
                <c:pt idx="12">
                  <c:v>1.7574679452099007E-2</c:v>
                </c:pt>
                <c:pt idx="13">
                  <c:v>2.6752591240623014E-2</c:v>
                </c:pt>
                <c:pt idx="14">
                  <c:v>1.8064048385158182E-2</c:v>
                </c:pt>
                <c:pt idx="15">
                  <c:v>4.5667843407175557E-3</c:v>
                </c:pt>
                <c:pt idx="16">
                  <c:v>6.0702225971575041E-3</c:v>
                </c:pt>
                <c:pt idx="17">
                  <c:v>5.1745398884194271E-3</c:v>
                </c:pt>
                <c:pt idx="18">
                  <c:v>2.148184188996205E-3</c:v>
                </c:pt>
                <c:pt idx="19">
                  <c:v>4.008848984901503E-3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daily_8h30_data!$S$46</c:f>
              <c:strCache>
                <c:ptCount val="1"/>
                <c:pt idx="0">
                  <c:v>1d_change</c:v>
                </c:pt>
              </c:strCache>
            </c:strRef>
          </c:tx>
          <c:spPr>
            <a:solidFill>
              <a:srgbClr val="00B050">
                <a:alpha val="50196"/>
              </a:srgbClr>
            </a:solidFill>
            <a:ln w="25400">
              <a:noFill/>
            </a:ln>
            <a:effectLst/>
          </c:spPr>
          <c:invertIfNegative val="1"/>
          <c:cat>
            <c:numRef>
              <c:f>daily_8h30_data!$P$47:$P$66</c:f>
              <c:numCache>
                <c:formatCode>m/d/yyyy</c:formatCode>
                <c:ptCount val="20"/>
                <c:pt idx="0">
                  <c:v>45874</c:v>
                </c:pt>
                <c:pt idx="1">
                  <c:v>45873</c:v>
                </c:pt>
                <c:pt idx="2">
                  <c:v>45872</c:v>
                </c:pt>
                <c:pt idx="3">
                  <c:v>45870</c:v>
                </c:pt>
                <c:pt idx="4">
                  <c:v>45869</c:v>
                </c:pt>
                <c:pt idx="5">
                  <c:v>45828</c:v>
                </c:pt>
                <c:pt idx="6">
                  <c:v>45827</c:v>
                </c:pt>
                <c:pt idx="7">
                  <c:v>45826</c:v>
                </c:pt>
                <c:pt idx="8">
                  <c:v>45825</c:v>
                </c:pt>
                <c:pt idx="9">
                  <c:v>45824</c:v>
                </c:pt>
                <c:pt idx="10">
                  <c:v>45823</c:v>
                </c:pt>
                <c:pt idx="11">
                  <c:v>45821</c:v>
                </c:pt>
                <c:pt idx="12">
                  <c:v>45820</c:v>
                </c:pt>
                <c:pt idx="13">
                  <c:v>45819</c:v>
                </c:pt>
                <c:pt idx="14">
                  <c:v>45818</c:v>
                </c:pt>
                <c:pt idx="15">
                  <c:v>45817</c:v>
                </c:pt>
                <c:pt idx="16">
                  <c:v>45816</c:v>
                </c:pt>
                <c:pt idx="17">
                  <c:v>45814</c:v>
                </c:pt>
                <c:pt idx="18">
                  <c:v>45813</c:v>
                </c:pt>
                <c:pt idx="19">
                  <c:v>45812</c:v>
                </c:pt>
              </c:numCache>
            </c:numRef>
          </c:cat>
          <c:val>
            <c:numRef>
              <c:f>daily_8h30_data!$S$47:$S$66</c:f>
              <c:numCache>
                <c:formatCode>General</c:formatCode>
                <c:ptCount val="20"/>
                <c:pt idx="0">
                  <c:v>-1.4093352916959567E-3</c:v>
                </c:pt>
                <c:pt idx="1">
                  <c:v>-8.2310729044995368E-3</c:v>
                </c:pt>
                <c:pt idx="2">
                  <c:v>1.5536092974799409E-4</c:v>
                </c:pt>
                <c:pt idx="3">
                  <c:v>-3.4348297261451277E-2</c:v>
                </c:pt>
                <c:pt idx="4">
                  <c:v>-0.1110666910807292</c:v>
                </c:pt>
                <c:pt idx="5">
                  <c:v>-8.8542115125922471E-3</c:v>
                </c:pt>
                <c:pt idx="6">
                  <c:v>7.589876250405414E-3</c:v>
                </c:pt>
                <c:pt idx="7">
                  <c:v>-1.9933757591881207E-3</c:v>
                </c:pt>
                <c:pt idx="8">
                  <c:v>4.4123772979621112E-2</c:v>
                </c:pt>
                <c:pt idx="9">
                  <c:v>-2.2514628869242603E-2</c:v>
                </c:pt>
                <c:pt idx="10">
                  <c:v>7.5157563468732924E-3</c:v>
                </c:pt>
                <c:pt idx="11">
                  <c:v>-1.0010793859575817E-2</c:v>
                </c:pt>
                <c:pt idx="12">
                  <c:v>8.8499398950691477E-2</c:v>
                </c:pt>
                <c:pt idx="13">
                  <c:v>4.5412632684932674E-2</c:v>
                </c:pt>
                <c:pt idx="14">
                  <c:v>-6.7278659195770807E-3</c:v>
                </c:pt>
                <c:pt idx="15">
                  <c:v>1.3168062493189137E-2</c:v>
                </c:pt>
                <c:pt idx="16">
                  <c:v>-3.396535474919582E-3</c:v>
                </c:pt>
                <c:pt idx="17">
                  <c:v>2.4679601031301956E-2</c:v>
                </c:pt>
                <c:pt idx="18">
                  <c:v>9.90571865111467E-3</c:v>
                </c:pt>
                <c:pt idx="19">
                  <c:v>-9.1815423962217091E-3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daily_8h30_data!$T$46</c:f>
              <c:strCache>
                <c:ptCount val="1"/>
                <c:pt idx="0">
                  <c:v>cum_change</c:v>
                </c:pt>
              </c:strCache>
            </c:strRef>
          </c:tx>
          <c:spPr>
            <a:ln w="19050" cap="rnd">
              <a:solidFill>
                <a:srgbClr val="054372"/>
              </a:solidFill>
              <a:round/>
            </a:ln>
            <a:effectLst/>
          </c:spPr>
          <c:marker>
            <c:symbol val="none"/>
          </c:marker>
          <c:cat>
            <c:numRef>
              <c:f>daily_8h30_data!$P$47:$P$66</c:f>
              <c:numCache>
                <c:formatCode>m/d/yyyy</c:formatCode>
                <c:ptCount val="20"/>
                <c:pt idx="0">
                  <c:v>45874</c:v>
                </c:pt>
                <c:pt idx="1">
                  <c:v>45873</c:v>
                </c:pt>
                <c:pt idx="2">
                  <c:v>45872</c:v>
                </c:pt>
                <c:pt idx="3">
                  <c:v>45870</c:v>
                </c:pt>
                <c:pt idx="4">
                  <c:v>45869</c:v>
                </c:pt>
                <c:pt idx="5">
                  <c:v>45828</c:v>
                </c:pt>
                <c:pt idx="6">
                  <c:v>45827</c:v>
                </c:pt>
                <c:pt idx="7">
                  <c:v>45826</c:v>
                </c:pt>
                <c:pt idx="8">
                  <c:v>45825</c:v>
                </c:pt>
                <c:pt idx="9">
                  <c:v>45824</c:v>
                </c:pt>
                <c:pt idx="10">
                  <c:v>45823</c:v>
                </c:pt>
                <c:pt idx="11">
                  <c:v>45821</c:v>
                </c:pt>
                <c:pt idx="12">
                  <c:v>45820</c:v>
                </c:pt>
                <c:pt idx="13">
                  <c:v>45819</c:v>
                </c:pt>
                <c:pt idx="14">
                  <c:v>45818</c:v>
                </c:pt>
                <c:pt idx="15">
                  <c:v>45817</c:v>
                </c:pt>
                <c:pt idx="16">
                  <c:v>45816</c:v>
                </c:pt>
                <c:pt idx="17">
                  <c:v>45814</c:v>
                </c:pt>
                <c:pt idx="18">
                  <c:v>45813</c:v>
                </c:pt>
                <c:pt idx="19">
                  <c:v>45812</c:v>
                </c:pt>
              </c:numCache>
            </c:numRef>
          </c:cat>
          <c:val>
            <c:numRef>
              <c:f>daily_8h30_data!$T$47:$T$66</c:f>
              <c:numCache>
                <c:formatCode>General</c:formatCode>
                <c:ptCount val="20"/>
                <c:pt idx="0">
                  <c:v>2.33158299881846E-2</c:v>
                </c:pt>
                <c:pt idx="1">
                  <c:v>2.4725165279880557E-2</c:v>
                </c:pt>
                <c:pt idx="2">
                  <c:v>3.2956238184380093E-2</c:v>
                </c:pt>
                <c:pt idx="3">
                  <c:v>3.2800877254632099E-2</c:v>
                </c:pt>
                <c:pt idx="4">
                  <c:v>6.7149174516083376E-2</c:v>
                </c:pt>
                <c:pt idx="5">
                  <c:v>0.17821586559681257</c:v>
                </c:pt>
                <c:pt idx="6">
                  <c:v>0.18707007710940482</c:v>
                </c:pt>
                <c:pt idx="7">
                  <c:v>0.17948020085899941</c:v>
                </c:pt>
                <c:pt idx="8">
                  <c:v>0.18147357661818753</c:v>
                </c:pt>
                <c:pt idx="9">
                  <c:v>0.13734980363856641</c:v>
                </c:pt>
                <c:pt idx="10">
                  <c:v>0.15986443250780902</c:v>
                </c:pt>
                <c:pt idx="11">
                  <c:v>0.15234867616093573</c:v>
                </c:pt>
                <c:pt idx="12">
                  <c:v>0.16235947002051154</c:v>
                </c:pt>
                <c:pt idx="13">
                  <c:v>7.3860071069820066E-2</c:v>
                </c:pt>
                <c:pt idx="14">
                  <c:v>2.8447438384887391E-2</c:v>
                </c:pt>
                <c:pt idx="15">
                  <c:v>3.5175304304464472E-2</c:v>
                </c:pt>
                <c:pt idx="16">
                  <c:v>2.2007241811275335E-2</c:v>
                </c:pt>
                <c:pt idx="17">
                  <c:v>2.5403777286194917E-2</c:v>
                </c:pt>
                <c:pt idx="18">
                  <c:v>7.2417625489296089E-4</c:v>
                </c:pt>
                <c:pt idx="19">
                  <c:v>-9.1815423962217091E-3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1695010416"/>
        <c:axId val="1695023376"/>
      </c:lineChart>
      <c:catAx>
        <c:axId val="855971327"/>
        <c:scaling>
          <c:orientation val="maxMin"/>
        </c:scaling>
        <c:delete val="1"/>
        <c:axPos val="b"/>
        <c:numFmt formatCode="m/d/yyyy" sourceLinked="1"/>
        <c:majorTickMark val="out"/>
        <c:minorTickMark val="none"/>
        <c:tickLblPos val="none"/>
        <c:crossAx val="855981407"/>
        <c:crosses val="autoZero"/>
        <c:auto val="0"/>
        <c:lblAlgn val="ctr"/>
        <c:lblOffset val="100"/>
        <c:noMultiLvlLbl val="0"/>
      </c:catAx>
      <c:valAx>
        <c:axId val="855981407"/>
        <c:scaling>
          <c:orientation val="minMax"/>
        </c:scaling>
        <c:delete val="1"/>
        <c:axPos val="r"/>
        <c:numFmt formatCode="0%" sourceLinked="0"/>
        <c:majorTickMark val="out"/>
        <c:minorTickMark val="none"/>
        <c:tickLblPos val="none"/>
        <c:crossAx val="855971327"/>
        <c:crosses val="autoZero"/>
        <c:crossBetween val="between"/>
      </c:valAx>
      <c:valAx>
        <c:axId val="1695023376"/>
        <c:scaling>
          <c:orientation val="minMax"/>
        </c:scaling>
        <c:delete val="1"/>
        <c:axPos val="l"/>
        <c:numFmt formatCode="General" sourceLinked="1"/>
        <c:majorTickMark val="out"/>
        <c:minorTickMark val="none"/>
        <c:tickLblPos val="nextTo"/>
        <c:crossAx val="1695010416"/>
        <c:crosses val="autoZero"/>
        <c:crossBetween val="between"/>
      </c:valAx>
      <c:dateAx>
        <c:axId val="1695010416"/>
        <c:scaling>
          <c:orientation val="minMax"/>
        </c:scaling>
        <c:delete val="1"/>
        <c:axPos val="b"/>
        <c:numFmt formatCode="m/d/yyyy" sourceLinked="1"/>
        <c:majorTickMark val="out"/>
        <c:minorTickMark val="none"/>
        <c:tickLblPos val="nextTo"/>
        <c:crossAx val="1695023376"/>
        <c:crosses val="autoZero"/>
        <c:auto val="1"/>
        <c:lblOffset val="100"/>
        <c:baseTimeUnit val="days"/>
        <c:majorUnit val="1"/>
        <c:minorUnit val="1"/>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daily_8h30_data!$Y$46</c:f>
              <c:strCache>
                <c:ptCount val="1"/>
                <c:pt idx="0">
                  <c:v>1d_change</c:v>
                </c:pt>
              </c:strCache>
            </c:strRef>
          </c:tx>
          <c:spPr>
            <a:solidFill>
              <a:srgbClr val="00B050">
                <a:alpha val="50196"/>
              </a:srgbClr>
            </a:solidFill>
            <a:ln w="25400">
              <a:noFill/>
            </a:ln>
            <a:effectLst/>
          </c:spPr>
          <c:invertIfNegative val="1"/>
          <c:cat>
            <c:numRef>
              <c:f>daily_8h30_data!$V$47:$V$66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daily_8h30_data!$Y$47:$Y$66</c:f>
              <c:numCache>
                <c:formatCode>General</c:formatCode>
                <c:ptCount val="20"/>
                <c:pt idx="0">
                  <c:v>2.6133480646586271E-3</c:v>
                </c:pt>
                <c:pt idx="1">
                  <c:v>-1.3125750982767581E-4</c:v>
                </c:pt>
                <c:pt idx="2">
                  <c:v>-1.7786555142396132E-5</c:v>
                </c:pt>
                <c:pt idx="3">
                  <c:v>2.4002480224960543E-4</c:v>
                </c:pt>
                <c:pt idx="4">
                  <c:v>-1.3815203359542116E-2</c:v>
                </c:pt>
                <c:pt idx="5">
                  <c:v>2.2312063589893238E-3</c:v>
                </c:pt>
                <c:pt idx="6">
                  <c:v>9.3799118468682607E-3</c:v>
                </c:pt>
                <c:pt idx="7">
                  <c:v>2.7263246020585719E-3</c:v>
                </c:pt>
                <c:pt idx="8">
                  <c:v>2.9134469165947863E-4</c:v>
                </c:pt>
                <c:pt idx="9">
                  <c:v>9.9664225271447471E-3</c:v>
                </c:pt>
                <c:pt idx="10">
                  <c:v>1.5015594753928774E-3</c:v>
                </c:pt>
                <c:pt idx="11">
                  <c:v>2.8508305798091715E-3</c:v>
                </c:pt>
                <c:pt idx="12">
                  <c:v>-1.9832627800802083E-3</c:v>
                </c:pt>
                <c:pt idx="13">
                  <c:v>-4.7082982885089386E-3</c:v>
                </c:pt>
                <c:pt idx="14">
                  <c:v>-1.0251407191124162E-3</c:v>
                </c:pt>
                <c:pt idx="15">
                  <c:v>1.4116606975700385E-4</c:v>
                </c:pt>
                <c:pt idx="16">
                  <c:v>-5.5536045056360228E-3</c:v>
                </c:pt>
                <c:pt idx="17">
                  <c:v>-4.50456228673346E-5</c:v>
                </c:pt>
                <c:pt idx="18">
                  <c:v>1.7976097988492423E-3</c:v>
                </c:pt>
                <c:pt idx="19">
                  <c:v>-3.0631144920764131E-3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daily_8h30_data!$Z$46</c:f>
              <c:strCache>
                <c:ptCount val="1"/>
                <c:pt idx="0">
                  <c:v>cum_change</c:v>
                </c:pt>
              </c:strCache>
            </c:strRef>
          </c:tx>
          <c:spPr>
            <a:ln w="19050" cap="rnd">
              <a:solidFill>
                <a:srgbClr val="054372"/>
              </a:solidFill>
              <a:round/>
            </a:ln>
            <a:effectLst/>
          </c:spPr>
          <c:marker>
            <c:symbol val="none"/>
          </c:marker>
          <c:cat>
            <c:numRef>
              <c:f>daily_8h30_data!$V$47:$V$66</c:f>
              <c:numCache>
                <c:formatCode>m/d/yyyy</c:formatCode>
                <c:ptCount val="20"/>
                <c:pt idx="0">
                  <c:v>45874</c:v>
                </c:pt>
                <c:pt idx="1">
                  <c:v>45873</c:v>
                </c:pt>
                <c:pt idx="2">
                  <c:v>45872</c:v>
                </c:pt>
                <c:pt idx="3">
                  <c:v>45871</c:v>
                </c:pt>
                <c:pt idx="4">
                  <c:v>45870</c:v>
                </c:pt>
                <c:pt idx="5">
                  <c:v>45869</c:v>
                </c:pt>
                <c:pt idx="6">
                  <c:v>45868</c:v>
                </c:pt>
                <c:pt idx="7">
                  <c:v>45867</c:v>
                </c:pt>
                <c:pt idx="8">
                  <c:v>45866</c:v>
                </c:pt>
                <c:pt idx="9">
                  <c:v>45865</c:v>
                </c:pt>
                <c:pt idx="10">
                  <c:v>45863</c:v>
                </c:pt>
                <c:pt idx="11">
                  <c:v>45862</c:v>
                </c:pt>
                <c:pt idx="12">
                  <c:v>45861</c:v>
                </c:pt>
                <c:pt idx="13">
                  <c:v>45860</c:v>
                </c:pt>
                <c:pt idx="14">
                  <c:v>45859</c:v>
                </c:pt>
                <c:pt idx="15">
                  <c:v>45858</c:v>
                </c:pt>
                <c:pt idx="16">
                  <c:v>45857</c:v>
                </c:pt>
                <c:pt idx="17">
                  <c:v>45856</c:v>
                </c:pt>
                <c:pt idx="18">
                  <c:v>45855</c:v>
                </c:pt>
                <c:pt idx="19">
                  <c:v>45854</c:v>
                </c:pt>
              </c:numCache>
            </c:numRef>
          </c:cat>
          <c:val>
            <c:numRef>
              <c:f>daily_8h30_data!$Z$47:$Z$66</c:f>
              <c:numCache>
                <c:formatCode>General</c:formatCode>
                <c:ptCount val="20"/>
                <c:pt idx="0">
                  <c:v>3.3970349846433878E-3</c:v>
                </c:pt>
                <c:pt idx="1">
                  <c:v>7.836869199847607E-4</c:v>
                </c:pt>
                <c:pt idx="2">
                  <c:v>9.1494442981243651E-4</c:v>
                </c:pt>
                <c:pt idx="3">
                  <c:v>9.3273098495483264E-4</c:v>
                </c:pt>
                <c:pt idx="4">
                  <c:v>6.9270618270522721E-4</c:v>
                </c:pt>
                <c:pt idx="5">
                  <c:v>1.4507909542247344E-2</c:v>
                </c:pt>
                <c:pt idx="6">
                  <c:v>1.227670318325802E-2</c:v>
                </c:pt>
                <c:pt idx="7">
                  <c:v>2.8967913363897591E-3</c:v>
                </c:pt>
                <c:pt idx="8">
                  <c:v>1.704667343311872E-4</c:v>
                </c:pt>
                <c:pt idx="9">
                  <c:v>-1.2087795732829143E-4</c:v>
                </c:pt>
                <c:pt idx="10">
                  <c:v>-1.0087300484473039E-2</c:v>
                </c:pt>
                <c:pt idx="11">
                  <c:v>-1.1588859959865916E-2</c:v>
                </c:pt>
                <c:pt idx="12">
                  <c:v>-1.4439690539675087E-2</c:v>
                </c:pt>
                <c:pt idx="13">
                  <c:v>-1.2456427759594879E-2</c:v>
                </c:pt>
                <c:pt idx="14">
                  <c:v>-7.7481294710859405E-3</c:v>
                </c:pt>
                <c:pt idx="15">
                  <c:v>-6.7229887519735243E-3</c:v>
                </c:pt>
                <c:pt idx="16">
                  <c:v>-6.8641548217305282E-3</c:v>
                </c:pt>
                <c:pt idx="17">
                  <c:v>-1.3105503160945053E-3</c:v>
                </c:pt>
                <c:pt idx="18">
                  <c:v>-1.2655046932271707E-3</c:v>
                </c:pt>
                <c:pt idx="19">
                  <c:v>-3.0631144920764131E-3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Kỳ hạn qua đêm</c:v>
          </c:tx>
          <c:spPr>
            <a:ln w="19050" cap="rnd">
              <a:solidFill>
                <a:srgbClr val="00B050"/>
              </a:solidFill>
              <a:round/>
            </a:ln>
            <a:effectLst/>
          </c:spPr>
          <c:marker>
            <c:symbol val="none"/>
          </c:marker>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daily_8h30_mm!$B$2:$B$25</c:f>
              <c:numCache>
                <c:formatCode>General</c:formatCode>
                <c:ptCount val="24"/>
                <c:pt idx="0">
                  <c:v>5.2200000000000003E-2</c:v>
                </c:pt>
                <c:pt idx="1">
                  <c:v>5.2200000000000003E-2</c:v>
                </c:pt>
                <c:pt idx="2">
                  <c:v>5.3600000000000002E-2</c:v>
                </c:pt>
                <c:pt idx="3">
                  <c:v>3.3500000000000002E-2</c:v>
                </c:pt>
                <c:pt idx="4">
                  <c:v>3.6700000000000003E-2</c:v>
                </c:pt>
                <c:pt idx="5">
                  <c:v>4.3299999999999998E-2</c:v>
                </c:pt>
                <c:pt idx="6">
                  <c:v>5.8500000000000003E-2</c:v>
                </c:pt>
                <c:pt idx="7">
                  <c:v>6.5000000000000002E-2</c:v>
                </c:pt>
                <c:pt idx="8">
                  <c:v>5.9499999999999997E-2</c:v>
                </c:pt>
                <c:pt idx="9">
                  <c:v>5.2600000000000001E-2</c:v>
                </c:pt>
                <c:pt idx="10">
                  <c:v>5.04E-2</c:v>
                </c:pt>
                <c:pt idx="11">
                  <c:v>4.9299999999999997E-2</c:v>
                </c:pt>
                <c:pt idx="12">
                  <c:v>5.0099999999999999E-2</c:v>
                </c:pt>
                <c:pt idx="13">
                  <c:v>5.1700000000000003E-2</c:v>
                </c:pt>
                <c:pt idx="14">
                  <c:v>5.0900000000000001E-2</c:v>
                </c:pt>
                <c:pt idx="15">
                  <c:v>4.7800000000000002E-2</c:v>
                </c:pt>
                <c:pt idx="16">
                  <c:v>4.6800000000000001E-2</c:v>
                </c:pt>
                <c:pt idx="17">
                  <c:v>4.65E-2</c:v>
                </c:pt>
                <c:pt idx="18">
                  <c:v>4.6899999999999997E-2</c:v>
                </c:pt>
                <c:pt idx="19">
                  <c:v>4.65E-2</c:v>
                </c:pt>
                <c:pt idx="20">
                  <c:v>4.48E-2</c:v>
                </c:pt>
                <c:pt idx="21">
                  <c:v>4.2500000000000003E-2</c:v>
                </c:pt>
                <c:pt idx="22">
                  <c:v>4.0800000000000003E-2</c:v>
                </c:pt>
                <c:pt idx="23">
                  <c:v>3.9100000000000003E-2</c:v>
                </c:pt>
              </c:numCache>
            </c:numRef>
          </c:val>
          <c:smooth val="1"/>
          <c:extLst>
            <c:ext xmlns:c16="http://schemas.microsoft.com/office/drawing/2014/chart" uri="{C3380CC4-5D6E-409C-BE32-E72D297353CC}">
              <c16:uniqueId val="{00000000-7F8A-4CD2-9B37-7EBC95ABA3C5}"/>
            </c:ext>
          </c:extLst>
        </c:ser>
        <c:ser>
          <c:idx val="1"/>
          <c:order val="1"/>
          <c:tx>
            <c:v>Ký hạn 1 tháng</c:v>
          </c:tx>
          <c:spPr>
            <a:ln w="19050" cap="rnd">
              <a:solidFill>
                <a:srgbClr val="11588C"/>
              </a:solidFill>
              <a:round/>
            </a:ln>
            <a:effectLst/>
          </c:spPr>
          <c:marker>
            <c:symbol val="none"/>
          </c:marker>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daily_8h30_mm!$C$2:$C$25</c:f>
              <c:numCache>
                <c:formatCode>General</c:formatCode>
                <c:ptCount val="24"/>
                <c:pt idx="0">
                  <c:v>4.82E-2</c:v>
                </c:pt>
                <c:pt idx="1">
                  <c:v>4.82E-2</c:v>
                </c:pt>
                <c:pt idx="2">
                  <c:v>4.5100000000000001E-2</c:v>
                </c:pt>
                <c:pt idx="3">
                  <c:v>4.6399999999999997E-2</c:v>
                </c:pt>
                <c:pt idx="4">
                  <c:v>4.6600000000000003E-2</c:v>
                </c:pt>
                <c:pt idx="5">
                  <c:v>5.7799999999999997E-2</c:v>
                </c:pt>
                <c:pt idx="6">
                  <c:v>5.3400000000000003E-2</c:v>
                </c:pt>
                <c:pt idx="7">
                  <c:v>5.3900000000000003E-2</c:v>
                </c:pt>
                <c:pt idx="8">
                  <c:v>4.8800000000000003E-2</c:v>
                </c:pt>
                <c:pt idx="9">
                  <c:v>5.0200000000000002E-2</c:v>
                </c:pt>
                <c:pt idx="10">
                  <c:v>4.7699999999999999E-2</c:v>
                </c:pt>
                <c:pt idx="11">
                  <c:v>4.6699999999999998E-2</c:v>
                </c:pt>
                <c:pt idx="12">
                  <c:v>4.6699999999999998E-2</c:v>
                </c:pt>
                <c:pt idx="13">
                  <c:v>4.6399999999999997E-2</c:v>
                </c:pt>
                <c:pt idx="14">
                  <c:v>4.6100000000000002E-2</c:v>
                </c:pt>
                <c:pt idx="15">
                  <c:v>4.5499999999999999E-2</c:v>
                </c:pt>
                <c:pt idx="16">
                  <c:v>4.5900000000000003E-2</c:v>
                </c:pt>
                <c:pt idx="17">
                  <c:v>4.2999999999999997E-2</c:v>
                </c:pt>
                <c:pt idx="18">
                  <c:v>4.6699999999999998E-2</c:v>
                </c:pt>
                <c:pt idx="19">
                  <c:v>4.9099999999999998E-2</c:v>
                </c:pt>
                <c:pt idx="20">
                  <c:v>4.2799999999999998E-2</c:v>
                </c:pt>
                <c:pt idx="21">
                  <c:v>4.4699999999999997E-2</c:v>
                </c:pt>
                <c:pt idx="22">
                  <c:v>4.4200000000000003E-2</c:v>
                </c:pt>
                <c:pt idx="23">
                  <c:v>3.8199999999999998E-2</c:v>
                </c:pt>
              </c:numCache>
            </c:numRef>
          </c:val>
          <c:smooth val="1"/>
          <c:extLst>
            <c:ext xmlns:c16="http://schemas.microsoft.com/office/drawing/2014/chart" uri="{C3380CC4-5D6E-409C-BE32-E72D297353CC}">
              <c16:uniqueId val="{00000000-E95D-4379-AA5A-84A9996A8F72}"/>
            </c:ext>
          </c:extLst>
        </c:ser>
        <c:ser>
          <c:idx val="2"/>
          <c:order val="2"/>
          <c:tx>
            <c:v>Kỳ hạn 3 tháng</c:v>
          </c:tx>
          <c:spPr>
            <a:ln w="19050" cap="rnd">
              <a:solidFill>
                <a:srgbClr val="C00000"/>
              </a:solidFill>
              <a:round/>
            </a:ln>
            <a:effectLst/>
          </c:spPr>
          <c:marker>
            <c:symbol val="none"/>
          </c:marker>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daily_8h30_mm!$D$2:$D$25</c:f>
              <c:numCache>
                <c:formatCode>General</c:formatCode>
                <c:ptCount val="24"/>
                <c:pt idx="0">
                  <c:v>5.1299999999999998E-2</c:v>
                </c:pt>
                <c:pt idx="1">
                  <c:v>5.1299999999999998E-2</c:v>
                </c:pt>
                <c:pt idx="2">
                  <c:v>5.4600000000000003E-2</c:v>
                </c:pt>
                <c:pt idx="3">
                  <c:v>5.0200000000000002E-2</c:v>
                </c:pt>
                <c:pt idx="4">
                  <c:v>4.8500000000000001E-2</c:v>
                </c:pt>
                <c:pt idx="5">
                  <c:v>4.8099999999999997E-2</c:v>
                </c:pt>
                <c:pt idx="6">
                  <c:v>5.4399999999999997E-2</c:v>
                </c:pt>
                <c:pt idx="7">
                  <c:v>5.57E-2</c:v>
                </c:pt>
                <c:pt idx="8">
                  <c:v>5.1299999999999998E-2</c:v>
                </c:pt>
                <c:pt idx="9">
                  <c:v>4.9599999999999998E-2</c:v>
                </c:pt>
                <c:pt idx="10">
                  <c:v>5.0599999999999999E-2</c:v>
                </c:pt>
                <c:pt idx="11">
                  <c:v>4.7800000000000002E-2</c:v>
                </c:pt>
                <c:pt idx="12">
                  <c:v>4.8500000000000001E-2</c:v>
                </c:pt>
                <c:pt idx="13">
                  <c:v>4.9299999999999997E-2</c:v>
                </c:pt>
                <c:pt idx="14">
                  <c:v>4.9099999999999998E-2</c:v>
                </c:pt>
                <c:pt idx="15">
                  <c:v>4.7199999999999999E-2</c:v>
                </c:pt>
                <c:pt idx="16">
                  <c:v>4.7E-2</c:v>
                </c:pt>
                <c:pt idx="17">
                  <c:v>4.7800000000000002E-2</c:v>
                </c:pt>
                <c:pt idx="18">
                  <c:v>4.7100000000000003E-2</c:v>
                </c:pt>
                <c:pt idx="19">
                  <c:v>4.7500000000000001E-2</c:v>
                </c:pt>
                <c:pt idx="20">
                  <c:v>4.6399999999999997E-2</c:v>
                </c:pt>
                <c:pt idx="21">
                  <c:v>4.6600000000000003E-2</c:v>
                </c:pt>
                <c:pt idx="22">
                  <c:v>4.5999999999999999E-2</c:v>
                </c:pt>
                <c:pt idx="23">
                  <c:v>4.4999999999999998E-2</c:v>
                </c:pt>
              </c:numCache>
            </c:numRef>
          </c:val>
          <c:smooth val="1"/>
          <c:extLst>
            <c:ext xmlns:c16="http://schemas.microsoft.com/office/drawing/2014/chart" uri="{C3380CC4-5D6E-409C-BE32-E72D297353CC}">
              <c16:uniqueId val="{00000001-E95D-4379-AA5A-84A9996A8F72}"/>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9692501150029211"/>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          </c:v>
          </c:tx>
          <c:spPr>
            <a:ln w="19050" cap="rnd">
              <a:solidFill>
                <a:srgbClr val="054372"/>
              </a:solidFill>
              <a:round/>
            </a:ln>
            <a:effectLst/>
          </c:spPr>
          <c:marker>
            <c:symbol val="none"/>
          </c:marker>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daily_8h30_mm!$G$2:$G$25</c:f>
              <c:numCache>
                <c:formatCode>General</c:formatCode>
                <c:ptCount val="24"/>
                <c:pt idx="0">
                  <c:v>26420</c:v>
                </c:pt>
                <c:pt idx="1">
                  <c:v>26420</c:v>
                </c:pt>
                <c:pt idx="2">
                  <c:v>26380</c:v>
                </c:pt>
                <c:pt idx="3">
                  <c:v>26380</c:v>
                </c:pt>
                <c:pt idx="4">
                  <c:v>26390</c:v>
                </c:pt>
                <c:pt idx="5">
                  <c:v>26400</c:v>
                </c:pt>
                <c:pt idx="6">
                  <c:v>26380</c:v>
                </c:pt>
                <c:pt idx="7">
                  <c:v>26300</c:v>
                </c:pt>
                <c:pt idx="8">
                  <c:v>26300</c:v>
                </c:pt>
                <c:pt idx="9">
                  <c:v>26320</c:v>
                </c:pt>
                <c:pt idx="10">
                  <c:v>26320</c:v>
                </c:pt>
                <c:pt idx="11">
                  <c:v>26320</c:v>
                </c:pt>
                <c:pt idx="12">
                  <c:v>26330</c:v>
                </c:pt>
                <c:pt idx="13">
                  <c:v>26330</c:v>
                </c:pt>
                <c:pt idx="14">
                  <c:v>26340</c:v>
                </c:pt>
                <c:pt idx="15">
                  <c:v>26320</c:v>
                </c:pt>
                <c:pt idx="16">
                  <c:v>26310</c:v>
                </c:pt>
                <c:pt idx="17">
                  <c:v>26290</c:v>
                </c:pt>
                <c:pt idx="18">
                  <c:v>26290</c:v>
                </c:pt>
                <c:pt idx="19">
                  <c:v>26290</c:v>
                </c:pt>
                <c:pt idx="20">
                  <c:v>26320</c:v>
                </c:pt>
                <c:pt idx="21">
                  <c:v>26305</c:v>
                </c:pt>
                <c:pt idx="22">
                  <c:v>26350</c:v>
                </c:pt>
                <c:pt idx="23">
                  <c:v>26350</c:v>
                </c:pt>
              </c:numCache>
            </c:numRef>
          </c:val>
          <c:smooth val="1"/>
          <c:extLst>
            <c:ext xmlns:c16="http://schemas.microsoft.com/office/drawing/2014/chart" uri="{C3380CC4-5D6E-409C-BE32-E72D297353CC}">
              <c16:uniqueId val="{0000000A-C47F-4D0E-ACB9-48274A2CC420}"/>
            </c:ext>
          </c:extLst>
        </c:ser>
        <c:ser>
          <c:idx val="4"/>
          <c:order val="4"/>
          <c:tx>
            <c:v>Tỷ giá tự do bán ra</c:v>
          </c:tx>
          <c:spPr>
            <a:ln w="19050" cap="rnd">
              <a:solidFill>
                <a:srgbClr val="C00000"/>
              </a:solidFill>
              <a:round/>
            </a:ln>
            <a:effectLst/>
          </c:spPr>
          <c:marker>
            <c:symbol val="none"/>
          </c:marker>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daily_8h30_mm!$I$2:$I$25</c:f>
              <c:numCache>
                <c:formatCode>General</c:formatCode>
                <c:ptCount val="24"/>
                <c:pt idx="0">
                  <c:v>26480</c:v>
                </c:pt>
                <c:pt idx="1">
                  <c:v>26480</c:v>
                </c:pt>
                <c:pt idx="2">
                  <c:v>26450</c:v>
                </c:pt>
                <c:pt idx="3">
                  <c:v>26450</c:v>
                </c:pt>
                <c:pt idx="4">
                  <c:v>26450</c:v>
                </c:pt>
                <c:pt idx="5">
                  <c:v>26450</c:v>
                </c:pt>
                <c:pt idx="6">
                  <c:v>26460</c:v>
                </c:pt>
                <c:pt idx="7">
                  <c:v>26460</c:v>
                </c:pt>
                <c:pt idx="8">
                  <c:v>26460</c:v>
                </c:pt>
                <c:pt idx="9">
                  <c:v>26460</c:v>
                </c:pt>
                <c:pt idx="10">
                  <c:v>26460</c:v>
                </c:pt>
                <c:pt idx="11">
                  <c:v>26450</c:v>
                </c:pt>
                <c:pt idx="12">
                  <c:v>26420</c:v>
                </c:pt>
                <c:pt idx="13">
                  <c:v>26420</c:v>
                </c:pt>
                <c:pt idx="14">
                  <c:v>26420</c:v>
                </c:pt>
                <c:pt idx="15">
                  <c:v>26420</c:v>
                </c:pt>
                <c:pt idx="16">
                  <c:v>26420</c:v>
                </c:pt>
                <c:pt idx="17">
                  <c:v>26490</c:v>
                </c:pt>
                <c:pt idx="18">
                  <c:v>26490</c:v>
                </c:pt>
                <c:pt idx="19">
                  <c:v>26490</c:v>
                </c:pt>
                <c:pt idx="20">
                  <c:v>26490</c:v>
                </c:pt>
                <c:pt idx="21">
                  <c:v>26500</c:v>
                </c:pt>
                <c:pt idx="22">
                  <c:v>26520</c:v>
                </c:pt>
                <c:pt idx="23">
                  <c:v>26520</c:v>
                </c:pt>
              </c:numCache>
            </c:numRef>
          </c:val>
          <c:smooth val="1"/>
          <c:extLst>
            <c:ext xmlns:c16="http://schemas.microsoft.com/office/drawing/2014/chart" uri="{C3380CC4-5D6E-409C-BE32-E72D297353CC}">
              <c16:uniqueId val="{0000000C-C47F-4D0E-ACB9-48274A2CC420}"/>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v>Tỷ giá trung tâm</c:v>
                </c:tx>
                <c:spPr>
                  <a:ln w="19050" cap="rnd">
                    <a:solidFill>
                      <a:srgbClr val="FF0000"/>
                    </a:solidFill>
                    <a:round/>
                  </a:ln>
                  <a:effectLst/>
                </c:spPr>
                <c:marker>
                  <c:symbol val="none"/>
                </c:marker>
                <c:cat>
                  <c:numRef>
                    <c:extLst>
                      <c:ext uri="{02D57815-91ED-43cb-92C2-25804820EDAC}">
                        <c15:formulaRef>
                          <c15:sqref>daily_8h30_mm!$A$2:$A$25</c15:sqref>
                        </c15:formulaRef>
                      </c:ext>
                    </c:extLst>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extLst>
                      <c:ext uri="{02D57815-91ED-43cb-92C2-25804820EDAC}">
                        <c15:formulaRef>
                          <c15:sqref>daily_8h30_mm!$E$2:$E$25</c15:sqref>
                        </c15:formulaRef>
                      </c:ext>
                    </c:extLst>
                    <c:numCache>
                      <c:formatCode>General</c:formatCode>
                      <c:ptCount val="24"/>
                      <c:pt idx="0">
                        <c:v>25219</c:v>
                      </c:pt>
                      <c:pt idx="1">
                        <c:v>25219</c:v>
                      </c:pt>
                      <c:pt idx="2">
                        <c:v>25249</c:v>
                      </c:pt>
                      <c:pt idx="3">
                        <c:v>25249</c:v>
                      </c:pt>
                      <c:pt idx="4">
                        <c:v>25240</c:v>
                      </c:pt>
                      <c:pt idx="5">
                        <c:v>25228</c:v>
                      </c:pt>
                      <c:pt idx="6">
                        <c:v>25206</c:v>
                      </c:pt>
                      <c:pt idx="7">
                        <c:v>25164</c:v>
                      </c:pt>
                      <c:pt idx="8">
                        <c:v>25164</c:v>
                      </c:pt>
                      <c:pt idx="9">
                        <c:v>25166</c:v>
                      </c:pt>
                      <c:pt idx="10">
                        <c:v>25177</c:v>
                      </c:pt>
                      <c:pt idx="11">
                        <c:v>25179</c:v>
                      </c:pt>
                      <c:pt idx="12">
                        <c:v>25185</c:v>
                      </c:pt>
                      <c:pt idx="13">
                        <c:v>25185</c:v>
                      </c:pt>
                      <c:pt idx="14">
                        <c:v>25176</c:v>
                      </c:pt>
                      <c:pt idx="15">
                        <c:v>25168</c:v>
                      </c:pt>
                      <c:pt idx="16">
                        <c:v>25148</c:v>
                      </c:pt>
                      <c:pt idx="17">
                        <c:v>25128</c:v>
                      </c:pt>
                      <c:pt idx="18">
                        <c:v>25128</c:v>
                      </c:pt>
                      <c:pt idx="19">
                        <c:v>25131</c:v>
                      </c:pt>
                      <c:pt idx="20">
                        <c:v>25119</c:v>
                      </c:pt>
                      <c:pt idx="21">
                        <c:v>25121</c:v>
                      </c:pt>
                      <c:pt idx="22">
                        <c:v>25116</c:v>
                      </c:pt>
                      <c:pt idx="23">
                        <c:v>25116</c:v>
                      </c:pt>
                    </c:numCache>
                  </c:numRef>
                </c:val>
                <c:smooth val="1"/>
                <c:extLst>
                  <c:ext xmlns:c16="http://schemas.microsoft.com/office/drawing/2014/chart" uri="{C3380CC4-5D6E-409C-BE32-E72D297353CC}">
                    <c16:uniqueId val="{00000000-C47F-4D0E-ACB9-48274A2CC420}"/>
                  </c:ext>
                </c:extLst>
              </c15:ser>
            </c15:filteredLineSeries>
            <c15:filteredLineSeries>
              <c15:ser>
                <c:idx val="1"/>
                <c:order val="1"/>
                <c:tx>
                  <c:v>Tỷ giá trần</c:v>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extLst xmlns:c15="http://schemas.microsoft.com/office/drawing/2012/chart">
                      <c:ext xmlns:c15="http://schemas.microsoft.com/office/drawing/2012/chart" uri="{02D57815-91ED-43cb-92C2-25804820EDAC}">
                        <c15:formulaRef>
                          <c15:sqref>daily_8h30_mm!$F$2:$F$25</c15:sqref>
                        </c15:formulaRef>
                      </c:ext>
                    </c:extLst>
                    <c:numCache>
                      <c:formatCode>General</c:formatCode>
                      <c:ptCount val="24"/>
                      <c:pt idx="0">
                        <c:v>26479.95</c:v>
                      </c:pt>
                      <c:pt idx="1">
                        <c:v>26479.95</c:v>
                      </c:pt>
                      <c:pt idx="2">
                        <c:v>26511.45</c:v>
                      </c:pt>
                      <c:pt idx="3">
                        <c:v>26511.45</c:v>
                      </c:pt>
                      <c:pt idx="4">
                        <c:v>26502</c:v>
                      </c:pt>
                      <c:pt idx="5">
                        <c:v>26489.4</c:v>
                      </c:pt>
                      <c:pt idx="6">
                        <c:v>26466.3</c:v>
                      </c:pt>
                      <c:pt idx="7">
                        <c:v>26422.2</c:v>
                      </c:pt>
                      <c:pt idx="8">
                        <c:v>26422.2</c:v>
                      </c:pt>
                      <c:pt idx="9">
                        <c:v>26424.3</c:v>
                      </c:pt>
                      <c:pt idx="10">
                        <c:v>26435.85</c:v>
                      </c:pt>
                      <c:pt idx="11">
                        <c:v>26437.95</c:v>
                      </c:pt>
                      <c:pt idx="12">
                        <c:v>26444.25</c:v>
                      </c:pt>
                      <c:pt idx="13">
                        <c:v>26444.25</c:v>
                      </c:pt>
                      <c:pt idx="14">
                        <c:v>26434.799999999999</c:v>
                      </c:pt>
                      <c:pt idx="15">
                        <c:v>26426.400000000001</c:v>
                      </c:pt>
                      <c:pt idx="16">
                        <c:v>26405.4</c:v>
                      </c:pt>
                      <c:pt idx="17">
                        <c:v>26384.400000000001</c:v>
                      </c:pt>
                      <c:pt idx="18">
                        <c:v>26384.400000000001</c:v>
                      </c:pt>
                      <c:pt idx="19">
                        <c:v>26387.55</c:v>
                      </c:pt>
                      <c:pt idx="20">
                        <c:v>26374.95</c:v>
                      </c:pt>
                      <c:pt idx="21">
                        <c:v>26377.05</c:v>
                      </c:pt>
                      <c:pt idx="22">
                        <c:v>26371.8</c:v>
                      </c:pt>
                      <c:pt idx="23">
                        <c:v>26371.8</c:v>
                      </c:pt>
                    </c:numCache>
                  </c:numRef>
                </c:val>
                <c:smooth val="0"/>
                <c:extLst xmlns:c15="http://schemas.microsoft.com/office/drawing/2012/chart">
                  <c:ext xmlns:c16="http://schemas.microsoft.com/office/drawing/2014/chart" uri="{C3380CC4-5D6E-409C-BE32-E72D297353CC}">
                    <c16:uniqueId val="{00000009-C47F-4D0E-ACB9-48274A2CC420}"/>
                  </c:ext>
                </c:extLst>
              </c15:ser>
            </c15:filteredLineSeries>
            <c15:filteredLineSeries>
              <c15:ser>
                <c:idx val="3"/>
                <c:order val="3"/>
                <c:tx>
                  <c:v>Tỷ giá sàn</c:v>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extLst xmlns:c15="http://schemas.microsoft.com/office/drawing/2012/chart">
                      <c:ext xmlns:c15="http://schemas.microsoft.com/office/drawing/2012/chart" uri="{02D57815-91ED-43cb-92C2-25804820EDAC}">
                        <c15:formulaRef>
                          <c15:sqref>daily_8h30_mm!$H$2:$H$25</c15:sqref>
                        </c15:formulaRef>
                      </c:ext>
                    </c:extLst>
                    <c:numCache>
                      <c:formatCode>General</c:formatCode>
                      <c:ptCount val="24"/>
                      <c:pt idx="0">
                        <c:v>23958.05</c:v>
                      </c:pt>
                      <c:pt idx="1">
                        <c:v>23958.05</c:v>
                      </c:pt>
                      <c:pt idx="2">
                        <c:v>23986.55</c:v>
                      </c:pt>
                      <c:pt idx="3">
                        <c:v>23986.55</c:v>
                      </c:pt>
                      <c:pt idx="4">
                        <c:v>23978</c:v>
                      </c:pt>
                      <c:pt idx="5">
                        <c:v>23966.6</c:v>
                      </c:pt>
                      <c:pt idx="6">
                        <c:v>23945.7</c:v>
                      </c:pt>
                      <c:pt idx="7">
                        <c:v>23905.8</c:v>
                      </c:pt>
                      <c:pt idx="8">
                        <c:v>23905.8</c:v>
                      </c:pt>
                      <c:pt idx="9">
                        <c:v>23907.7</c:v>
                      </c:pt>
                      <c:pt idx="10">
                        <c:v>23918.15</c:v>
                      </c:pt>
                      <c:pt idx="11">
                        <c:v>23920.05</c:v>
                      </c:pt>
                      <c:pt idx="12">
                        <c:v>23925.75</c:v>
                      </c:pt>
                      <c:pt idx="13">
                        <c:v>23925.75</c:v>
                      </c:pt>
                      <c:pt idx="14">
                        <c:v>23917.200000000001</c:v>
                      </c:pt>
                      <c:pt idx="15">
                        <c:v>23909.599999999999</c:v>
                      </c:pt>
                      <c:pt idx="16">
                        <c:v>23890.6</c:v>
                      </c:pt>
                      <c:pt idx="17">
                        <c:v>23871.599999999999</c:v>
                      </c:pt>
                      <c:pt idx="18">
                        <c:v>23871.599999999999</c:v>
                      </c:pt>
                      <c:pt idx="19">
                        <c:v>23874.45</c:v>
                      </c:pt>
                      <c:pt idx="20">
                        <c:v>23863.05</c:v>
                      </c:pt>
                      <c:pt idx="21">
                        <c:v>23864.95</c:v>
                      </c:pt>
                      <c:pt idx="22">
                        <c:v>23860.2</c:v>
                      </c:pt>
                      <c:pt idx="23">
                        <c:v>23860.2</c:v>
                      </c:pt>
                    </c:numCache>
                  </c:numRef>
                </c:val>
                <c:smooth val="0"/>
                <c:extLst xmlns:c15="http://schemas.microsoft.com/office/drawing/2012/chart">
                  <c:ext xmlns:c16="http://schemas.microsoft.com/office/drawing/2014/chart" uri="{C3380CC4-5D6E-409C-BE32-E72D297353CC}">
                    <c16:uniqueId val="{0000000B-C47F-4D0E-ACB9-48274A2CC420}"/>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2841485759732758"/>
          <c:w val="0.847245089045362"/>
          <c:h val="0.5966822258357850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daily_8h30_mm!$J$2:$J$25</c:f>
              <c:numCache>
                <c:formatCode>General</c:formatCode>
                <c:ptCount val="24"/>
                <c:pt idx="0">
                  <c:v>19996.919999999998</c:v>
                </c:pt>
                <c:pt idx="1">
                  <c:v>25578.560000000001</c:v>
                </c:pt>
                <c:pt idx="2">
                  <c:v>30976.44</c:v>
                </c:pt>
                <c:pt idx="3">
                  <c:v>7835.26</c:v>
                </c:pt>
                <c:pt idx="4">
                  <c:v>1493.85</c:v>
                </c:pt>
                <c:pt idx="5">
                  <c:v>10149.280000000001</c:v>
                </c:pt>
                <c:pt idx="6">
                  <c:v>18378</c:v>
                </c:pt>
                <c:pt idx="7">
                  <c:v>31528.76</c:v>
                </c:pt>
                <c:pt idx="8">
                  <c:v>47176.06</c:v>
                </c:pt>
                <c:pt idx="9">
                  <c:v>39713.629999999997</c:v>
                </c:pt>
                <c:pt idx="10">
                  <c:v>45918.43</c:v>
                </c:pt>
                <c:pt idx="11">
                  <c:v>25364.230000000003</c:v>
                </c:pt>
                <c:pt idx="12">
                  <c:v>27715.62</c:v>
                </c:pt>
                <c:pt idx="13">
                  <c:v>29775.63</c:v>
                </c:pt>
                <c:pt idx="14">
                  <c:v>35000</c:v>
                </c:pt>
                <c:pt idx="15">
                  <c:v>40977.94</c:v>
                </c:pt>
                <c:pt idx="16">
                  <c:v>22160.37</c:v>
                </c:pt>
                <c:pt idx="17">
                  <c:v>19644.18</c:v>
                </c:pt>
                <c:pt idx="18">
                  <c:v>24409.620000000003</c:v>
                </c:pt>
                <c:pt idx="19">
                  <c:v>18932.849999999999</c:v>
                </c:pt>
                <c:pt idx="20">
                  <c:v>16509.599999999999</c:v>
                </c:pt>
                <c:pt idx="21">
                  <c:v>9000</c:v>
                </c:pt>
                <c:pt idx="22">
                  <c:v>5122.5600000000004</c:v>
                </c:pt>
                <c:pt idx="23">
                  <c:v>9595.77</c:v>
                </c:pt>
              </c:numCache>
            </c:numRef>
          </c:val>
          <c:extLst>
            <c:ext xmlns:c16="http://schemas.microsoft.com/office/drawing/2014/chart" uri="{C3380CC4-5D6E-409C-BE32-E72D297353CC}">
              <c16:uniqueId val="{00000000-D635-4F07-8BBC-CD5B76040EC3}"/>
            </c:ext>
          </c:extLst>
        </c:ser>
        <c:ser>
          <c:idx val="1"/>
          <c:order val="1"/>
          <c:tx>
            <c:v>Giá trị hút</c:v>
          </c:tx>
          <c:spPr>
            <a:solidFill>
              <a:srgbClr val="FF0000">
                <a:alpha val="50000"/>
              </a:srgbClr>
            </a:solidFill>
            <a:ln>
              <a:noFill/>
            </a:ln>
            <a:effectLst/>
          </c:spPr>
          <c:invertIfNegative val="0"/>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daily_8h30_mm!$K$2:$K$25</c:f>
              <c:numCache>
                <c:formatCode>General</c:formatCode>
                <c:ptCount val="24"/>
                <c:pt idx="0">
                  <c:v>-22865.4</c:v>
                </c:pt>
                <c:pt idx="1">
                  <c:v>-18853.62</c:v>
                </c:pt>
                <c:pt idx="2">
                  <c:v>-28746.31</c:v>
                </c:pt>
                <c:pt idx="3">
                  <c:v>-14431.76</c:v>
                </c:pt>
                <c:pt idx="4">
                  <c:v>-10548.65</c:v>
                </c:pt>
                <c:pt idx="5">
                  <c:v>-13053.03</c:v>
                </c:pt>
                <c:pt idx="6">
                  <c:v>-3818.7</c:v>
                </c:pt>
                <c:pt idx="7">
                  <c:v>-7940.46</c:v>
                </c:pt>
                <c:pt idx="8">
                  <c:v>-24678.19</c:v>
                </c:pt>
                <c:pt idx="9">
                  <c:v>-30000</c:v>
                </c:pt>
                <c:pt idx="10">
                  <c:v>-31067.05</c:v>
                </c:pt>
                <c:pt idx="11">
                  <c:v>-17160.37</c:v>
                </c:pt>
                <c:pt idx="12">
                  <c:v>-11444.18</c:v>
                </c:pt>
                <c:pt idx="13">
                  <c:v>-14756.42</c:v>
                </c:pt>
                <c:pt idx="14">
                  <c:v>-21994.75</c:v>
                </c:pt>
                <c:pt idx="15">
                  <c:v>-25000</c:v>
                </c:pt>
                <c:pt idx="16">
                  <c:v>-33019.72</c:v>
                </c:pt>
                <c:pt idx="17">
                  <c:v>-21400</c:v>
                </c:pt>
                <c:pt idx="18">
                  <c:v>-5195.7700000000004</c:v>
                </c:pt>
                <c:pt idx="19">
                  <c:v>-5410.15</c:v>
                </c:pt>
                <c:pt idx="20">
                  <c:v>-13043.36</c:v>
                </c:pt>
                <c:pt idx="21">
                  <c:v>-38055.379999999997</c:v>
                </c:pt>
                <c:pt idx="22">
                  <c:v>-32734.85</c:v>
                </c:pt>
                <c:pt idx="23">
                  <c:v>-29642.06</c:v>
                </c:pt>
              </c:numCache>
            </c:numRef>
          </c:val>
          <c:extLst>
            <c:ext xmlns:c16="http://schemas.microsoft.com/office/drawing/2014/chart" uri="{C3380CC4-5D6E-409C-BE32-E72D297353CC}">
              <c16:uniqueId val="{0000000F-F8A8-4364-8B76-393D68C1BFC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Bơm/hút ròng (Tỷ VNĐ)</c:v>
          </c:tx>
          <c:spPr>
            <a:ln w="25400" cap="rnd">
              <a:solidFill>
                <a:srgbClr val="054372"/>
              </a:solidFill>
              <a:round/>
            </a:ln>
            <a:effectLst/>
          </c:spPr>
          <c:marker>
            <c:symbol val="none"/>
          </c:marker>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daily_8h30_mm!$L$2:$L$25</c:f>
              <c:numCache>
                <c:formatCode>General</c:formatCode>
                <c:ptCount val="24"/>
                <c:pt idx="0">
                  <c:v>-2868.4800000000032</c:v>
                </c:pt>
                <c:pt idx="1">
                  <c:v>6724.9400000000023</c:v>
                </c:pt>
                <c:pt idx="2">
                  <c:v>2230.1299999999974</c:v>
                </c:pt>
                <c:pt idx="3">
                  <c:v>-6596.5</c:v>
                </c:pt>
                <c:pt idx="4">
                  <c:v>-9054.7999999999993</c:v>
                </c:pt>
                <c:pt idx="5">
                  <c:v>-2903.75</c:v>
                </c:pt>
                <c:pt idx="6">
                  <c:v>14559.3</c:v>
                </c:pt>
                <c:pt idx="7">
                  <c:v>23588.3</c:v>
                </c:pt>
                <c:pt idx="8">
                  <c:v>22497.87</c:v>
                </c:pt>
                <c:pt idx="9">
                  <c:v>9713.6299999999974</c:v>
                </c:pt>
                <c:pt idx="10">
                  <c:v>14851.380000000001</c:v>
                </c:pt>
                <c:pt idx="11">
                  <c:v>8203.8600000000042</c:v>
                </c:pt>
                <c:pt idx="12">
                  <c:v>16271.439999999999</c:v>
                </c:pt>
                <c:pt idx="13">
                  <c:v>15019.210000000001</c:v>
                </c:pt>
                <c:pt idx="14">
                  <c:v>13005.25</c:v>
                </c:pt>
                <c:pt idx="15">
                  <c:v>15977.940000000002</c:v>
                </c:pt>
                <c:pt idx="16">
                  <c:v>-10859.350000000002</c:v>
                </c:pt>
                <c:pt idx="17">
                  <c:v>-1755.8199999999997</c:v>
                </c:pt>
                <c:pt idx="18">
                  <c:v>19213.850000000002</c:v>
                </c:pt>
                <c:pt idx="19">
                  <c:v>13522.699999999999</c:v>
                </c:pt>
                <c:pt idx="20">
                  <c:v>3466.239999999998</c:v>
                </c:pt>
                <c:pt idx="21">
                  <c:v>-29055.379999999997</c:v>
                </c:pt>
                <c:pt idx="22">
                  <c:v>-27612.289999999997</c:v>
                </c:pt>
                <c:pt idx="23">
                  <c:v>-20046.29</c:v>
                </c:pt>
              </c:numCache>
            </c:numRef>
          </c:val>
          <c:smooth val="1"/>
          <c:extLst>
            <c:ext xmlns:c16="http://schemas.microsoft.com/office/drawing/2014/chart" uri="{C3380CC4-5D6E-409C-BE32-E72D297353CC}">
              <c16:uniqueId val="{00000010-F8A8-4364-8B76-393D68C1BFC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daily_8h30_mm!$M$2:$M$25</c:f>
              <c:numCache>
                <c:formatCode>General</c:formatCode>
                <c:ptCount val="24"/>
                <c:pt idx="0">
                  <c:v>0</c:v>
                </c:pt>
                <c:pt idx="1">
                  <c:v>0</c:v>
                </c:pt>
                <c:pt idx="2">
                  <c:v>0</c:v>
                </c:pt>
                <c:pt idx="3">
                  <c:v>0</c:v>
                </c:pt>
                <c:pt idx="4">
                  <c:v>0</c:v>
                </c:pt>
                <c:pt idx="5">
                  <c:v>0</c:v>
                </c:pt>
                <c:pt idx="6">
                  <c:v>0</c:v>
                </c:pt>
                <c:pt idx="7">
                  <c:v>0</c:v>
                </c:pt>
                <c:pt idx="8">
                  <c:v>0</c:v>
                </c:pt>
                <c:pt idx="9">
                  <c:v>0</c:v>
                </c:pt>
                <c:pt idx="10">
                  <c:v>-1000</c:v>
                </c:pt>
                <c:pt idx="11">
                  <c:v>-11000</c:v>
                </c:pt>
                <c:pt idx="12">
                  <c:v>-15999.9</c:v>
                </c:pt>
                <c:pt idx="13">
                  <c:v>-17399.900000000001</c:v>
                </c:pt>
                <c:pt idx="14">
                  <c:v>-22399.9</c:v>
                </c:pt>
                <c:pt idx="15">
                  <c:v>-26399.9</c:v>
                </c:pt>
                <c:pt idx="16">
                  <c:v>-21399.9</c:v>
                </c:pt>
                <c:pt idx="17">
                  <c:v>-21400</c:v>
                </c:pt>
                <c:pt idx="18">
                  <c:v>-28200</c:v>
                </c:pt>
                <c:pt idx="19">
                  <c:v>-32400</c:v>
                </c:pt>
                <c:pt idx="20">
                  <c:v>-27400</c:v>
                </c:pt>
                <c:pt idx="21">
                  <c:v>-22400</c:v>
                </c:pt>
                <c:pt idx="22">
                  <c:v>-17400</c:v>
                </c:pt>
                <c:pt idx="23">
                  <c:v>-9200</c:v>
                </c:pt>
              </c:numCache>
            </c:numRef>
          </c:val>
          <c:extLst>
            <c:ext xmlns:c16="http://schemas.microsoft.com/office/drawing/2014/chart" uri="{C3380CC4-5D6E-409C-BE32-E72D297353CC}">
              <c16:uniqueId val="{00000000-C689-4E67-BECE-76E4AEC51919}"/>
            </c:ext>
          </c:extLst>
        </c:ser>
        <c:ser>
          <c:idx val="1"/>
          <c:order val="1"/>
          <c:tx>
            <c:v>RR lưu hành</c:v>
          </c:tx>
          <c:spPr>
            <a:solidFill>
              <a:srgbClr val="00B050">
                <a:alpha val="50000"/>
              </a:srgbClr>
            </a:solidFill>
            <a:ln>
              <a:noFill/>
            </a:ln>
            <a:effectLst/>
          </c:spPr>
          <c:invertIfNegative val="0"/>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daily_8h30_mm!$N$2:$N$25</c:f>
              <c:numCache>
                <c:formatCode>General</c:formatCode>
                <c:ptCount val="24"/>
                <c:pt idx="0">
                  <c:v>212961.57</c:v>
                </c:pt>
                <c:pt idx="1">
                  <c:v>215830.05</c:v>
                </c:pt>
                <c:pt idx="2">
                  <c:v>209105.11</c:v>
                </c:pt>
                <c:pt idx="3">
                  <c:v>206874.98</c:v>
                </c:pt>
                <c:pt idx="4">
                  <c:v>213471.48</c:v>
                </c:pt>
                <c:pt idx="5">
                  <c:v>222526.28</c:v>
                </c:pt>
                <c:pt idx="6">
                  <c:v>225430.03</c:v>
                </c:pt>
                <c:pt idx="7">
                  <c:v>210870.73</c:v>
                </c:pt>
                <c:pt idx="8">
                  <c:v>187282.43</c:v>
                </c:pt>
                <c:pt idx="9">
                  <c:v>164784.56</c:v>
                </c:pt>
                <c:pt idx="10">
                  <c:v>156070.93</c:v>
                </c:pt>
                <c:pt idx="11">
                  <c:v>151219.54999999999</c:v>
                </c:pt>
                <c:pt idx="12">
                  <c:v>148015.59</c:v>
                </c:pt>
                <c:pt idx="13">
                  <c:v>133144.15</c:v>
                </c:pt>
                <c:pt idx="14">
                  <c:v>123124.94</c:v>
                </c:pt>
                <c:pt idx="15">
                  <c:v>114119.69</c:v>
                </c:pt>
                <c:pt idx="16">
                  <c:v>93141.75</c:v>
                </c:pt>
                <c:pt idx="17">
                  <c:v>104001.2</c:v>
                </c:pt>
                <c:pt idx="18">
                  <c:v>112557.02</c:v>
                </c:pt>
                <c:pt idx="19">
                  <c:v>97543.17</c:v>
                </c:pt>
                <c:pt idx="20">
                  <c:v>79020.47</c:v>
                </c:pt>
                <c:pt idx="21">
                  <c:v>70554.23</c:v>
                </c:pt>
                <c:pt idx="22">
                  <c:v>94609.61</c:v>
                </c:pt>
                <c:pt idx="23">
                  <c:v>114021.9</c:v>
                </c:pt>
              </c:numCache>
            </c:numRef>
          </c:val>
          <c:extLst>
            <c:ext xmlns:c16="http://schemas.microsoft.com/office/drawing/2014/chart" uri="{C3380CC4-5D6E-409C-BE32-E72D297353CC}">
              <c16:uniqueId val="{00000005-C689-4E67-BECE-76E4AEC51919}"/>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daily_8h30_mm!$A$2:$A$25</c:f>
              <c:numCache>
                <c:formatCode>m/d/yyyy</c:formatCode>
                <c:ptCount val="24"/>
                <c:pt idx="0">
                  <c:v>45874</c:v>
                </c:pt>
                <c:pt idx="1">
                  <c:v>45873</c:v>
                </c:pt>
                <c:pt idx="2">
                  <c:v>45870</c:v>
                </c:pt>
                <c:pt idx="3">
                  <c:v>45869</c:v>
                </c:pt>
                <c:pt idx="4">
                  <c:v>45868</c:v>
                </c:pt>
                <c:pt idx="5">
                  <c:v>45867</c:v>
                </c:pt>
                <c:pt idx="6">
                  <c:v>45866</c:v>
                </c:pt>
                <c:pt idx="7">
                  <c:v>45863</c:v>
                </c:pt>
                <c:pt idx="8">
                  <c:v>45862</c:v>
                </c:pt>
                <c:pt idx="9">
                  <c:v>45861</c:v>
                </c:pt>
                <c:pt idx="10">
                  <c:v>45860</c:v>
                </c:pt>
                <c:pt idx="11">
                  <c:v>45859</c:v>
                </c:pt>
                <c:pt idx="12">
                  <c:v>45856</c:v>
                </c:pt>
                <c:pt idx="13">
                  <c:v>45855</c:v>
                </c:pt>
                <c:pt idx="14">
                  <c:v>45854</c:v>
                </c:pt>
                <c:pt idx="15">
                  <c:v>45853</c:v>
                </c:pt>
                <c:pt idx="16">
                  <c:v>45852</c:v>
                </c:pt>
                <c:pt idx="17">
                  <c:v>45849</c:v>
                </c:pt>
                <c:pt idx="18">
                  <c:v>45848</c:v>
                </c:pt>
                <c:pt idx="19">
                  <c:v>45847</c:v>
                </c:pt>
                <c:pt idx="20">
                  <c:v>45846</c:v>
                </c:pt>
                <c:pt idx="21">
                  <c:v>45845</c:v>
                </c:pt>
                <c:pt idx="22">
                  <c:v>45842</c:v>
                </c:pt>
                <c:pt idx="23">
                  <c:v>45841</c:v>
                </c:pt>
              </c:numCache>
            </c:numRef>
          </c:cat>
          <c:val>
            <c:numRef>
              <c:f>daily_8h30_mm!$O$2:$O$25</c:f>
              <c:numCache>
                <c:formatCode>General</c:formatCode>
                <c:ptCount val="24"/>
                <c:pt idx="0">
                  <c:v>212961.57</c:v>
                </c:pt>
                <c:pt idx="1">
                  <c:v>215830.05</c:v>
                </c:pt>
                <c:pt idx="2">
                  <c:v>209105.11</c:v>
                </c:pt>
                <c:pt idx="3">
                  <c:v>206874.98</c:v>
                </c:pt>
                <c:pt idx="4">
                  <c:v>213471.48</c:v>
                </c:pt>
                <c:pt idx="5">
                  <c:v>222526.28</c:v>
                </c:pt>
                <c:pt idx="6">
                  <c:v>225430.03</c:v>
                </c:pt>
                <c:pt idx="7">
                  <c:v>210870.73</c:v>
                </c:pt>
                <c:pt idx="8">
                  <c:v>187282.43</c:v>
                </c:pt>
                <c:pt idx="9">
                  <c:v>164784.56</c:v>
                </c:pt>
                <c:pt idx="10">
                  <c:v>155070.93</c:v>
                </c:pt>
                <c:pt idx="11">
                  <c:v>140219.54999999999</c:v>
                </c:pt>
                <c:pt idx="12">
                  <c:v>132015.69</c:v>
                </c:pt>
                <c:pt idx="13">
                  <c:v>115744.25</c:v>
                </c:pt>
                <c:pt idx="14">
                  <c:v>100725.04000000001</c:v>
                </c:pt>
                <c:pt idx="15">
                  <c:v>87719.790000000008</c:v>
                </c:pt>
                <c:pt idx="16">
                  <c:v>71741.850000000006</c:v>
                </c:pt>
                <c:pt idx="17">
                  <c:v>82601.2</c:v>
                </c:pt>
                <c:pt idx="18">
                  <c:v>84357.02</c:v>
                </c:pt>
                <c:pt idx="19">
                  <c:v>65143.17</c:v>
                </c:pt>
                <c:pt idx="20">
                  <c:v>51620.47</c:v>
                </c:pt>
                <c:pt idx="21">
                  <c:v>48154.229999999996</c:v>
                </c:pt>
                <c:pt idx="22">
                  <c:v>77209.61</c:v>
                </c:pt>
                <c:pt idx="23">
                  <c:v>104821.9</c:v>
                </c:pt>
              </c:numCache>
            </c:numRef>
          </c:val>
          <c:smooth val="1"/>
          <c:extLst>
            <c:ext xmlns:c16="http://schemas.microsoft.com/office/drawing/2014/chart" uri="{C3380CC4-5D6E-409C-BE32-E72D297353CC}">
              <c16:uniqueId val="{00000006-C689-4E67-BECE-76E4AEC51919}"/>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99481377765062085"/>
          <c:h val="0.103251802593035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2157719135811527"/>
          <c:w val="0.81473663665832452"/>
          <c:h val="0.52658458954236131"/>
        </c:manualLayout>
      </c:layout>
      <c:lineChart>
        <c:grouping val="standard"/>
        <c:varyColors val="0"/>
        <c:ser>
          <c:idx val="0"/>
          <c:order val="0"/>
          <c:tx>
            <c:v>LSHĐ thấp nhất</c:v>
          </c:tx>
          <c:spPr>
            <a:ln w="12700" cap="rnd">
              <a:solidFill>
                <a:srgbClr val="C00000"/>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daily_8h30_nhtm!$B$2:$B$14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4.9000000000000002E-2</c:v>
                </c:pt>
                <c:pt idx="7">
                  <c:v>0.05</c:v>
                </c:pt>
                <c:pt idx="8">
                  <c:v>5.0999999999999997E-2</c:v>
                </c:pt>
                <c:pt idx="9">
                  <c:v>5.1999999999999998E-2</c:v>
                </c:pt>
                <c:pt idx="10">
                  <c:v>5.2999999999999999E-2</c:v>
                </c:pt>
                <c:pt idx="11">
                  <c:v>5.2999999999999999E-2</c:v>
                </c:pt>
                <c:pt idx="12">
                  <c:v>5.5E-2</c:v>
                </c:pt>
              </c:numCache>
            </c:numRef>
          </c:val>
          <c:smooth val="0"/>
          <c:extLst>
            <c:ext xmlns:c16="http://schemas.microsoft.com/office/drawing/2014/chart" uri="{C3380CC4-5D6E-409C-BE32-E72D297353CC}">
              <c16:uniqueId val="{00000000-DBFB-4BAF-B3E6-219149013BBF}"/>
            </c:ext>
          </c:extLst>
        </c:ser>
        <c:ser>
          <c:idx val="1"/>
          <c:order val="1"/>
          <c:tx>
            <c:v>LSHĐ cao nhất</c:v>
          </c:tx>
          <c:spPr>
            <a:ln w="12700" cap="rnd">
              <a:solidFill>
                <a:srgbClr val="B41C49"/>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daily_8h30_nhtm!$C$2:$C$14</c:f>
              <c:numCache>
                <c:formatCode>General</c:formatCode>
                <c:ptCount val="13"/>
                <c:pt idx="0">
                  <c:v>0.06</c:v>
                </c:pt>
                <c:pt idx="1">
                  <c:v>0.06</c:v>
                </c:pt>
                <c:pt idx="2">
                  <c:v>0.06</c:v>
                </c:pt>
                <c:pt idx="3">
                  <c:v>0.06</c:v>
                </c:pt>
                <c:pt idx="4">
                  <c:v>0.06</c:v>
                </c:pt>
                <c:pt idx="5">
                  <c:v>0.06</c:v>
                </c:pt>
                <c:pt idx="6">
                  <c:v>5.8999999999999997E-2</c:v>
                </c:pt>
                <c:pt idx="7">
                  <c:v>5.8999999999999997E-2</c:v>
                </c:pt>
                <c:pt idx="8">
                  <c:v>0.06</c:v>
                </c:pt>
                <c:pt idx="9">
                  <c:v>0.06</c:v>
                </c:pt>
                <c:pt idx="10">
                  <c:v>0.06</c:v>
                </c:pt>
                <c:pt idx="11">
                  <c:v>6.0999999999999999E-2</c:v>
                </c:pt>
                <c:pt idx="12">
                  <c:v>6.2E-2</c:v>
                </c:pt>
              </c:numCache>
            </c:numRef>
          </c:val>
          <c:smooth val="1"/>
          <c:extLst>
            <c:ext xmlns:c16="http://schemas.microsoft.com/office/drawing/2014/chart" uri="{C3380CC4-5D6E-409C-BE32-E72D297353CC}">
              <c16:uniqueId val="{00000001-DBFB-4BAF-B3E6-219149013BBF}"/>
            </c:ext>
          </c:extLst>
        </c:ser>
        <c:ser>
          <c:idx val="2"/>
          <c:order val="2"/>
          <c:tx>
            <c:v>LSHĐ trung bình</c:v>
          </c:tx>
          <c:spPr>
            <a:ln w="19050" cap="rnd">
              <a:solidFill>
                <a:srgbClr val="C00000"/>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5.45E-2</c:v>
                </c:pt>
                <c:pt idx="8">
                  <c:v>5.5499999999999994E-2</c:v>
                </c:pt>
                <c:pt idx="9">
                  <c:v>5.5999999999999994E-2</c:v>
                </c:pt>
                <c:pt idx="10">
                  <c:v>5.6499999999999995E-2</c:v>
                </c:pt>
                <c:pt idx="11">
                  <c:v>5.6999999999999995E-2</c:v>
                </c:pt>
                <c:pt idx="12">
                  <c:v>5.8499999999999996E-2</c:v>
                </c:pt>
              </c:numCache>
            </c:numRef>
          </c:val>
          <c:smooth val="1"/>
          <c:extLst>
            <c:ext xmlns:c16="http://schemas.microsoft.com/office/drawing/2014/chart" uri="{C3380CC4-5D6E-409C-BE32-E72D297353CC}">
              <c16:uniqueId val="{00000002-DBFB-4BAF-B3E6-219149013BBF}"/>
            </c:ext>
          </c:extLst>
        </c:ser>
        <c:ser>
          <c:idx val="3"/>
          <c:order val="3"/>
          <c:tx>
            <c:v>LSCV thấp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daily_8h30_nhtm!$E$2:$E$14</c:f>
              <c:numCache>
                <c:formatCode>General</c:formatCode>
                <c:ptCount val="13"/>
                <c:pt idx="0">
                  <c:v>6.6000000000000003E-2</c:v>
                </c:pt>
                <c:pt idx="1">
                  <c:v>6.6000000000000003E-2</c:v>
                </c:pt>
                <c:pt idx="2">
                  <c:v>6.6000000000000003E-2</c:v>
                </c:pt>
                <c:pt idx="3">
                  <c:v>6.6000000000000003E-2</c:v>
                </c:pt>
                <c:pt idx="4">
                  <c:v>6.6000000000000003E-2</c:v>
                </c:pt>
                <c:pt idx="5">
                  <c:v>6.7000000000000004E-2</c:v>
                </c:pt>
                <c:pt idx="6">
                  <c:v>6.7000000000000004E-2</c:v>
                </c:pt>
                <c:pt idx="7">
                  <c:v>6.7000000000000004E-2</c:v>
                </c:pt>
                <c:pt idx="8">
                  <c:v>6.7000000000000004E-2</c:v>
                </c:pt>
                <c:pt idx="9">
                  <c:v>6.7000000000000004E-2</c:v>
                </c:pt>
                <c:pt idx="10">
                  <c:v>6.7000000000000004E-2</c:v>
                </c:pt>
                <c:pt idx="11">
                  <c:v>6.8000000000000005E-2</c:v>
                </c:pt>
                <c:pt idx="12">
                  <c:v>6.9000000000000006E-2</c:v>
                </c:pt>
              </c:numCache>
            </c:numRef>
          </c:val>
          <c:smooth val="1"/>
          <c:extLst>
            <c:ext xmlns:c16="http://schemas.microsoft.com/office/drawing/2014/chart" uri="{C3380CC4-5D6E-409C-BE32-E72D297353CC}">
              <c16:uniqueId val="{00000003-DBFB-4BAF-B3E6-219149013BBF}"/>
            </c:ext>
          </c:extLst>
        </c:ser>
        <c:ser>
          <c:idx val="4"/>
          <c:order val="4"/>
          <c:tx>
            <c:v>LSCV cao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daily_8h30_nhtm!$F$2:$F$14</c:f>
              <c:numCache>
                <c:formatCode>General</c:formatCode>
                <c:ptCount val="13"/>
                <c:pt idx="0">
                  <c:v>8.8999999999999996E-2</c:v>
                </c:pt>
                <c:pt idx="1">
                  <c:v>8.8999999999999996E-2</c:v>
                </c:pt>
                <c:pt idx="2">
                  <c:v>8.8999999999999996E-2</c:v>
                </c:pt>
                <c:pt idx="3">
                  <c:v>8.8999999999999996E-2</c:v>
                </c:pt>
                <c:pt idx="4">
                  <c:v>0.09</c:v>
                </c:pt>
                <c:pt idx="5">
                  <c:v>0.09</c:v>
                </c:pt>
                <c:pt idx="6">
                  <c:v>0.09</c:v>
                </c:pt>
                <c:pt idx="7">
                  <c:v>0.09</c:v>
                </c:pt>
                <c:pt idx="8">
                  <c:v>0.09</c:v>
                </c:pt>
                <c:pt idx="9">
                  <c:v>9.0999999999999998E-2</c:v>
                </c:pt>
                <c:pt idx="10">
                  <c:v>9.0999999999999998E-2</c:v>
                </c:pt>
                <c:pt idx="11">
                  <c:v>9.1999999999999998E-2</c:v>
                </c:pt>
                <c:pt idx="12">
                  <c:v>9.2999999999999999E-2</c:v>
                </c:pt>
              </c:numCache>
            </c:numRef>
          </c:val>
          <c:smooth val="0"/>
          <c:extLst>
            <c:ext xmlns:c16="http://schemas.microsoft.com/office/drawing/2014/chart" uri="{C3380CC4-5D6E-409C-BE32-E72D297353CC}">
              <c16:uniqueId val="{00000004-DBFB-4BAF-B3E6-219149013BBF}"/>
            </c:ext>
          </c:extLst>
        </c:ser>
        <c:ser>
          <c:idx val="5"/>
          <c:order val="5"/>
          <c:tx>
            <c:v>LSCV trung bình</c:v>
          </c:tx>
          <c:spPr>
            <a:ln w="19050" cap="rnd">
              <a:solidFill>
                <a:srgbClr val="054372"/>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daily_8h30_nhtm!$G$2:$G$14</c:f>
              <c:numCache>
                <c:formatCode>General</c:formatCode>
                <c:ptCount val="13"/>
                <c:pt idx="0">
                  <c:v>7.7499999999999999E-2</c:v>
                </c:pt>
                <c:pt idx="1">
                  <c:v>7.7499999999999999E-2</c:v>
                </c:pt>
                <c:pt idx="2">
                  <c:v>7.7499999999999999E-2</c:v>
                </c:pt>
                <c:pt idx="3">
                  <c:v>7.7499999999999999E-2</c:v>
                </c:pt>
                <c:pt idx="4">
                  <c:v>7.8E-2</c:v>
                </c:pt>
                <c:pt idx="5">
                  <c:v>7.85E-2</c:v>
                </c:pt>
                <c:pt idx="6">
                  <c:v>7.85E-2</c:v>
                </c:pt>
                <c:pt idx="7">
                  <c:v>7.85E-2</c:v>
                </c:pt>
                <c:pt idx="8">
                  <c:v>7.85E-2</c:v>
                </c:pt>
                <c:pt idx="9">
                  <c:v>7.9000000000000001E-2</c:v>
                </c:pt>
                <c:pt idx="10">
                  <c:v>7.9000000000000001E-2</c:v>
                </c:pt>
                <c:pt idx="11">
                  <c:v>0.08</c:v>
                </c:pt>
                <c:pt idx="12">
                  <c:v>8.1000000000000003E-2</c:v>
                </c:pt>
              </c:numCache>
            </c:numRef>
          </c:val>
          <c:smooth val="1"/>
          <c:extLst>
            <c:ext xmlns:c16="http://schemas.microsoft.com/office/drawing/2014/chart" uri="{C3380CC4-5D6E-409C-BE32-E72D297353CC}">
              <c16:uniqueId val="{00000005-DBFB-4BAF-B3E6-219149013BBF}"/>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0"/>
          <c:y val="0"/>
          <c:w val="0.98515926222078476"/>
          <c:h val="0.1915156177380323"/>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3187687874140125"/>
          <c:w val="0.7688602274848414"/>
          <c:h val="0.60231148819252633"/>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daily_8h30_nhtm!$H$2:$H$14</c:f>
              <c:numCache>
                <c:formatCode>General</c:formatCode>
                <c:ptCount val="13"/>
                <c:pt idx="0">
                  <c:v>80096.3</c:v>
                </c:pt>
                <c:pt idx="1">
                  <c:v>80096.3</c:v>
                </c:pt>
                <c:pt idx="2">
                  <c:v>80096.3</c:v>
                </c:pt>
                <c:pt idx="3">
                  <c:v>80096.3</c:v>
                </c:pt>
                <c:pt idx="4">
                  <c:v>80650.31</c:v>
                </c:pt>
                <c:pt idx="5">
                  <c:v>79471.09</c:v>
                </c:pt>
                <c:pt idx="6">
                  <c:v>78985.97</c:v>
                </c:pt>
                <c:pt idx="7">
                  <c:v>81214.37</c:v>
                </c:pt>
                <c:pt idx="8">
                  <c:v>82039.08</c:v>
                </c:pt>
                <c:pt idx="9">
                  <c:v>82469.16</c:v>
                </c:pt>
                <c:pt idx="10">
                  <c:v>82344.14</c:v>
                </c:pt>
                <c:pt idx="11">
                  <c:v>81992.789999999994</c:v>
                </c:pt>
                <c:pt idx="12">
                  <c:v>81181.179999999993</c:v>
                </c:pt>
              </c:numCache>
            </c:numRef>
          </c:val>
          <c:smooth val="1"/>
          <c:extLst xmlns:c15="http://schemas.microsoft.com/office/drawing/2012/chart">
            <c:ext xmlns:c16="http://schemas.microsoft.com/office/drawing/2014/chart" uri="{C3380CC4-5D6E-409C-BE32-E72D297353CC}">
              <c16:uniqueId val="{00000002-90C0-4719-98D9-1EF48958550D}"/>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daily_8h45_itd!$G$1</c:f>
              <c:strCache>
                <c:ptCount val="1"/>
                <c:pt idx="0">
                  <c:v>volume</c:v>
                </c:pt>
              </c:strCache>
            </c:strRef>
          </c:tx>
          <c:spPr>
            <a:solidFill>
              <a:schemeClr val="tx1">
                <a:lumMod val="65000"/>
                <a:lumOff val="35000"/>
                <a:alpha val="30000"/>
              </a:schemeClr>
            </a:solidFill>
            <a:ln>
              <a:noFill/>
            </a:ln>
            <a:effectLst/>
          </c:spPr>
          <c:invertIfNegative val="0"/>
          <c:cat>
            <c:numRef>
              <c:f>daily_8h45_itd!$A$2:$A$273</c:f>
              <c:numCache>
                <c:formatCode>m/d/yyyy\ h:mm</c:formatCode>
                <c:ptCount val="272"/>
                <c:pt idx="0">
                  <c:v>45874.625</c:v>
                </c:pt>
                <c:pt idx="1">
                  <c:v>45874.624305555553</c:v>
                </c:pt>
                <c:pt idx="2">
                  <c:v>45874.623611111114</c:v>
                </c:pt>
                <c:pt idx="3">
                  <c:v>45874.622916666667</c:v>
                </c:pt>
                <c:pt idx="4">
                  <c:v>45874.62222222222</c:v>
                </c:pt>
                <c:pt idx="5">
                  <c:v>45874.621527777781</c:v>
                </c:pt>
                <c:pt idx="6">
                  <c:v>45874.620833333334</c:v>
                </c:pt>
                <c:pt idx="7">
                  <c:v>45874.620138888888</c:v>
                </c:pt>
                <c:pt idx="8">
                  <c:v>45874.619444444441</c:v>
                </c:pt>
                <c:pt idx="9">
                  <c:v>45874.618750000001</c:v>
                </c:pt>
                <c:pt idx="10">
                  <c:v>45874.618055555555</c:v>
                </c:pt>
                <c:pt idx="11">
                  <c:v>45874.617361111108</c:v>
                </c:pt>
                <c:pt idx="12">
                  <c:v>45874.616666666669</c:v>
                </c:pt>
                <c:pt idx="13">
                  <c:v>45874.615972222222</c:v>
                </c:pt>
                <c:pt idx="14">
                  <c:v>45874.615277777775</c:v>
                </c:pt>
                <c:pt idx="15">
                  <c:v>45874.614583333336</c:v>
                </c:pt>
                <c:pt idx="16">
                  <c:v>45874.613888888889</c:v>
                </c:pt>
                <c:pt idx="17">
                  <c:v>45874.613194444442</c:v>
                </c:pt>
                <c:pt idx="18">
                  <c:v>45874.612500000003</c:v>
                </c:pt>
                <c:pt idx="19">
                  <c:v>45874.611805555556</c:v>
                </c:pt>
                <c:pt idx="20">
                  <c:v>45874.611111111109</c:v>
                </c:pt>
                <c:pt idx="21">
                  <c:v>45874.61041666667</c:v>
                </c:pt>
                <c:pt idx="22">
                  <c:v>45874.609722222223</c:v>
                </c:pt>
                <c:pt idx="23">
                  <c:v>45874.609027777777</c:v>
                </c:pt>
                <c:pt idx="24">
                  <c:v>45874.60833333333</c:v>
                </c:pt>
                <c:pt idx="25">
                  <c:v>45874.607638888891</c:v>
                </c:pt>
                <c:pt idx="26">
                  <c:v>45874.606944444444</c:v>
                </c:pt>
                <c:pt idx="27">
                  <c:v>45874.606249999997</c:v>
                </c:pt>
                <c:pt idx="28">
                  <c:v>45874.605555555558</c:v>
                </c:pt>
                <c:pt idx="29">
                  <c:v>45874.604861111111</c:v>
                </c:pt>
                <c:pt idx="30">
                  <c:v>45874.604166666664</c:v>
                </c:pt>
                <c:pt idx="31">
                  <c:v>45874.603472222225</c:v>
                </c:pt>
                <c:pt idx="32">
                  <c:v>45874.602777777778</c:v>
                </c:pt>
                <c:pt idx="33">
                  <c:v>45874.602083333331</c:v>
                </c:pt>
                <c:pt idx="34">
                  <c:v>45874.601388888892</c:v>
                </c:pt>
                <c:pt idx="35">
                  <c:v>45874.600694444445</c:v>
                </c:pt>
                <c:pt idx="36">
                  <c:v>45874.6</c:v>
                </c:pt>
                <c:pt idx="37">
                  <c:v>45874.599305555559</c:v>
                </c:pt>
                <c:pt idx="38">
                  <c:v>45874.598611111112</c:v>
                </c:pt>
                <c:pt idx="39">
                  <c:v>45874.597916666666</c:v>
                </c:pt>
                <c:pt idx="40">
                  <c:v>45874.597222222219</c:v>
                </c:pt>
                <c:pt idx="41">
                  <c:v>45874.59652777778</c:v>
                </c:pt>
                <c:pt idx="42">
                  <c:v>45874.595833333333</c:v>
                </c:pt>
                <c:pt idx="43">
                  <c:v>45874.595138888886</c:v>
                </c:pt>
                <c:pt idx="44">
                  <c:v>45874.594444444447</c:v>
                </c:pt>
                <c:pt idx="45">
                  <c:v>45874.59375</c:v>
                </c:pt>
                <c:pt idx="46">
                  <c:v>45874.593055555553</c:v>
                </c:pt>
                <c:pt idx="47">
                  <c:v>45874.592361111114</c:v>
                </c:pt>
                <c:pt idx="48">
                  <c:v>45874.591666666667</c:v>
                </c:pt>
                <c:pt idx="49">
                  <c:v>45874.59097222222</c:v>
                </c:pt>
                <c:pt idx="50">
                  <c:v>45874.590277777781</c:v>
                </c:pt>
                <c:pt idx="51">
                  <c:v>45874.589583333334</c:v>
                </c:pt>
                <c:pt idx="52">
                  <c:v>45874.588888888888</c:v>
                </c:pt>
                <c:pt idx="53">
                  <c:v>45874.588194444441</c:v>
                </c:pt>
                <c:pt idx="54">
                  <c:v>45874.587500000001</c:v>
                </c:pt>
                <c:pt idx="55">
                  <c:v>45874.586805555555</c:v>
                </c:pt>
                <c:pt idx="56">
                  <c:v>45874.586111111108</c:v>
                </c:pt>
                <c:pt idx="57">
                  <c:v>45874.585416666669</c:v>
                </c:pt>
                <c:pt idx="58">
                  <c:v>45874.584722222222</c:v>
                </c:pt>
                <c:pt idx="59">
                  <c:v>45874.584027777775</c:v>
                </c:pt>
                <c:pt idx="60">
                  <c:v>45874.583333333336</c:v>
                </c:pt>
                <c:pt idx="61">
                  <c:v>45874.582638888889</c:v>
                </c:pt>
                <c:pt idx="62">
                  <c:v>45874.581944444442</c:v>
                </c:pt>
                <c:pt idx="63">
                  <c:v>45874.581250000003</c:v>
                </c:pt>
                <c:pt idx="64">
                  <c:v>45874.580555555556</c:v>
                </c:pt>
                <c:pt idx="65">
                  <c:v>45874.579861111109</c:v>
                </c:pt>
                <c:pt idx="66">
                  <c:v>45874.57916666667</c:v>
                </c:pt>
                <c:pt idx="67">
                  <c:v>45874.578472222223</c:v>
                </c:pt>
                <c:pt idx="68">
                  <c:v>45874.577777777777</c:v>
                </c:pt>
                <c:pt idx="69">
                  <c:v>45874.57708333333</c:v>
                </c:pt>
                <c:pt idx="70">
                  <c:v>45874.576388888891</c:v>
                </c:pt>
                <c:pt idx="71">
                  <c:v>45874.575694444444</c:v>
                </c:pt>
                <c:pt idx="72">
                  <c:v>45874.574999999997</c:v>
                </c:pt>
                <c:pt idx="73">
                  <c:v>45874.574305555558</c:v>
                </c:pt>
                <c:pt idx="74">
                  <c:v>45874.573611111111</c:v>
                </c:pt>
                <c:pt idx="75">
                  <c:v>45874.572916666664</c:v>
                </c:pt>
                <c:pt idx="76">
                  <c:v>45874.572222222225</c:v>
                </c:pt>
                <c:pt idx="77">
                  <c:v>45874.571527777778</c:v>
                </c:pt>
                <c:pt idx="78">
                  <c:v>45874.570833333331</c:v>
                </c:pt>
                <c:pt idx="79">
                  <c:v>45874.570138888892</c:v>
                </c:pt>
                <c:pt idx="80">
                  <c:v>45874.569444444445</c:v>
                </c:pt>
                <c:pt idx="81">
                  <c:v>45874.568749999999</c:v>
                </c:pt>
                <c:pt idx="82">
                  <c:v>45874.568055555559</c:v>
                </c:pt>
                <c:pt idx="83">
                  <c:v>45874.567361111112</c:v>
                </c:pt>
                <c:pt idx="84">
                  <c:v>45874.566666666666</c:v>
                </c:pt>
                <c:pt idx="85">
                  <c:v>45874.565972222219</c:v>
                </c:pt>
                <c:pt idx="86">
                  <c:v>45874.56527777778</c:v>
                </c:pt>
                <c:pt idx="87">
                  <c:v>45874.564583333333</c:v>
                </c:pt>
                <c:pt idx="88">
                  <c:v>45874.563888888886</c:v>
                </c:pt>
                <c:pt idx="89">
                  <c:v>45874.563194444447</c:v>
                </c:pt>
                <c:pt idx="90">
                  <c:v>45874.5625</c:v>
                </c:pt>
                <c:pt idx="91">
                  <c:v>45874.561805555553</c:v>
                </c:pt>
                <c:pt idx="92">
                  <c:v>45874.561111111114</c:v>
                </c:pt>
                <c:pt idx="93">
                  <c:v>45874.560416666667</c:v>
                </c:pt>
                <c:pt idx="94">
                  <c:v>45874.55972222222</c:v>
                </c:pt>
                <c:pt idx="95">
                  <c:v>45874.559027777781</c:v>
                </c:pt>
                <c:pt idx="96">
                  <c:v>45874.558333333334</c:v>
                </c:pt>
                <c:pt idx="97">
                  <c:v>45874.557638888888</c:v>
                </c:pt>
                <c:pt idx="98">
                  <c:v>45874.556944444441</c:v>
                </c:pt>
                <c:pt idx="99">
                  <c:v>45874.556250000001</c:v>
                </c:pt>
                <c:pt idx="100">
                  <c:v>45874.555555555555</c:v>
                </c:pt>
                <c:pt idx="101">
                  <c:v>45874.554861111108</c:v>
                </c:pt>
                <c:pt idx="102">
                  <c:v>45874.554166666669</c:v>
                </c:pt>
                <c:pt idx="103">
                  <c:v>45874.553472222222</c:v>
                </c:pt>
                <c:pt idx="104">
                  <c:v>45874.552777777775</c:v>
                </c:pt>
                <c:pt idx="105">
                  <c:v>45874.552083333336</c:v>
                </c:pt>
                <c:pt idx="106">
                  <c:v>45874.551388888889</c:v>
                </c:pt>
                <c:pt idx="107">
                  <c:v>45874.550694444442</c:v>
                </c:pt>
                <c:pt idx="108">
                  <c:v>45874.55</c:v>
                </c:pt>
                <c:pt idx="109">
                  <c:v>45874.549305555556</c:v>
                </c:pt>
                <c:pt idx="110">
                  <c:v>45874.548611111109</c:v>
                </c:pt>
                <c:pt idx="111">
                  <c:v>45874.54791666667</c:v>
                </c:pt>
                <c:pt idx="112">
                  <c:v>45874.547222222223</c:v>
                </c:pt>
                <c:pt idx="113">
                  <c:v>45874.546527777777</c:v>
                </c:pt>
                <c:pt idx="114">
                  <c:v>45874.54583333333</c:v>
                </c:pt>
                <c:pt idx="115">
                  <c:v>45874.545138888891</c:v>
                </c:pt>
                <c:pt idx="116">
                  <c:v>45874.544444444444</c:v>
                </c:pt>
                <c:pt idx="117">
                  <c:v>45874.543749999997</c:v>
                </c:pt>
                <c:pt idx="118">
                  <c:v>45874.543055555558</c:v>
                </c:pt>
                <c:pt idx="119">
                  <c:v>45874.542361111111</c:v>
                </c:pt>
                <c:pt idx="120">
                  <c:v>45874.541666666664</c:v>
                </c:pt>
                <c:pt idx="121">
                  <c:v>45874.479166666664</c:v>
                </c:pt>
                <c:pt idx="122">
                  <c:v>45874.478472222225</c:v>
                </c:pt>
                <c:pt idx="123">
                  <c:v>45874.477777777778</c:v>
                </c:pt>
                <c:pt idx="124">
                  <c:v>45874.477083333331</c:v>
                </c:pt>
                <c:pt idx="125">
                  <c:v>45874.476388888892</c:v>
                </c:pt>
                <c:pt idx="126">
                  <c:v>45874.475694444445</c:v>
                </c:pt>
                <c:pt idx="127">
                  <c:v>45874.474999999999</c:v>
                </c:pt>
                <c:pt idx="128">
                  <c:v>45874.474305555559</c:v>
                </c:pt>
                <c:pt idx="129">
                  <c:v>45874.473611111112</c:v>
                </c:pt>
                <c:pt idx="130">
                  <c:v>45874.472916666666</c:v>
                </c:pt>
                <c:pt idx="131">
                  <c:v>45874.472222222219</c:v>
                </c:pt>
                <c:pt idx="132">
                  <c:v>45874.47152777778</c:v>
                </c:pt>
                <c:pt idx="133">
                  <c:v>45874.470833333333</c:v>
                </c:pt>
                <c:pt idx="134">
                  <c:v>45874.470138888886</c:v>
                </c:pt>
                <c:pt idx="135">
                  <c:v>45874.469444444447</c:v>
                </c:pt>
                <c:pt idx="136">
                  <c:v>45874.46875</c:v>
                </c:pt>
                <c:pt idx="137">
                  <c:v>45874.468055555553</c:v>
                </c:pt>
                <c:pt idx="138">
                  <c:v>45874.467361111114</c:v>
                </c:pt>
                <c:pt idx="139">
                  <c:v>45874.466666666667</c:v>
                </c:pt>
                <c:pt idx="140">
                  <c:v>45874.46597222222</c:v>
                </c:pt>
                <c:pt idx="141">
                  <c:v>45874.465277777781</c:v>
                </c:pt>
                <c:pt idx="142">
                  <c:v>45874.464583333334</c:v>
                </c:pt>
                <c:pt idx="143">
                  <c:v>45874.463888888888</c:v>
                </c:pt>
                <c:pt idx="144">
                  <c:v>45874.463194444441</c:v>
                </c:pt>
                <c:pt idx="145">
                  <c:v>45874.462500000001</c:v>
                </c:pt>
                <c:pt idx="146">
                  <c:v>45874.461805555555</c:v>
                </c:pt>
                <c:pt idx="147">
                  <c:v>45874.461111111108</c:v>
                </c:pt>
                <c:pt idx="148">
                  <c:v>45874.460416666669</c:v>
                </c:pt>
                <c:pt idx="149">
                  <c:v>45874.459722222222</c:v>
                </c:pt>
                <c:pt idx="150">
                  <c:v>45874.459027777775</c:v>
                </c:pt>
                <c:pt idx="151">
                  <c:v>45874.458333333336</c:v>
                </c:pt>
                <c:pt idx="152">
                  <c:v>45874.457638888889</c:v>
                </c:pt>
                <c:pt idx="153">
                  <c:v>45874.456944444442</c:v>
                </c:pt>
                <c:pt idx="154">
                  <c:v>45874.456250000003</c:v>
                </c:pt>
                <c:pt idx="155">
                  <c:v>45874.455555555556</c:v>
                </c:pt>
                <c:pt idx="156">
                  <c:v>45874.454861111109</c:v>
                </c:pt>
                <c:pt idx="157">
                  <c:v>45874.45416666667</c:v>
                </c:pt>
                <c:pt idx="158">
                  <c:v>45874.453472222223</c:v>
                </c:pt>
                <c:pt idx="159">
                  <c:v>45874.452777777777</c:v>
                </c:pt>
                <c:pt idx="160">
                  <c:v>45874.45208333333</c:v>
                </c:pt>
                <c:pt idx="161">
                  <c:v>45874.451388888891</c:v>
                </c:pt>
                <c:pt idx="162">
                  <c:v>45874.450694444444</c:v>
                </c:pt>
                <c:pt idx="163">
                  <c:v>45874.45</c:v>
                </c:pt>
                <c:pt idx="164">
                  <c:v>45874.449305555558</c:v>
                </c:pt>
                <c:pt idx="165">
                  <c:v>45874.448611111111</c:v>
                </c:pt>
                <c:pt idx="166">
                  <c:v>45874.447916666664</c:v>
                </c:pt>
                <c:pt idx="167">
                  <c:v>45874.447222222225</c:v>
                </c:pt>
                <c:pt idx="168">
                  <c:v>45874.446527777778</c:v>
                </c:pt>
                <c:pt idx="169">
                  <c:v>45874.445833333331</c:v>
                </c:pt>
                <c:pt idx="170">
                  <c:v>45874.445138888892</c:v>
                </c:pt>
                <c:pt idx="171">
                  <c:v>45874.444444444445</c:v>
                </c:pt>
                <c:pt idx="172">
                  <c:v>45874.443749999999</c:v>
                </c:pt>
                <c:pt idx="173">
                  <c:v>45874.443055555559</c:v>
                </c:pt>
                <c:pt idx="174">
                  <c:v>45874.442361111112</c:v>
                </c:pt>
                <c:pt idx="175">
                  <c:v>45874.441666666666</c:v>
                </c:pt>
                <c:pt idx="176">
                  <c:v>45874.440972222219</c:v>
                </c:pt>
                <c:pt idx="177">
                  <c:v>45874.44027777778</c:v>
                </c:pt>
                <c:pt idx="178">
                  <c:v>45874.439583333333</c:v>
                </c:pt>
                <c:pt idx="179">
                  <c:v>45874.438888888886</c:v>
                </c:pt>
                <c:pt idx="180">
                  <c:v>45874.438194444447</c:v>
                </c:pt>
                <c:pt idx="181">
                  <c:v>45874.4375</c:v>
                </c:pt>
                <c:pt idx="182">
                  <c:v>45874.436805555553</c:v>
                </c:pt>
                <c:pt idx="183">
                  <c:v>45874.436111111114</c:v>
                </c:pt>
                <c:pt idx="184">
                  <c:v>45874.435416666667</c:v>
                </c:pt>
                <c:pt idx="185">
                  <c:v>45874.43472222222</c:v>
                </c:pt>
                <c:pt idx="186">
                  <c:v>45874.434027777781</c:v>
                </c:pt>
                <c:pt idx="187">
                  <c:v>45874.433333333334</c:v>
                </c:pt>
                <c:pt idx="188">
                  <c:v>45874.432638888888</c:v>
                </c:pt>
                <c:pt idx="189">
                  <c:v>45874.431944444441</c:v>
                </c:pt>
                <c:pt idx="190">
                  <c:v>45874.431250000001</c:v>
                </c:pt>
                <c:pt idx="191">
                  <c:v>45874.430555555555</c:v>
                </c:pt>
                <c:pt idx="192">
                  <c:v>45874.429861111108</c:v>
                </c:pt>
                <c:pt idx="193">
                  <c:v>45874.429166666669</c:v>
                </c:pt>
                <c:pt idx="194">
                  <c:v>45874.428472222222</c:v>
                </c:pt>
                <c:pt idx="195">
                  <c:v>45874.427777777775</c:v>
                </c:pt>
                <c:pt idx="196">
                  <c:v>45874.427083333336</c:v>
                </c:pt>
                <c:pt idx="197">
                  <c:v>45874.426388888889</c:v>
                </c:pt>
                <c:pt idx="198">
                  <c:v>45874.425694444442</c:v>
                </c:pt>
                <c:pt idx="199">
                  <c:v>45874.425000000003</c:v>
                </c:pt>
                <c:pt idx="200">
                  <c:v>45874.424305555556</c:v>
                </c:pt>
                <c:pt idx="201">
                  <c:v>45874.423611111109</c:v>
                </c:pt>
                <c:pt idx="202">
                  <c:v>45874.42291666667</c:v>
                </c:pt>
                <c:pt idx="203">
                  <c:v>45874.422222222223</c:v>
                </c:pt>
                <c:pt idx="204">
                  <c:v>45874.421527777777</c:v>
                </c:pt>
                <c:pt idx="205">
                  <c:v>45874.42083333333</c:v>
                </c:pt>
                <c:pt idx="206">
                  <c:v>45874.420138888891</c:v>
                </c:pt>
                <c:pt idx="207">
                  <c:v>45874.419444444444</c:v>
                </c:pt>
                <c:pt idx="208">
                  <c:v>45874.418749999997</c:v>
                </c:pt>
                <c:pt idx="209">
                  <c:v>45874.418055555558</c:v>
                </c:pt>
                <c:pt idx="210">
                  <c:v>45874.417361111111</c:v>
                </c:pt>
                <c:pt idx="211">
                  <c:v>45874.416666666664</c:v>
                </c:pt>
                <c:pt idx="212">
                  <c:v>45874.415972222225</c:v>
                </c:pt>
                <c:pt idx="213">
                  <c:v>45874.415277777778</c:v>
                </c:pt>
                <c:pt idx="214">
                  <c:v>45874.414583333331</c:v>
                </c:pt>
                <c:pt idx="215">
                  <c:v>45874.413888888892</c:v>
                </c:pt>
                <c:pt idx="216">
                  <c:v>45874.413194444445</c:v>
                </c:pt>
                <c:pt idx="217">
                  <c:v>45874.412499999999</c:v>
                </c:pt>
                <c:pt idx="218">
                  <c:v>45874.411805555559</c:v>
                </c:pt>
                <c:pt idx="219">
                  <c:v>45874.411111111112</c:v>
                </c:pt>
                <c:pt idx="220">
                  <c:v>45874.410416666666</c:v>
                </c:pt>
                <c:pt idx="221">
                  <c:v>45874.409722222219</c:v>
                </c:pt>
                <c:pt idx="222">
                  <c:v>45874.40902777778</c:v>
                </c:pt>
                <c:pt idx="223">
                  <c:v>45874.408333333333</c:v>
                </c:pt>
                <c:pt idx="224">
                  <c:v>45874.407638888886</c:v>
                </c:pt>
                <c:pt idx="225">
                  <c:v>45874.406944444447</c:v>
                </c:pt>
                <c:pt idx="226">
                  <c:v>45874.40625</c:v>
                </c:pt>
                <c:pt idx="227">
                  <c:v>45874.405555555553</c:v>
                </c:pt>
                <c:pt idx="228">
                  <c:v>45874.404861111114</c:v>
                </c:pt>
                <c:pt idx="229">
                  <c:v>45874.404166666667</c:v>
                </c:pt>
                <c:pt idx="230">
                  <c:v>45874.40347222222</c:v>
                </c:pt>
                <c:pt idx="231">
                  <c:v>45874.402777777781</c:v>
                </c:pt>
                <c:pt idx="232">
                  <c:v>45874.402083333334</c:v>
                </c:pt>
                <c:pt idx="233">
                  <c:v>45874.401388888888</c:v>
                </c:pt>
                <c:pt idx="234">
                  <c:v>45874.400694444441</c:v>
                </c:pt>
                <c:pt idx="235">
                  <c:v>45874.400000000001</c:v>
                </c:pt>
                <c:pt idx="236">
                  <c:v>45874.399305555555</c:v>
                </c:pt>
                <c:pt idx="237">
                  <c:v>45874.398611111108</c:v>
                </c:pt>
                <c:pt idx="238">
                  <c:v>45874.397916666669</c:v>
                </c:pt>
                <c:pt idx="239">
                  <c:v>45874.397222222222</c:v>
                </c:pt>
                <c:pt idx="240">
                  <c:v>45874.396527777775</c:v>
                </c:pt>
                <c:pt idx="241">
                  <c:v>45874.395833333336</c:v>
                </c:pt>
                <c:pt idx="242">
                  <c:v>45874.395138888889</c:v>
                </c:pt>
                <c:pt idx="243">
                  <c:v>45874.394444444442</c:v>
                </c:pt>
                <c:pt idx="244">
                  <c:v>45874.393750000003</c:v>
                </c:pt>
                <c:pt idx="245">
                  <c:v>45874.393055555556</c:v>
                </c:pt>
                <c:pt idx="246">
                  <c:v>45874.392361111109</c:v>
                </c:pt>
                <c:pt idx="247">
                  <c:v>45874.39166666667</c:v>
                </c:pt>
                <c:pt idx="248">
                  <c:v>45874.390972222223</c:v>
                </c:pt>
                <c:pt idx="249">
                  <c:v>45874.390277777777</c:v>
                </c:pt>
                <c:pt idx="250">
                  <c:v>45874.38958333333</c:v>
                </c:pt>
                <c:pt idx="251">
                  <c:v>45874.388888888891</c:v>
                </c:pt>
                <c:pt idx="252">
                  <c:v>45874.388194444444</c:v>
                </c:pt>
                <c:pt idx="253">
                  <c:v>45874.387499999997</c:v>
                </c:pt>
                <c:pt idx="254">
                  <c:v>45874.386805555558</c:v>
                </c:pt>
                <c:pt idx="255">
                  <c:v>45874.386111111111</c:v>
                </c:pt>
                <c:pt idx="256">
                  <c:v>45874.385416666664</c:v>
                </c:pt>
                <c:pt idx="257">
                  <c:v>45874.384722222225</c:v>
                </c:pt>
                <c:pt idx="258">
                  <c:v>45874.384027777778</c:v>
                </c:pt>
                <c:pt idx="259">
                  <c:v>45874.383333333331</c:v>
                </c:pt>
                <c:pt idx="260">
                  <c:v>45874.382638888892</c:v>
                </c:pt>
                <c:pt idx="261">
                  <c:v>45874.381944444445</c:v>
                </c:pt>
                <c:pt idx="262">
                  <c:v>45874.381249999999</c:v>
                </c:pt>
                <c:pt idx="263">
                  <c:v>45874.380555555559</c:v>
                </c:pt>
                <c:pt idx="264">
                  <c:v>45874.379861111112</c:v>
                </c:pt>
                <c:pt idx="265">
                  <c:v>45874.379166666666</c:v>
                </c:pt>
                <c:pt idx="266">
                  <c:v>45874.378472222219</c:v>
                </c:pt>
                <c:pt idx="267">
                  <c:v>45874.37777777778</c:v>
                </c:pt>
                <c:pt idx="268">
                  <c:v>45874.377083333333</c:v>
                </c:pt>
                <c:pt idx="269">
                  <c:v>45874.376388888886</c:v>
                </c:pt>
                <c:pt idx="270">
                  <c:v>45874.375694444447</c:v>
                </c:pt>
                <c:pt idx="271">
                  <c:v>45874.375</c:v>
                </c:pt>
              </c:numCache>
            </c:numRef>
          </c:cat>
          <c:val>
            <c:numRef>
              <c:f>daily_8h45_itd!$G$2:$G$273</c:f>
              <c:numCache>
                <c:formatCode>General</c:formatCode>
                <c:ptCount val="2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6404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3099</c:v>
                </c:pt>
                <c:pt idx="32">
                  <c:v>5927</c:v>
                </c:pt>
                <c:pt idx="33">
                  <c:v>3494</c:v>
                </c:pt>
                <c:pt idx="34">
                  <c:v>2113</c:v>
                </c:pt>
                <c:pt idx="35">
                  <c:v>4047</c:v>
                </c:pt>
                <c:pt idx="36">
                  <c:v>3792</c:v>
                </c:pt>
                <c:pt idx="37">
                  <c:v>4113</c:v>
                </c:pt>
                <c:pt idx="38">
                  <c:v>4523</c:v>
                </c:pt>
                <c:pt idx="39">
                  <c:v>4246</c:v>
                </c:pt>
                <c:pt idx="40">
                  <c:v>5742</c:v>
                </c:pt>
                <c:pt idx="41">
                  <c:v>2360</c:v>
                </c:pt>
                <c:pt idx="42">
                  <c:v>5978</c:v>
                </c:pt>
                <c:pt idx="43">
                  <c:v>2273</c:v>
                </c:pt>
                <c:pt idx="44">
                  <c:v>4875</c:v>
                </c:pt>
                <c:pt idx="45">
                  <c:v>2524</c:v>
                </c:pt>
                <c:pt idx="46">
                  <c:v>4079</c:v>
                </c:pt>
                <c:pt idx="47">
                  <c:v>2197</c:v>
                </c:pt>
                <c:pt idx="48">
                  <c:v>1918</c:v>
                </c:pt>
                <c:pt idx="49">
                  <c:v>3631</c:v>
                </c:pt>
                <c:pt idx="50">
                  <c:v>2580</c:v>
                </c:pt>
                <c:pt idx="51">
                  <c:v>2618</c:v>
                </c:pt>
                <c:pt idx="52">
                  <c:v>3663</c:v>
                </c:pt>
                <c:pt idx="53">
                  <c:v>5472</c:v>
                </c:pt>
                <c:pt idx="54">
                  <c:v>6384</c:v>
                </c:pt>
                <c:pt idx="55">
                  <c:v>3021</c:v>
                </c:pt>
                <c:pt idx="56">
                  <c:v>4623</c:v>
                </c:pt>
                <c:pt idx="57">
                  <c:v>3488</c:v>
                </c:pt>
                <c:pt idx="58">
                  <c:v>8450</c:v>
                </c:pt>
                <c:pt idx="59">
                  <c:v>5341</c:v>
                </c:pt>
                <c:pt idx="60">
                  <c:v>3648</c:v>
                </c:pt>
                <c:pt idx="61">
                  <c:v>3537</c:v>
                </c:pt>
                <c:pt idx="62">
                  <c:v>1339</c:v>
                </c:pt>
                <c:pt idx="63">
                  <c:v>2018</c:v>
                </c:pt>
                <c:pt idx="64">
                  <c:v>2955</c:v>
                </c:pt>
                <c:pt idx="65">
                  <c:v>781</c:v>
                </c:pt>
                <c:pt idx="66">
                  <c:v>1370</c:v>
                </c:pt>
                <c:pt idx="67">
                  <c:v>1623</c:v>
                </c:pt>
                <c:pt idx="68">
                  <c:v>2156</c:v>
                </c:pt>
                <c:pt idx="69">
                  <c:v>1946</c:v>
                </c:pt>
                <c:pt idx="70">
                  <c:v>3150</c:v>
                </c:pt>
                <c:pt idx="71">
                  <c:v>1772</c:v>
                </c:pt>
                <c:pt idx="72">
                  <c:v>2232</c:v>
                </c:pt>
                <c:pt idx="73">
                  <c:v>2623</c:v>
                </c:pt>
                <c:pt idx="74">
                  <c:v>3496</c:v>
                </c:pt>
                <c:pt idx="75">
                  <c:v>1336</c:v>
                </c:pt>
                <c:pt idx="76">
                  <c:v>1697</c:v>
                </c:pt>
                <c:pt idx="77">
                  <c:v>1685</c:v>
                </c:pt>
                <c:pt idx="78">
                  <c:v>1470</c:v>
                </c:pt>
                <c:pt idx="79">
                  <c:v>929</c:v>
                </c:pt>
                <c:pt idx="80">
                  <c:v>1968</c:v>
                </c:pt>
                <c:pt idx="81">
                  <c:v>2115</c:v>
                </c:pt>
                <c:pt idx="82">
                  <c:v>1520</c:v>
                </c:pt>
                <c:pt idx="83">
                  <c:v>1613</c:v>
                </c:pt>
                <c:pt idx="84">
                  <c:v>3087</c:v>
                </c:pt>
                <c:pt idx="85">
                  <c:v>534</c:v>
                </c:pt>
                <c:pt idx="86">
                  <c:v>1036</c:v>
                </c:pt>
                <c:pt idx="87">
                  <c:v>1017</c:v>
                </c:pt>
                <c:pt idx="88">
                  <c:v>1523</c:v>
                </c:pt>
                <c:pt idx="89">
                  <c:v>1727</c:v>
                </c:pt>
                <c:pt idx="90">
                  <c:v>2190</c:v>
                </c:pt>
                <c:pt idx="91">
                  <c:v>1017</c:v>
                </c:pt>
                <c:pt idx="92">
                  <c:v>1453</c:v>
                </c:pt>
                <c:pt idx="93">
                  <c:v>557</c:v>
                </c:pt>
                <c:pt idx="94">
                  <c:v>930</c:v>
                </c:pt>
                <c:pt idx="95">
                  <c:v>1302</c:v>
                </c:pt>
                <c:pt idx="96">
                  <c:v>1671</c:v>
                </c:pt>
                <c:pt idx="97">
                  <c:v>1126</c:v>
                </c:pt>
                <c:pt idx="98">
                  <c:v>738</c:v>
                </c:pt>
                <c:pt idx="99">
                  <c:v>1919</c:v>
                </c:pt>
                <c:pt idx="100">
                  <c:v>1022</c:v>
                </c:pt>
                <c:pt idx="101">
                  <c:v>1685</c:v>
                </c:pt>
                <c:pt idx="102">
                  <c:v>2613</c:v>
                </c:pt>
                <c:pt idx="103">
                  <c:v>975</c:v>
                </c:pt>
                <c:pt idx="104">
                  <c:v>1811</c:v>
                </c:pt>
                <c:pt idx="105">
                  <c:v>2255</c:v>
                </c:pt>
                <c:pt idx="106">
                  <c:v>1988</c:v>
                </c:pt>
                <c:pt idx="107">
                  <c:v>1657</c:v>
                </c:pt>
                <c:pt idx="108">
                  <c:v>1729</c:v>
                </c:pt>
                <c:pt idx="109">
                  <c:v>1370</c:v>
                </c:pt>
                <c:pt idx="110">
                  <c:v>1140</c:v>
                </c:pt>
                <c:pt idx="111">
                  <c:v>1354</c:v>
                </c:pt>
                <c:pt idx="112">
                  <c:v>1844</c:v>
                </c:pt>
                <c:pt idx="113">
                  <c:v>683</c:v>
                </c:pt>
                <c:pt idx="114">
                  <c:v>1234</c:v>
                </c:pt>
                <c:pt idx="115">
                  <c:v>1208</c:v>
                </c:pt>
                <c:pt idx="116">
                  <c:v>712</c:v>
                </c:pt>
                <c:pt idx="117">
                  <c:v>1212</c:v>
                </c:pt>
                <c:pt idx="118">
                  <c:v>1676</c:v>
                </c:pt>
                <c:pt idx="119">
                  <c:v>655</c:v>
                </c:pt>
                <c:pt idx="120">
                  <c:v>620</c:v>
                </c:pt>
                <c:pt idx="121">
                  <c:v>0</c:v>
                </c:pt>
                <c:pt idx="122">
                  <c:v>551</c:v>
                </c:pt>
                <c:pt idx="123">
                  <c:v>298</c:v>
                </c:pt>
                <c:pt idx="124">
                  <c:v>741</c:v>
                </c:pt>
                <c:pt idx="125">
                  <c:v>725</c:v>
                </c:pt>
                <c:pt idx="126">
                  <c:v>1098</c:v>
                </c:pt>
                <c:pt idx="127">
                  <c:v>583</c:v>
                </c:pt>
                <c:pt idx="128">
                  <c:v>2116</c:v>
                </c:pt>
                <c:pt idx="129">
                  <c:v>709</c:v>
                </c:pt>
                <c:pt idx="130">
                  <c:v>937</c:v>
                </c:pt>
                <c:pt idx="131">
                  <c:v>1159</c:v>
                </c:pt>
                <c:pt idx="132">
                  <c:v>869</c:v>
                </c:pt>
                <c:pt idx="133">
                  <c:v>1370</c:v>
                </c:pt>
                <c:pt idx="134">
                  <c:v>2283</c:v>
                </c:pt>
                <c:pt idx="135">
                  <c:v>974</c:v>
                </c:pt>
                <c:pt idx="136">
                  <c:v>1589</c:v>
                </c:pt>
                <c:pt idx="137">
                  <c:v>604</c:v>
                </c:pt>
                <c:pt idx="138">
                  <c:v>724</c:v>
                </c:pt>
                <c:pt idx="139">
                  <c:v>2444</c:v>
                </c:pt>
                <c:pt idx="140">
                  <c:v>623</c:v>
                </c:pt>
                <c:pt idx="141">
                  <c:v>1034</c:v>
                </c:pt>
                <c:pt idx="142">
                  <c:v>1240</c:v>
                </c:pt>
                <c:pt idx="143">
                  <c:v>972</c:v>
                </c:pt>
                <c:pt idx="144">
                  <c:v>992</c:v>
                </c:pt>
                <c:pt idx="145">
                  <c:v>632</c:v>
                </c:pt>
                <c:pt idx="146">
                  <c:v>943</c:v>
                </c:pt>
                <c:pt idx="147">
                  <c:v>2773</c:v>
                </c:pt>
                <c:pt idx="148">
                  <c:v>1504</c:v>
                </c:pt>
                <c:pt idx="149">
                  <c:v>2050</c:v>
                </c:pt>
                <c:pt idx="150">
                  <c:v>1397</c:v>
                </c:pt>
                <c:pt idx="151">
                  <c:v>2507</c:v>
                </c:pt>
                <c:pt idx="152">
                  <c:v>1386</c:v>
                </c:pt>
                <c:pt idx="153">
                  <c:v>1930</c:v>
                </c:pt>
                <c:pt idx="154">
                  <c:v>986</c:v>
                </c:pt>
                <c:pt idx="155">
                  <c:v>637</c:v>
                </c:pt>
                <c:pt idx="156">
                  <c:v>1019</c:v>
                </c:pt>
                <c:pt idx="157">
                  <c:v>626</c:v>
                </c:pt>
                <c:pt idx="158">
                  <c:v>1058</c:v>
                </c:pt>
                <c:pt idx="159">
                  <c:v>867</c:v>
                </c:pt>
                <c:pt idx="160">
                  <c:v>979</c:v>
                </c:pt>
                <c:pt idx="161">
                  <c:v>1088</c:v>
                </c:pt>
                <c:pt idx="162">
                  <c:v>1898</c:v>
                </c:pt>
                <c:pt idx="163">
                  <c:v>562</c:v>
                </c:pt>
                <c:pt idx="164">
                  <c:v>1462</c:v>
                </c:pt>
                <c:pt idx="165">
                  <c:v>994</c:v>
                </c:pt>
                <c:pt idx="166">
                  <c:v>871</c:v>
                </c:pt>
                <c:pt idx="167">
                  <c:v>1215</c:v>
                </c:pt>
                <c:pt idx="168">
                  <c:v>1403</c:v>
                </c:pt>
                <c:pt idx="169">
                  <c:v>2048</c:v>
                </c:pt>
                <c:pt idx="170">
                  <c:v>1991</c:v>
                </c:pt>
                <c:pt idx="171">
                  <c:v>936</c:v>
                </c:pt>
                <c:pt idx="172">
                  <c:v>1624</c:v>
                </c:pt>
                <c:pt idx="173">
                  <c:v>920</c:v>
                </c:pt>
                <c:pt idx="174">
                  <c:v>2454</c:v>
                </c:pt>
                <c:pt idx="175">
                  <c:v>820</c:v>
                </c:pt>
                <c:pt idx="176">
                  <c:v>1396</c:v>
                </c:pt>
                <c:pt idx="177">
                  <c:v>981</c:v>
                </c:pt>
                <c:pt idx="178">
                  <c:v>3039</c:v>
                </c:pt>
                <c:pt idx="179">
                  <c:v>2812</c:v>
                </c:pt>
                <c:pt idx="180">
                  <c:v>3948</c:v>
                </c:pt>
                <c:pt idx="181">
                  <c:v>1722</c:v>
                </c:pt>
                <c:pt idx="182">
                  <c:v>1025</c:v>
                </c:pt>
                <c:pt idx="183">
                  <c:v>897</c:v>
                </c:pt>
                <c:pt idx="184">
                  <c:v>1721</c:v>
                </c:pt>
                <c:pt idx="185">
                  <c:v>1777</c:v>
                </c:pt>
                <c:pt idx="186">
                  <c:v>2675</c:v>
                </c:pt>
                <c:pt idx="187">
                  <c:v>2752</c:v>
                </c:pt>
                <c:pt idx="188">
                  <c:v>3946</c:v>
                </c:pt>
                <c:pt idx="189">
                  <c:v>2828</c:v>
                </c:pt>
                <c:pt idx="190">
                  <c:v>957</c:v>
                </c:pt>
                <c:pt idx="191">
                  <c:v>1697</c:v>
                </c:pt>
                <c:pt idx="192">
                  <c:v>785</c:v>
                </c:pt>
                <c:pt idx="193">
                  <c:v>1740</c:v>
                </c:pt>
                <c:pt idx="194">
                  <c:v>1400</c:v>
                </c:pt>
                <c:pt idx="195">
                  <c:v>770</c:v>
                </c:pt>
                <c:pt idx="196">
                  <c:v>1717</c:v>
                </c:pt>
                <c:pt idx="197">
                  <c:v>1391</c:v>
                </c:pt>
                <c:pt idx="198">
                  <c:v>1859</c:v>
                </c:pt>
                <c:pt idx="199">
                  <c:v>2892</c:v>
                </c:pt>
                <c:pt idx="200">
                  <c:v>1933</c:v>
                </c:pt>
                <c:pt idx="201">
                  <c:v>518</c:v>
                </c:pt>
                <c:pt idx="202">
                  <c:v>766</c:v>
                </c:pt>
                <c:pt idx="203">
                  <c:v>519</c:v>
                </c:pt>
                <c:pt idx="204">
                  <c:v>551</c:v>
                </c:pt>
                <c:pt idx="205">
                  <c:v>760</c:v>
                </c:pt>
                <c:pt idx="206">
                  <c:v>450</c:v>
                </c:pt>
                <c:pt idx="207">
                  <c:v>950</c:v>
                </c:pt>
                <c:pt idx="208">
                  <c:v>1183</c:v>
                </c:pt>
                <c:pt idx="209">
                  <c:v>473</c:v>
                </c:pt>
                <c:pt idx="210">
                  <c:v>1715</c:v>
                </c:pt>
                <c:pt idx="211">
                  <c:v>1192</c:v>
                </c:pt>
                <c:pt idx="212">
                  <c:v>896</c:v>
                </c:pt>
                <c:pt idx="213">
                  <c:v>1141</c:v>
                </c:pt>
                <c:pt idx="214">
                  <c:v>539</c:v>
                </c:pt>
                <c:pt idx="215">
                  <c:v>378</c:v>
                </c:pt>
                <c:pt idx="216">
                  <c:v>933</c:v>
                </c:pt>
                <c:pt idx="217">
                  <c:v>876</c:v>
                </c:pt>
                <c:pt idx="218">
                  <c:v>854</c:v>
                </c:pt>
                <c:pt idx="219">
                  <c:v>618</c:v>
                </c:pt>
                <c:pt idx="220">
                  <c:v>596</c:v>
                </c:pt>
                <c:pt idx="221">
                  <c:v>1463</c:v>
                </c:pt>
                <c:pt idx="222">
                  <c:v>1512</c:v>
                </c:pt>
                <c:pt idx="223">
                  <c:v>936</c:v>
                </c:pt>
                <c:pt idx="224">
                  <c:v>1800</c:v>
                </c:pt>
                <c:pt idx="225">
                  <c:v>801</c:v>
                </c:pt>
                <c:pt idx="226">
                  <c:v>1400</c:v>
                </c:pt>
                <c:pt idx="227">
                  <c:v>2774</c:v>
                </c:pt>
                <c:pt idx="228">
                  <c:v>1979</c:v>
                </c:pt>
                <c:pt idx="229">
                  <c:v>1306</c:v>
                </c:pt>
                <c:pt idx="230">
                  <c:v>1110</c:v>
                </c:pt>
                <c:pt idx="231">
                  <c:v>886</c:v>
                </c:pt>
                <c:pt idx="232">
                  <c:v>1152</c:v>
                </c:pt>
                <c:pt idx="233">
                  <c:v>1046</c:v>
                </c:pt>
                <c:pt idx="234">
                  <c:v>715</c:v>
                </c:pt>
                <c:pt idx="235">
                  <c:v>1269</c:v>
                </c:pt>
                <c:pt idx="236">
                  <c:v>724</c:v>
                </c:pt>
                <c:pt idx="237">
                  <c:v>1678</c:v>
                </c:pt>
                <c:pt idx="238">
                  <c:v>1764</c:v>
                </c:pt>
                <c:pt idx="239">
                  <c:v>879</c:v>
                </c:pt>
                <c:pt idx="240">
                  <c:v>1722</c:v>
                </c:pt>
                <c:pt idx="241">
                  <c:v>3533</c:v>
                </c:pt>
                <c:pt idx="242">
                  <c:v>2044</c:v>
                </c:pt>
                <c:pt idx="243">
                  <c:v>1491</c:v>
                </c:pt>
                <c:pt idx="244">
                  <c:v>1108</c:v>
                </c:pt>
                <c:pt idx="245">
                  <c:v>592</c:v>
                </c:pt>
                <c:pt idx="246">
                  <c:v>980</c:v>
                </c:pt>
                <c:pt idx="247">
                  <c:v>325</c:v>
                </c:pt>
                <c:pt idx="248">
                  <c:v>587</c:v>
                </c:pt>
                <c:pt idx="249">
                  <c:v>683</c:v>
                </c:pt>
                <c:pt idx="250">
                  <c:v>758</c:v>
                </c:pt>
                <c:pt idx="251">
                  <c:v>1906</c:v>
                </c:pt>
                <c:pt idx="252">
                  <c:v>1271</c:v>
                </c:pt>
                <c:pt idx="253">
                  <c:v>1342</c:v>
                </c:pt>
                <c:pt idx="254">
                  <c:v>1701</c:v>
                </c:pt>
                <c:pt idx="255">
                  <c:v>1137</c:v>
                </c:pt>
                <c:pt idx="256">
                  <c:v>1994</c:v>
                </c:pt>
                <c:pt idx="257">
                  <c:v>1314</c:v>
                </c:pt>
                <c:pt idx="258">
                  <c:v>681</c:v>
                </c:pt>
                <c:pt idx="259">
                  <c:v>951</c:v>
                </c:pt>
                <c:pt idx="260">
                  <c:v>1262</c:v>
                </c:pt>
                <c:pt idx="261">
                  <c:v>575</c:v>
                </c:pt>
                <c:pt idx="262">
                  <c:v>1029</c:v>
                </c:pt>
                <c:pt idx="263">
                  <c:v>1527</c:v>
                </c:pt>
                <c:pt idx="264">
                  <c:v>1783</c:v>
                </c:pt>
                <c:pt idx="265">
                  <c:v>627</c:v>
                </c:pt>
                <c:pt idx="266">
                  <c:v>892</c:v>
                </c:pt>
                <c:pt idx="267">
                  <c:v>887</c:v>
                </c:pt>
                <c:pt idx="268">
                  <c:v>1365</c:v>
                </c:pt>
                <c:pt idx="269">
                  <c:v>1904</c:v>
                </c:pt>
                <c:pt idx="270">
                  <c:v>2337</c:v>
                </c:pt>
                <c:pt idx="271">
                  <c:v>3404</c:v>
                </c:pt>
              </c:numCache>
            </c:numRef>
          </c:val>
          <c:extLst>
            <c:ext xmlns:c16="http://schemas.microsoft.com/office/drawing/2014/chart" uri="{C3380CC4-5D6E-409C-BE32-E72D297353CC}">
              <c16:uniqueId val="{00000000-9A05-4DE8-BD52-9C455AB3902F}"/>
            </c:ext>
          </c:extLst>
        </c:ser>
        <c:dLbls>
          <c:showLegendKey val="0"/>
          <c:showVal val="0"/>
          <c:showCatName val="0"/>
          <c:showSerName val="0"/>
          <c:showPercent val="0"/>
          <c:showBubbleSize val="0"/>
        </c:dLbls>
        <c:gapWidth val="0"/>
        <c:overlap val="100"/>
        <c:axId val="519108240"/>
        <c:axId val="519107280"/>
      </c:barChart>
      <c:lineChart>
        <c:grouping val="standard"/>
        <c:varyColors val="0"/>
        <c:ser>
          <c:idx val="0"/>
          <c:order val="0"/>
          <c:tx>
            <c:strRef>
              <c:f>daily_8h45_itd!$F$1</c:f>
              <c:strCache>
                <c:ptCount val="1"/>
                <c:pt idx="0">
                  <c:v>close</c:v>
                </c:pt>
              </c:strCache>
            </c:strRef>
          </c:tx>
          <c:spPr>
            <a:ln w="19050" cap="rnd">
              <a:solidFill>
                <a:srgbClr val="054372"/>
              </a:solidFill>
              <a:round/>
            </a:ln>
            <a:effectLst/>
          </c:spPr>
          <c:marker>
            <c:symbol val="none"/>
          </c:marker>
          <c:cat>
            <c:numRef>
              <c:f>daily_8h45_itd!$A$2:$A$273</c:f>
              <c:numCache>
                <c:formatCode>m/d/yyyy\ h:mm</c:formatCode>
                <c:ptCount val="272"/>
                <c:pt idx="0">
                  <c:v>45874.625</c:v>
                </c:pt>
                <c:pt idx="1">
                  <c:v>45874.624305555553</c:v>
                </c:pt>
                <c:pt idx="2">
                  <c:v>45874.623611111114</c:v>
                </c:pt>
                <c:pt idx="3">
                  <c:v>45874.622916666667</c:v>
                </c:pt>
                <c:pt idx="4">
                  <c:v>45874.62222222222</c:v>
                </c:pt>
                <c:pt idx="5">
                  <c:v>45874.621527777781</c:v>
                </c:pt>
                <c:pt idx="6">
                  <c:v>45874.620833333334</c:v>
                </c:pt>
                <c:pt idx="7">
                  <c:v>45874.620138888888</c:v>
                </c:pt>
                <c:pt idx="8">
                  <c:v>45874.619444444441</c:v>
                </c:pt>
                <c:pt idx="9">
                  <c:v>45874.618750000001</c:v>
                </c:pt>
                <c:pt idx="10">
                  <c:v>45874.618055555555</c:v>
                </c:pt>
                <c:pt idx="11">
                  <c:v>45874.617361111108</c:v>
                </c:pt>
                <c:pt idx="12">
                  <c:v>45874.616666666669</c:v>
                </c:pt>
                <c:pt idx="13">
                  <c:v>45874.615972222222</c:v>
                </c:pt>
                <c:pt idx="14">
                  <c:v>45874.615277777775</c:v>
                </c:pt>
                <c:pt idx="15">
                  <c:v>45874.614583333336</c:v>
                </c:pt>
                <c:pt idx="16">
                  <c:v>45874.613888888889</c:v>
                </c:pt>
                <c:pt idx="17">
                  <c:v>45874.613194444442</c:v>
                </c:pt>
                <c:pt idx="18">
                  <c:v>45874.612500000003</c:v>
                </c:pt>
                <c:pt idx="19">
                  <c:v>45874.611805555556</c:v>
                </c:pt>
                <c:pt idx="20">
                  <c:v>45874.611111111109</c:v>
                </c:pt>
                <c:pt idx="21">
                  <c:v>45874.61041666667</c:v>
                </c:pt>
                <c:pt idx="22">
                  <c:v>45874.609722222223</c:v>
                </c:pt>
                <c:pt idx="23">
                  <c:v>45874.609027777777</c:v>
                </c:pt>
                <c:pt idx="24">
                  <c:v>45874.60833333333</c:v>
                </c:pt>
                <c:pt idx="25">
                  <c:v>45874.607638888891</c:v>
                </c:pt>
                <c:pt idx="26">
                  <c:v>45874.606944444444</c:v>
                </c:pt>
                <c:pt idx="27">
                  <c:v>45874.606249999997</c:v>
                </c:pt>
                <c:pt idx="28">
                  <c:v>45874.605555555558</c:v>
                </c:pt>
                <c:pt idx="29">
                  <c:v>45874.604861111111</c:v>
                </c:pt>
                <c:pt idx="30">
                  <c:v>45874.604166666664</c:v>
                </c:pt>
                <c:pt idx="31">
                  <c:v>45874.603472222225</c:v>
                </c:pt>
                <c:pt idx="32">
                  <c:v>45874.602777777778</c:v>
                </c:pt>
                <c:pt idx="33">
                  <c:v>45874.602083333331</c:v>
                </c:pt>
                <c:pt idx="34">
                  <c:v>45874.601388888892</c:v>
                </c:pt>
                <c:pt idx="35">
                  <c:v>45874.600694444445</c:v>
                </c:pt>
                <c:pt idx="36">
                  <c:v>45874.6</c:v>
                </c:pt>
                <c:pt idx="37">
                  <c:v>45874.599305555559</c:v>
                </c:pt>
                <c:pt idx="38">
                  <c:v>45874.598611111112</c:v>
                </c:pt>
                <c:pt idx="39">
                  <c:v>45874.597916666666</c:v>
                </c:pt>
                <c:pt idx="40">
                  <c:v>45874.597222222219</c:v>
                </c:pt>
                <c:pt idx="41">
                  <c:v>45874.59652777778</c:v>
                </c:pt>
                <c:pt idx="42">
                  <c:v>45874.595833333333</c:v>
                </c:pt>
                <c:pt idx="43">
                  <c:v>45874.595138888886</c:v>
                </c:pt>
                <c:pt idx="44">
                  <c:v>45874.594444444447</c:v>
                </c:pt>
                <c:pt idx="45">
                  <c:v>45874.59375</c:v>
                </c:pt>
                <c:pt idx="46">
                  <c:v>45874.593055555553</c:v>
                </c:pt>
                <c:pt idx="47">
                  <c:v>45874.592361111114</c:v>
                </c:pt>
                <c:pt idx="48">
                  <c:v>45874.591666666667</c:v>
                </c:pt>
                <c:pt idx="49">
                  <c:v>45874.59097222222</c:v>
                </c:pt>
                <c:pt idx="50">
                  <c:v>45874.590277777781</c:v>
                </c:pt>
                <c:pt idx="51">
                  <c:v>45874.589583333334</c:v>
                </c:pt>
                <c:pt idx="52">
                  <c:v>45874.588888888888</c:v>
                </c:pt>
                <c:pt idx="53">
                  <c:v>45874.588194444441</c:v>
                </c:pt>
                <c:pt idx="54">
                  <c:v>45874.587500000001</c:v>
                </c:pt>
                <c:pt idx="55">
                  <c:v>45874.586805555555</c:v>
                </c:pt>
                <c:pt idx="56">
                  <c:v>45874.586111111108</c:v>
                </c:pt>
                <c:pt idx="57">
                  <c:v>45874.585416666669</c:v>
                </c:pt>
                <c:pt idx="58">
                  <c:v>45874.584722222222</c:v>
                </c:pt>
                <c:pt idx="59">
                  <c:v>45874.584027777775</c:v>
                </c:pt>
                <c:pt idx="60">
                  <c:v>45874.583333333336</c:v>
                </c:pt>
                <c:pt idx="61">
                  <c:v>45874.582638888889</c:v>
                </c:pt>
                <c:pt idx="62">
                  <c:v>45874.581944444442</c:v>
                </c:pt>
                <c:pt idx="63">
                  <c:v>45874.581250000003</c:v>
                </c:pt>
                <c:pt idx="64">
                  <c:v>45874.580555555556</c:v>
                </c:pt>
                <c:pt idx="65">
                  <c:v>45874.579861111109</c:v>
                </c:pt>
                <c:pt idx="66">
                  <c:v>45874.57916666667</c:v>
                </c:pt>
                <c:pt idx="67">
                  <c:v>45874.578472222223</c:v>
                </c:pt>
                <c:pt idx="68">
                  <c:v>45874.577777777777</c:v>
                </c:pt>
                <c:pt idx="69">
                  <c:v>45874.57708333333</c:v>
                </c:pt>
                <c:pt idx="70">
                  <c:v>45874.576388888891</c:v>
                </c:pt>
                <c:pt idx="71">
                  <c:v>45874.575694444444</c:v>
                </c:pt>
                <c:pt idx="72">
                  <c:v>45874.574999999997</c:v>
                </c:pt>
                <c:pt idx="73">
                  <c:v>45874.574305555558</c:v>
                </c:pt>
                <c:pt idx="74">
                  <c:v>45874.573611111111</c:v>
                </c:pt>
                <c:pt idx="75">
                  <c:v>45874.572916666664</c:v>
                </c:pt>
                <c:pt idx="76">
                  <c:v>45874.572222222225</c:v>
                </c:pt>
                <c:pt idx="77">
                  <c:v>45874.571527777778</c:v>
                </c:pt>
                <c:pt idx="78">
                  <c:v>45874.570833333331</c:v>
                </c:pt>
                <c:pt idx="79">
                  <c:v>45874.570138888892</c:v>
                </c:pt>
                <c:pt idx="80">
                  <c:v>45874.569444444445</c:v>
                </c:pt>
                <c:pt idx="81">
                  <c:v>45874.568749999999</c:v>
                </c:pt>
                <c:pt idx="82">
                  <c:v>45874.568055555559</c:v>
                </c:pt>
                <c:pt idx="83">
                  <c:v>45874.567361111112</c:v>
                </c:pt>
                <c:pt idx="84">
                  <c:v>45874.566666666666</c:v>
                </c:pt>
                <c:pt idx="85">
                  <c:v>45874.565972222219</c:v>
                </c:pt>
                <c:pt idx="86">
                  <c:v>45874.56527777778</c:v>
                </c:pt>
                <c:pt idx="87">
                  <c:v>45874.564583333333</c:v>
                </c:pt>
                <c:pt idx="88">
                  <c:v>45874.563888888886</c:v>
                </c:pt>
                <c:pt idx="89">
                  <c:v>45874.563194444447</c:v>
                </c:pt>
                <c:pt idx="90">
                  <c:v>45874.5625</c:v>
                </c:pt>
                <c:pt idx="91">
                  <c:v>45874.561805555553</c:v>
                </c:pt>
                <c:pt idx="92">
                  <c:v>45874.561111111114</c:v>
                </c:pt>
                <c:pt idx="93">
                  <c:v>45874.560416666667</c:v>
                </c:pt>
                <c:pt idx="94">
                  <c:v>45874.55972222222</c:v>
                </c:pt>
                <c:pt idx="95">
                  <c:v>45874.559027777781</c:v>
                </c:pt>
                <c:pt idx="96">
                  <c:v>45874.558333333334</c:v>
                </c:pt>
                <c:pt idx="97">
                  <c:v>45874.557638888888</c:v>
                </c:pt>
                <c:pt idx="98">
                  <c:v>45874.556944444441</c:v>
                </c:pt>
                <c:pt idx="99">
                  <c:v>45874.556250000001</c:v>
                </c:pt>
                <c:pt idx="100">
                  <c:v>45874.555555555555</c:v>
                </c:pt>
                <c:pt idx="101">
                  <c:v>45874.554861111108</c:v>
                </c:pt>
                <c:pt idx="102">
                  <c:v>45874.554166666669</c:v>
                </c:pt>
                <c:pt idx="103">
                  <c:v>45874.553472222222</c:v>
                </c:pt>
                <c:pt idx="104">
                  <c:v>45874.552777777775</c:v>
                </c:pt>
                <c:pt idx="105">
                  <c:v>45874.552083333336</c:v>
                </c:pt>
                <c:pt idx="106">
                  <c:v>45874.551388888889</c:v>
                </c:pt>
                <c:pt idx="107">
                  <c:v>45874.550694444442</c:v>
                </c:pt>
                <c:pt idx="108">
                  <c:v>45874.55</c:v>
                </c:pt>
                <c:pt idx="109">
                  <c:v>45874.549305555556</c:v>
                </c:pt>
                <c:pt idx="110">
                  <c:v>45874.548611111109</c:v>
                </c:pt>
                <c:pt idx="111">
                  <c:v>45874.54791666667</c:v>
                </c:pt>
                <c:pt idx="112">
                  <c:v>45874.547222222223</c:v>
                </c:pt>
                <c:pt idx="113">
                  <c:v>45874.546527777777</c:v>
                </c:pt>
                <c:pt idx="114">
                  <c:v>45874.54583333333</c:v>
                </c:pt>
                <c:pt idx="115">
                  <c:v>45874.545138888891</c:v>
                </c:pt>
                <c:pt idx="116">
                  <c:v>45874.544444444444</c:v>
                </c:pt>
                <c:pt idx="117">
                  <c:v>45874.543749999997</c:v>
                </c:pt>
                <c:pt idx="118">
                  <c:v>45874.543055555558</c:v>
                </c:pt>
                <c:pt idx="119">
                  <c:v>45874.542361111111</c:v>
                </c:pt>
                <c:pt idx="120">
                  <c:v>45874.541666666664</c:v>
                </c:pt>
                <c:pt idx="121">
                  <c:v>45874.479166666664</c:v>
                </c:pt>
                <c:pt idx="122">
                  <c:v>45874.478472222225</c:v>
                </c:pt>
                <c:pt idx="123">
                  <c:v>45874.477777777778</c:v>
                </c:pt>
                <c:pt idx="124">
                  <c:v>45874.477083333331</c:v>
                </c:pt>
                <c:pt idx="125">
                  <c:v>45874.476388888892</c:v>
                </c:pt>
                <c:pt idx="126">
                  <c:v>45874.475694444445</c:v>
                </c:pt>
                <c:pt idx="127">
                  <c:v>45874.474999999999</c:v>
                </c:pt>
                <c:pt idx="128">
                  <c:v>45874.474305555559</c:v>
                </c:pt>
                <c:pt idx="129">
                  <c:v>45874.473611111112</c:v>
                </c:pt>
                <c:pt idx="130">
                  <c:v>45874.472916666666</c:v>
                </c:pt>
                <c:pt idx="131">
                  <c:v>45874.472222222219</c:v>
                </c:pt>
                <c:pt idx="132">
                  <c:v>45874.47152777778</c:v>
                </c:pt>
                <c:pt idx="133">
                  <c:v>45874.470833333333</c:v>
                </c:pt>
                <c:pt idx="134">
                  <c:v>45874.470138888886</c:v>
                </c:pt>
                <c:pt idx="135">
                  <c:v>45874.469444444447</c:v>
                </c:pt>
                <c:pt idx="136">
                  <c:v>45874.46875</c:v>
                </c:pt>
                <c:pt idx="137">
                  <c:v>45874.468055555553</c:v>
                </c:pt>
                <c:pt idx="138">
                  <c:v>45874.467361111114</c:v>
                </c:pt>
                <c:pt idx="139">
                  <c:v>45874.466666666667</c:v>
                </c:pt>
                <c:pt idx="140">
                  <c:v>45874.46597222222</c:v>
                </c:pt>
                <c:pt idx="141">
                  <c:v>45874.465277777781</c:v>
                </c:pt>
                <c:pt idx="142">
                  <c:v>45874.464583333334</c:v>
                </c:pt>
                <c:pt idx="143">
                  <c:v>45874.463888888888</c:v>
                </c:pt>
                <c:pt idx="144">
                  <c:v>45874.463194444441</c:v>
                </c:pt>
                <c:pt idx="145">
                  <c:v>45874.462500000001</c:v>
                </c:pt>
                <c:pt idx="146">
                  <c:v>45874.461805555555</c:v>
                </c:pt>
                <c:pt idx="147">
                  <c:v>45874.461111111108</c:v>
                </c:pt>
                <c:pt idx="148">
                  <c:v>45874.460416666669</c:v>
                </c:pt>
                <c:pt idx="149">
                  <c:v>45874.459722222222</c:v>
                </c:pt>
                <c:pt idx="150">
                  <c:v>45874.459027777775</c:v>
                </c:pt>
                <c:pt idx="151">
                  <c:v>45874.458333333336</c:v>
                </c:pt>
                <c:pt idx="152">
                  <c:v>45874.457638888889</c:v>
                </c:pt>
                <c:pt idx="153">
                  <c:v>45874.456944444442</c:v>
                </c:pt>
                <c:pt idx="154">
                  <c:v>45874.456250000003</c:v>
                </c:pt>
                <c:pt idx="155">
                  <c:v>45874.455555555556</c:v>
                </c:pt>
                <c:pt idx="156">
                  <c:v>45874.454861111109</c:v>
                </c:pt>
                <c:pt idx="157">
                  <c:v>45874.45416666667</c:v>
                </c:pt>
                <c:pt idx="158">
                  <c:v>45874.453472222223</c:v>
                </c:pt>
                <c:pt idx="159">
                  <c:v>45874.452777777777</c:v>
                </c:pt>
                <c:pt idx="160">
                  <c:v>45874.45208333333</c:v>
                </c:pt>
                <c:pt idx="161">
                  <c:v>45874.451388888891</c:v>
                </c:pt>
                <c:pt idx="162">
                  <c:v>45874.450694444444</c:v>
                </c:pt>
                <c:pt idx="163">
                  <c:v>45874.45</c:v>
                </c:pt>
                <c:pt idx="164">
                  <c:v>45874.449305555558</c:v>
                </c:pt>
                <c:pt idx="165">
                  <c:v>45874.448611111111</c:v>
                </c:pt>
                <c:pt idx="166">
                  <c:v>45874.447916666664</c:v>
                </c:pt>
                <c:pt idx="167">
                  <c:v>45874.447222222225</c:v>
                </c:pt>
                <c:pt idx="168">
                  <c:v>45874.446527777778</c:v>
                </c:pt>
                <c:pt idx="169">
                  <c:v>45874.445833333331</c:v>
                </c:pt>
                <c:pt idx="170">
                  <c:v>45874.445138888892</c:v>
                </c:pt>
                <c:pt idx="171">
                  <c:v>45874.444444444445</c:v>
                </c:pt>
                <c:pt idx="172">
                  <c:v>45874.443749999999</c:v>
                </c:pt>
                <c:pt idx="173">
                  <c:v>45874.443055555559</c:v>
                </c:pt>
                <c:pt idx="174">
                  <c:v>45874.442361111112</c:v>
                </c:pt>
                <c:pt idx="175">
                  <c:v>45874.441666666666</c:v>
                </c:pt>
                <c:pt idx="176">
                  <c:v>45874.440972222219</c:v>
                </c:pt>
                <c:pt idx="177">
                  <c:v>45874.44027777778</c:v>
                </c:pt>
                <c:pt idx="178">
                  <c:v>45874.439583333333</c:v>
                </c:pt>
                <c:pt idx="179">
                  <c:v>45874.438888888886</c:v>
                </c:pt>
                <c:pt idx="180">
                  <c:v>45874.438194444447</c:v>
                </c:pt>
                <c:pt idx="181">
                  <c:v>45874.4375</c:v>
                </c:pt>
                <c:pt idx="182">
                  <c:v>45874.436805555553</c:v>
                </c:pt>
                <c:pt idx="183">
                  <c:v>45874.436111111114</c:v>
                </c:pt>
                <c:pt idx="184">
                  <c:v>45874.435416666667</c:v>
                </c:pt>
                <c:pt idx="185">
                  <c:v>45874.43472222222</c:v>
                </c:pt>
                <c:pt idx="186">
                  <c:v>45874.434027777781</c:v>
                </c:pt>
                <c:pt idx="187">
                  <c:v>45874.433333333334</c:v>
                </c:pt>
                <c:pt idx="188">
                  <c:v>45874.432638888888</c:v>
                </c:pt>
                <c:pt idx="189">
                  <c:v>45874.431944444441</c:v>
                </c:pt>
                <c:pt idx="190">
                  <c:v>45874.431250000001</c:v>
                </c:pt>
                <c:pt idx="191">
                  <c:v>45874.430555555555</c:v>
                </c:pt>
                <c:pt idx="192">
                  <c:v>45874.429861111108</c:v>
                </c:pt>
                <c:pt idx="193">
                  <c:v>45874.429166666669</c:v>
                </c:pt>
                <c:pt idx="194">
                  <c:v>45874.428472222222</c:v>
                </c:pt>
                <c:pt idx="195">
                  <c:v>45874.427777777775</c:v>
                </c:pt>
                <c:pt idx="196">
                  <c:v>45874.427083333336</c:v>
                </c:pt>
                <c:pt idx="197">
                  <c:v>45874.426388888889</c:v>
                </c:pt>
                <c:pt idx="198">
                  <c:v>45874.425694444442</c:v>
                </c:pt>
                <c:pt idx="199">
                  <c:v>45874.425000000003</c:v>
                </c:pt>
                <c:pt idx="200">
                  <c:v>45874.424305555556</c:v>
                </c:pt>
                <c:pt idx="201">
                  <c:v>45874.423611111109</c:v>
                </c:pt>
                <c:pt idx="202">
                  <c:v>45874.42291666667</c:v>
                </c:pt>
                <c:pt idx="203">
                  <c:v>45874.422222222223</c:v>
                </c:pt>
                <c:pt idx="204">
                  <c:v>45874.421527777777</c:v>
                </c:pt>
                <c:pt idx="205">
                  <c:v>45874.42083333333</c:v>
                </c:pt>
                <c:pt idx="206">
                  <c:v>45874.420138888891</c:v>
                </c:pt>
                <c:pt idx="207">
                  <c:v>45874.419444444444</c:v>
                </c:pt>
                <c:pt idx="208">
                  <c:v>45874.418749999997</c:v>
                </c:pt>
                <c:pt idx="209">
                  <c:v>45874.418055555558</c:v>
                </c:pt>
                <c:pt idx="210">
                  <c:v>45874.417361111111</c:v>
                </c:pt>
                <c:pt idx="211">
                  <c:v>45874.416666666664</c:v>
                </c:pt>
                <c:pt idx="212">
                  <c:v>45874.415972222225</c:v>
                </c:pt>
                <c:pt idx="213">
                  <c:v>45874.415277777778</c:v>
                </c:pt>
                <c:pt idx="214">
                  <c:v>45874.414583333331</c:v>
                </c:pt>
                <c:pt idx="215">
                  <c:v>45874.413888888892</c:v>
                </c:pt>
                <c:pt idx="216">
                  <c:v>45874.413194444445</c:v>
                </c:pt>
                <c:pt idx="217">
                  <c:v>45874.412499999999</c:v>
                </c:pt>
                <c:pt idx="218">
                  <c:v>45874.411805555559</c:v>
                </c:pt>
                <c:pt idx="219">
                  <c:v>45874.411111111112</c:v>
                </c:pt>
                <c:pt idx="220">
                  <c:v>45874.410416666666</c:v>
                </c:pt>
                <c:pt idx="221">
                  <c:v>45874.409722222219</c:v>
                </c:pt>
                <c:pt idx="222">
                  <c:v>45874.40902777778</c:v>
                </c:pt>
                <c:pt idx="223">
                  <c:v>45874.408333333333</c:v>
                </c:pt>
                <c:pt idx="224">
                  <c:v>45874.407638888886</c:v>
                </c:pt>
                <c:pt idx="225">
                  <c:v>45874.406944444447</c:v>
                </c:pt>
                <c:pt idx="226">
                  <c:v>45874.40625</c:v>
                </c:pt>
                <c:pt idx="227">
                  <c:v>45874.405555555553</c:v>
                </c:pt>
                <c:pt idx="228">
                  <c:v>45874.404861111114</c:v>
                </c:pt>
                <c:pt idx="229">
                  <c:v>45874.404166666667</c:v>
                </c:pt>
                <c:pt idx="230">
                  <c:v>45874.40347222222</c:v>
                </c:pt>
                <c:pt idx="231">
                  <c:v>45874.402777777781</c:v>
                </c:pt>
                <c:pt idx="232">
                  <c:v>45874.402083333334</c:v>
                </c:pt>
                <c:pt idx="233">
                  <c:v>45874.401388888888</c:v>
                </c:pt>
                <c:pt idx="234">
                  <c:v>45874.400694444441</c:v>
                </c:pt>
                <c:pt idx="235">
                  <c:v>45874.400000000001</c:v>
                </c:pt>
                <c:pt idx="236">
                  <c:v>45874.399305555555</c:v>
                </c:pt>
                <c:pt idx="237">
                  <c:v>45874.398611111108</c:v>
                </c:pt>
                <c:pt idx="238">
                  <c:v>45874.397916666669</c:v>
                </c:pt>
                <c:pt idx="239">
                  <c:v>45874.397222222222</c:v>
                </c:pt>
                <c:pt idx="240">
                  <c:v>45874.396527777775</c:v>
                </c:pt>
                <c:pt idx="241">
                  <c:v>45874.395833333336</c:v>
                </c:pt>
                <c:pt idx="242">
                  <c:v>45874.395138888889</c:v>
                </c:pt>
                <c:pt idx="243">
                  <c:v>45874.394444444442</c:v>
                </c:pt>
                <c:pt idx="244">
                  <c:v>45874.393750000003</c:v>
                </c:pt>
                <c:pt idx="245">
                  <c:v>45874.393055555556</c:v>
                </c:pt>
                <c:pt idx="246">
                  <c:v>45874.392361111109</c:v>
                </c:pt>
                <c:pt idx="247">
                  <c:v>45874.39166666667</c:v>
                </c:pt>
                <c:pt idx="248">
                  <c:v>45874.390972222223</c:v>
                </c:pt>
                <c:pt idx="249">
                  <c:v>45874.390277777777</c:v>
                </c:pt>
                <c:pt idx="250">
                  <c:v>45874.38958333333</c:v>
                </c:pt>
                <c:pt idx="251">
                  <c:v>45874.388888888891</c:v>
                </c:pt>
                <c:pt idx="252">
                  <c:v>45874.388194444444</c:v>
                </c:pt>
                <c:pt idx="253">
                  <c:v>45874.387499999997</c:v>
                </c:pt>
                <c:pt idx="254">
                  <c:v>45874.386805555558</c:v>
                </c:pt>
                <c:pt idx="255">
                  <c:v>45874.386111111111</c:v>
                </c:pt>
                <c:pt idx="256">
                  <c:v>45874.385416666664</c:v>
                </c:pt>
                <c:pt idx="257">
                  <c:v>45874.384722222225</c:v>
                </c:pt>
                <c:pt idx="258">
                  <c:v>45874.384027777778</c:v>
                </c:pt>
                <c:pt idx="259">
                  <c:v>45874.383333333331</c:v>
                </c:pt>
                <c:pt idx="260">
                  <c:v>45874.382638888892</c:v>
                </c:pt>
                <c:pt idx="261">
                  <c:v>45874.381944444445</c:v>
                </c:pt>
                <c:pt idx="262">
                  <c:v>45874.381249999999</c:v>
                </c:pt>
                <c:pt idx="263">
                  <c:v>45874.380555555559</c:v>
                </c:pt>
                <c:pt idx="264">
                  <c:v>45874.379861111112</c:v>
                </c:pt>
                <c:pt idx="265">
                  <c:v>45874.379166666666</c:v>
                </c:pt>
                <c:pt idx="266">
                  <c:v>45874.378472222219</c:v>
                </c:pt>
                <c:pt idx="267">
                  <c:v>45874.37777777778</c:v>
                </c:pt>
                <c:pt idx="268">
                  <c:v>45874.377083333333</c:v>
                </c:pt>
                <c:pt idx="269">
                  <c:v>45874.376388888886</c:v>
                </c:pt>
                <c:pt idx="270">
                  <c:v>45874.375694444447</c:v>
                </c:pt>
                <c:pt idx="271">
                  <c:v>45874.375</c:v>
                </c:pt>
              </c:numCache>
            </c:numRef>
          </c:cat>
          <c:val>
            <c:numRef>
              <c:f>daily_8h45_itd!$F$2:$F$273</c:f>
              <c:numCache>
                <c:formatCode>General</c:formatCode>
                <c:ptCount val="272"/>
                <c:pt idx="0">
                  <c:v>1689.5999755859375</c:v>
                </c:pt>
                <c:pt idx="1">
                  <c:v>1689.5999755859375</c:v>
                </c:pt>
                <c:pt idx="2">
                  <c:v>1689.5999755859375</c:v>
                </c:pt>
                <c:pt idx="3">
                  <c:v>1689.5999755859375</c:v>
                </c:pt>
                <c:pt idx="4">
                  <c:v>1689.5999755859375</c:v>
                </c:pt>
                <c:pt idx="5">
                  <c:v>1689.5999755859375</c:v>
                </c:pt>
                <c:pt idx="6">
                  <c:v>1689.5999755859375</c:v>
                </c:pt>
                <c:pt idx="7">
                  <c:v>1689.5999755859375</c:v>
                </c:pt>
                <c:pt idx="8">
                  <c:v>1689.5999755859375</c:v>
                </c:pt>
                <c:pt idx="9">
                  <c:v>1689.5999755859375</c:v>
                </c:pt>
                <c:pt idx="10">
                  <c:v>1689.5999755859375</c:v>
                </c:pt>
                <c:pt idx="11">
                  <c:v>1689.5999755859375</c:v>
                </c:pt>
                <c:pt idx="12">
                  <c:v>1689.5999755859375</c:v>
                </c:pt>
                <c:pt idx="13">
                  <c:v>1689.5999755859375</c:v>
                </c:pt>
                <c:pt idx="14">
                  <c:v>1689.5999755859375</c:v>
                </c:pt>
                <c:pt idx="15">
                  <c:v>1689.5999755859375</c:v>
                </c:pt>
                <c:pt idx="16">
                  <c:v>1685.0999755859375</c:v>
                </c:pt>
                <c:pt idx="17">
                  <c:v>1685.0999755859375</c:v>
                </c:pt>
                <c:pt idx="18">
                  <c:v>1685.0999755859375</c:v>
                </c:pt>
                <c:pt idx="19">
                  <c:v>1685.0999755859375</c:v>
                </c:pt>
                <c:pt idx="20">
                  <c:v>1685.0999755859375</c:v>
                </c:pt>
                <c:pt idx="21">
                  <c:v>1685.0999755859375</c:v>
                </c:pt>
                <c:pt idx="22">
                  <c:v>1685.0999755859375</c:v>
                </c:pt>
                <c:pt idx="23">
                  <c:v>1685.0999755859375</c:v>
                </c:pt>
                <c:pt idx="24">
                  <c:v>1685.0999755859375</c:v>
                </c:pt>
                <c:pt idx="25">
                  <c:v>1685.0999755859375</c:v>
                </c:pt>
                <c:pt idx="26">
                  <c:v>1685.0999755859375</c:v>
                </c:pt>
                <c:pt idx="27">
                  <c:v>1685.0999755859375</c:v>
                </c:pt>
                <c:pt idx="28">
                  <c:v>1685.0999755859375</c:v>
                </c:pt>
                <c:pt idx="29">
                  <c:v>1685.0999755859375</c:v>
                </c:pt>
                <c:pt idx="30">
                  <c:v>1685.0999755859375</c:v>
                </c:pt>
                <c:pt idx="31">
                  <c:v>1685.0999755859375</c:v>
                </c:pt>
                <c:pt idx="32">
                  <c:v>1650</c:v>
                </c:pt>
                <c:pt idx="33">
                  <c:v>1641.300048828125</c:v>
                </c:pt>
                <c:pt idx="34">
                  <c:v>1640.800048828125</c:v>
                </c:pt>
                <c:pt idx="35">
                  <c:v>1650.5</c:v>
                </c:pt>
                <c:pt idx="36">
                  <c:v>1644</c:v>
                </c:pt>
                <c:pt idx="37">
                  <c:v>1656.699951171875</c:v>
                </c:pt>
                <c:pt idx="38">
                  <c:v>1669.9000244140625</c:v>
                </c:pt>
                <c:pt idx="39">
                  <c:v>1663.5999755859375</c:v>
                </c:pt>
                <c:pt idx="40">
                  <c:v>1680.800048828125</c:v>
                </c:pt>
                <c:pt idx="41">
                  <c:v>1686.199951171875</c:v>
                </c:pt>
                <c:pt idx="42">
                  <c:v>1697.0999755859375</c:v>
                </c:pt>
                <c:pt idx="43">
                  <c:v>1698.300048828125</c:v>
                </c:pt>
                <c:pt idx="44">
                  <c:v>1704</c:v>
                </c:pt>
                <c:pt idx="45">
                  <c:v>1707.5</c:v>
                </c:pt>
                <c:pt idx="46">
                  <c:v>1708</c:v>
                </c:pt>
                <c:pt idx="47">
                  <c:v>1704.300048828125</c:v>
                </c:pt>
                <c:pt idx="48">
                  <c:v>1701.800048828125</c:v>
                </c:pt>
                <c:pt idx="49">
                  <c:v>1702</c:v>
                </c:pt>
                <c:pt idx="50">
                  <c:v>1704</c:v>
                </c:pt>
                <c:pt idx="51">
                  <c:v>1703</c:v>
                </c:pt>
                <c:pt idx="52">
                  <c:v>1701</c:v>
                </c:pt>
                <c:pt idx="53">
                  <c:v>1697.5</c:v>
                </c:pt>
                <c:pt idx="54">
                  <c:v>1706.0999755859375</c:v>
                </c:pt>
                <c:pt idx="55">
                  <c:v>1709.199951171875</c:v>
                </c:pt>
                <c:pt idx="56">
                  <c:v>1715.9000244140625</c:v>
                </c:pt>
                <c:pt idx="57">
                  <c:v>1716.199951171875</c:v>
                </c:pt>
                <c:pt idx="58">
                  <c:v>1714.800048828125</c:v>
                </c:pt>
                <c:pt idx="59">
                  <c:v>1726.9000244140625</c:v>
                </c:pt>
                <c:pt idx="60">
                  <c:v>1729</c:v>
                </c:pt>
                <c:pt idx="61">
                  <c:v>1734.300048828125</c:v>
                </c:pt>
                <c:pt idx="62">
                  <c:v>1734.300048828125</c:v>
                </c:pt>
                <c:pt idx="63">
                  <c:v>1734</c:v>
                </c:pt>
                <c:pt idx="64">
                  <c:v>1730.5999755859375</c:v>
                </c:pt>
                <c:pt idx="65">
                  <c:v>1728.5999755859375</c:v>
                </c:pt>
                <c:pt idx="66">
                  <c:v>1729</c:v>
                </c:pt>
                <c:pt idx="67">
                  <c:v>1728.5999755859375</c:v>
                </c:pt>
                <c:pt idx="68">
                  <c:v>1732</c:v>
                </c:pt>
                <c:pt idx="69">
                  <c:v>1727.9000244140625</c:v>
                </c:pt>
                <c:pt idx="70">
                  <c:v>1726.9000244140625</c:v>
                </c:pt>
                <c:pt idx="71">
                  <c:v>1726.4000244140625</c:v>
                </c:pt>
                <c:pt idx="72">
                  <c:v>1727.800048828125</c:v>
                </c:pt>
                <c:pt idx="73">
                  <c:v>1720.0999755859375</c:v>
                </c:pt>
                <c:pt idx="74">
                  <c:v>1716.9000244140625</c:v>
                </c:pt>
                <c:pt idx="75">
                  <c:v>1717</c:v>
                </c:pt>
                <c:pt idx="76">
                  <c:v>1714.0999755859375</c:v>
                </c:pt>
                <c:pt idx="77">
                  <c:v>1713.0999755859375</c:v>
                </c:pt>
                <c:pt idx="78">
                  <c:v>1713.800048828125</c:v>
                </c:pt>
                <c:pt idx="79">
                  <c:v>1713.5</c:v>
                </c:pt>
                <c:pt idx="80">
                  <c:v>1713.199951171875</c:v>
                </c:pt>
                <c:pt idx="81">
                  <c:v>1712</c:v>
                </c:pt>
                <c:pt idx="82">
                  <c:v>1711.4000244140625</c:v>
                </c:pt>
                <c:pt idx="83">
                  <c:v>1709.5999755859375</c:v>
                </c:pt>
                <c:pt idx="84">
                  <c:v>1708.0999755859375</c:v>
                </c:pt>
                <c:pt idx="85">
                  <c:v>1708</c:v>
                </c:pt>
                <c:pt idx="86">
                  <c:v>1705.9000244140625</c:v>
                </c:pt>
                <c:pt idx="87">
                  <c:v>1705</c:v>
                </c:pt>
                <c:pt idx="88">
                  <c:v>1706.4000244140625</c:v>
                </c:pt>
                <c:pt idx="89">
                  <c:v>1708.4000244140625</c:v>
                </c:pt>
                <c:pt idx="90">
                  <c:v>1705.5999755859375</c:v>
                </c:pt>
                <c:pt idx="91">
                  <c:v>1705</c:v>
                </c:pt>
                <c:pt idx="92">
                  <c:v>1704</c:v>
                </c:pt>
                <c:pt idx="93">
                  <c:v>1703.9000244140625</c:v>
                </c:pt>
                <c:pt idx="94">
                  <c:v>1704.199951171875</c:v>
                </c:pt>
                <c:pt idx="95">
                  <c:v>1705.5999755859375</c:v>
                </c:pt>
                <c:pt idx="96">
                  <c:v>1704.800048828125</c:v>
                </c:pt>
                <c:pt idx="97">
                  <c:v>1702.5999755859375</c:v>
                </c:pt>
                <c:pt idx="98">
                  <c:v>1701.9000244140625</c:v>
                </c:pt>
                <c:pt idx="99">
                  <c:v>1705.0999755859375</c:v>
                </c:pt>
                <c:pt idx="100">
                  <c:v>1706.0999755859375</c:v>
                </c:pt>
                <c:pt idx="101">
                  <c:v>1703.800048828125</c:v>
                </c:pt>
                <c:pt idx="102">
                  <c:v>1706.5</c:v>
                </c:pt>
                <c:pt idx="103">
                  <c:v>1705.800048828125</c:v>
                </c:pt>
                <c:pt idx="104">
                  <c:v>1708.0999755859375</c:v>
                </c:pt>
                <c:pt idx="105">
                  <c:v>1706.699951171875</c:v>
                </c:pt>
                <c:pt idx="106">
                  <c:v>1705.300048828125</c:v>
                </c:pt>
                <c:pt idx="107">
                  <c:v>1703.5</c:v>
                </c:pt>
                <c:pt idx="108">
                  <c:v>1701.800048828125</c:v>
                </c:pt>
                <c:pt idx="109">
                  <c:v>1702.300048828125</c:v>
                </c:pt>
                <c:pt idx="110">
                  <c:v>1701</c:v>
                </c:pt>
                <c:pt idx="111">
                  <c:v>1699.199951171875</c:v>
                </c:pt>
                <c:pt idx="112">
                  <c:v>1698.0999755859375</c:v>
                </c:pt>
                <c:pt idx="113">
                  <c:v>1699.699951171875</c:v>
                </c:pt>
                <c:pt idx="114">
                  <c:v>1698.199951171875</c:v>
                </c:pt>
                <c:pt idx="115">
                  <c:v>1697.199951171875</c:v>
                </c:pt>
                <c:pt idx="116">
                  <c:v>1697.699951171875</c:v>
                </c:pt>
                <c:pt idx="117">
                  <c:v>1696.300048828125</c:v>
                </c:pt>
                <c:pt idx="118">
                  <c:v>1693.9000244140625</c:v>
                </c:pt>
                <c:pt idx="119">
                  <c:v>1692.800048828125</c:v>
                </c:pt>
                <c:pt idx="120">
                  <c:v>1692.300048828125</c:v>
                </c:pt>
                <c:pt idx="121">
                  <c:v>1692.5</c:v>
                </c:pt>
                <c:pt idx="122">
                  <c:v>1692.5</c:v>
                </c:pt>
                <c:pt idx="123">
                  <c:v>1691.5999755859375</c:v>
                </c:pt>
                <c:pt idx="124">
                  <c:v>1692.199951171875</c:v>
                </c:pt>
                <c:pt idx="125">
                  <c:v>1691.9000244140625</c:v>
                </c:pt>
                <c:pt idx="126">
                  <c:v>1691.300048828125</c:v>
                </c:pt>
                <c:pt idx="127">
                  <c:v>1690.800048828125</c:v>
                </c:pt>
                <c:pt idx="128">
                  <c:v>1692.199951171875</c:v>
                </c:pt>
                <c:pt idx="129">
                  <c:v>1692.699951171875</c:v>
                </c:pt>
                <c:pt idx="130">
                  <c:v>1692.4000244140625</c:v>
                </c:pt>
                <c:pt idx="131">
                  <c:v>1693.5999755859375</c:v>
                </c:pt>
                <c:pt idx="132">
                  <c:v>1692.5</c:v>
                </c:pt>
                <c:pt idx="133">
                  <c:v>1691.4000244140625</c:v>
                </c:pt>
                <c:pt idx="134">
                  <c:v>1693.5999755859375</c:v>
                </c:pt>
                <c:pt idx="135">
                  <c:v>1695</c:v>
                </c:pt>
                <c:pt idx="136">
                  <c:v>1695.5999755859375</c:v>
                </c:pt>
                <c:pt idx="137">
                  <c:v>1696.800048828125</c:v>
                </c:pt>
                <c:pt idx="138">
                  <c:v>1695.300048828125</c:v>
                </c:pt>
                <c:pt idx="139">
                  <c:v>1697.5999755859375</c:v>
                </c:pt>
                <c:pt idx="140">
                  <c:v>1697.9000244140625</c:v>
                </c:pt>
                <c:pt idx="141">
                  <c:v>1697.199951171875</c:v>
                </c:pt>
                <c:pt idx="142">
                  <c:v>1696.5</c:v>
                </c:pt>
                <c:pt idx="143">
                  <c:v>1697.800048828125</c:v>
                </c:pt>
                <c:pt idx="144">
                  <c:v>1698.0999755859375</c:v>
                </c:pt>
                <c:pt idx="145">
                  <c:v>1696.699951171875</c:v>
                </c:pt>
                <c:pt idx="146">
                  <c:v>1698</c:v>
                </c:pt>
                <c:pt idx="147">
                  <c:v>1698.699951171875</c:v>
                </c:pt>
                <c:pt idx="148">
                  <c:v>1697.5</c:v>
                </c:pt>
                <c:pt idx="149">
                  <c:v>1695.4000244140625</c:v>
                </c:pt>
                <c:pt idx="150">
                  <c:v>1696.5</c:v>
                </c:pt>
                <c:pt idx="151">
                  <c:v>1694.9000244140625</c:v>
                </c:pt>
                <c:pt idx="152">
                  <c:v>1694</c:v>
                </c:pt>
                <c:pt idx="153">
                  <c:v>1691.4000244140625</c:v>
                </c:pt>
                <c:pt idx="154">
                  <c:v>1690.199951171875</c:v>
                </c:pt>
                <c:pt idx="155">
                  <c:v>1690.300048828125</c:v>
                </c:pt>
                <c:pt idx="156">
                  <c:v>1689.199951171875</c:v>
                </c:pt>
                <c:pt idx="157">
                  <c:v>1689.5</c:v>
                </c:pt>
                <c:pt idx="158">
                  <c:v>1688.5999755859375</c:v>
                </c:pt>
                <c:pt idx="159">
                  <c:v>1689.199951171875</c:v>
                </c:pt>
                <c:pt idx="160">
                  <c:v>1688.0999755859375</c:v>
                </c:pt>
                <c:pt idx="161">
                  <c:v>1686</c:v>
                </c:pt>
                <c:pt idx="162">
                  <c:v>1688.5999755859375</c:v>
                </c:pt>
                <c:pt idx="163">
                  <c:v>1690</c:v>
                </c:pt>
                <c:pt idx="164">
                  <c:v>1689.9000244140625</c:v>
                </c:pt>
                <c:pt idx="165">
                  <c:v>1688.9000244140625</c:v>
                </c:pt>
                <c:pt idx="166">
                  <c:v>1691.0999755859375</c:v>
                </c:pt>
                <c:pt idx="167">
                  <c:v>1689.699951171875</c:v>
                </c:pt>
                <c:pt idx="168">
                  <c:v>1688</c:v>
                </c:pt>
                <c:pt idx="169">
                  <c:v>1691.4000244140625</c:v>
                </c:pt>
                <c:pt idx="170">
                  <c:v>1693</c:v>
                </c:pt>
                <c:pt idx="171">
                  <c:v>1692.4000244140625</c:v>
                </c:pt>
                <c:pt idx="172">
                  <c:v>1693.5999755859375</c:v>
                </c:pt>
                <c:pt idx="173">
                  <c:v>1693.0999755859375</c:v>
                </c:pt>
                <c:pt idx="174">
                  <c:v>1691.300048828125</c:v>
                </c:pt>
                <c:pt idx="175">
                  <c:v>1689.0999755859375</c:v>
                </c:pt>
                <c:pt idx="176">
                  <c:v>1690.800048828125</c:v>
                </c:pt>
                <c:pt idx="177">
                  <c:v>1690</c:v>
                </c:pt>
                <c:pt idx="178">
                  <c:v>1693</c:v>
                </c:pt>
                <c:pt idx="179">
                  <c:v>1690.800048828125</c:v>
                </c:pt>
                <c:pt idx="180">
                  <c:v>1689.300048828125</c:v>
                </c:pt>
                <c:pt idx="181">
                  <c:v>1685.699951171875</c:v>
                </c:pt>
                <c:pt idx="182">
                  <c:v>1685.4000244140625</c:v>
                </c:pt>
                <c:pt idx="183">
                  <c:v>1684.0999755859375</c:v>
                </c:pt>
                <c:pt idx="184">
                  <c:v>1685.300048828125</c:v>
                </c:pt>
                <c:pt idx="185">
                  <c:v>1685.9000244140625</c:v>
                </c:pt>
                <c:pt idx="186">
                  <c:v>1687.199951171875</c:v>
                </c:pt>
                <c:pt idx="187">
                  <c:v>1686.4000244140625</c:v>
                </c:pt>
                <c:pt idx="188">
                  <c:v>1681.5</c:v>
                </c:pt>
                <c:pt idx="189">
                  <c:v>1679.5999755859375</c:v>
                </c:pt>
                <c:pt idx="190">
                  <c:v>1679.199951171875</c:v>
                </c:pt>
                <c:pt idx="191">
                  <c:v>1677.199951171875</c:v>
                </c:pt>
                <c:pt idx="192">
                  <c:v>1677.300048828125</c:v>
                </c:pt>
                <c:pt idx="193">
                  <c:v>1678.4000244140625</c:v>
                </c:pt>
                <c:pt idx="194">
                  <c:v>1677.9000244140625</c:v>
                </c:pt>
                <c:pt idx="195">
                  <c:v>1676.300048828125</c:v>
                </c:pt>
                <c:pt idx="196">
                  <c:v>1677.300048828125</c:v>
                </c:pt>
                <c:pt idx="197">
                  <c:v>1677.4000244140625</c:v>
                </c:pt>
                <c:pt idx="198">
                  <c:v>1676</c:v>
                </c:pt>
                <c:pt idx="199">
                  <c:v>1674.5</c:v>
                </c:pt>
                <c:pt idx="200">
                  <c:v>1672</c:v>
                </c:pt>
                <c:pt idx="201">
                  <c:v>1672</c:v>
                </c:pt>
                <c:pt idx="202">
                  <c:v>1673.5</c:v>
                </c:pt>
                <c:pt idx="203">
                  <c:v>1672.4000244140625</c:v>
                </c:pt>
                <c:pt idx="204">
                  <c:v>1672.300048828125</c:v>
                </c:pt>
                <c:pt idx="205">
                  <c:v>1671.300048828125</c:v>
                </c:pt>
                <c:pt idx="206">
                  <c:v>1672.4000244140625</c:v>
                </c:pt>
                <c:pt idx="207">
                  <c:v>1672.9000244140625</c:v>
                </c:pt>
                <c:pt idx="208">
                  <c:v>1670.0999755859375</c:v>
                </c:pt>
                <c:pt idx="209">
                  <c:v>1671.699951171875</c:v>
                </c:pt>
                <c:pt idx="210">
                  <c:v>1670.5999755859375</c:v>
                </c:pt>
                <c:pt idx="211">
                  <c:v>1670.5</c:v>
                </c:pt>
                <c:pt idx="212">
                  <c:v>1669.300048828125</c:v>
                </c:pt>
                <c:pt idx="213">
                  <c:v>1667.699951171875</c:v>
                </c:pt>
                <c:pt idx="214">
                  <c:v>1668.4000244140625</c:v>
                </c:pt>
                <c:pt idx="215">
                  <c:v>1668.199951171875</c:v>
                </c:pt>
                <c:pt idx="216">
                  <c:v>1669.4000244140625</c:v>
                </c:pt>
                <c:pt idx="217">
                  <c:v>1669.199951171875</c:v>
                </c:pt>
                <c:pt idx="218">
                  <c:v>1667.199951171875</c:v>
                </c:pt>
                <c:pt idx="219">
                  <c:v>1667.300048828125</c:v>
                </c:pt>
                <c:pt idx="220">
                  <c:v>1668.0999755859375</c:v>
                </c:pt>
                <c:pt idx="221">
                  <c:v>1668.699951171875</c:v>
                </c:pt>
                <c:pt idx="222">
                  <c:v>1670.5999755859375</c:v>
                </c:pt>
                <c:pt idx="223">
                  <c:v>1669.300048828125</c:v>
                </c:pt>
                <c:pt idx="224">
                  <c:v>1672.300048828125</c:v>
                </c:pt>
                <c:pt idx="225">
                  <c:v>1672.199951171875</c:v>
                </c:pt>
                <c:pt idx="226">
                  <c:v>1673.199951171875</c:v>
                </c:pt>
                <c:pt idx="227">
                  <c:v>1670.300048828125</c:v>
                </c:pt>
                <c:pt idx="228">
                  <c:v>1669.300048828125</c:v>
                </c:pt>
                <c:pt idx="229">
                  <c:v>1668.9000244140625</c:v>
                </c:pt>
                <c:pt idx="230">
                  <c:v>1667.5</c:v>
                </c:pt>
                <c:pt idx="231">
                  <c:v>1668.5</c:v>
                </c:pt>
                <c:pt idx="232">
                  <c:v>1668</c:v>
                </c:pt>
                <c:pt idx="233">
                  <c:v>1667.699951171875</c:v>
                </c:pt>
                <c:pt idx="234">
                  <c:v>1667.4000244140625</c:v>
                </c:pt>
                <c:pt idx="235">
                  <c:v>1666.699951171875</c:v>
                </c:pt>
                <c:pt idx="236">
                  <c:v>1666.699951171875</c:v>
                </c:pt>
                <c:pt idx="237">
                  <c:v>1665.800048828125</c:v>
                </c:pt>
                <c:pt idx="238">
                  <c:v>1664</c:v>
                </c:pt>
                <c:pt idx="239">
                  <c:v>1663</c:v>
                </c:pt>
                <c:pt idx="240">
                  <c:v>1661.699951171875</c:v>
                </c:pt>
                <c:pt idx="241">
                  <c:v>1664.4000244140625</c:v>
                </c:pt>
                <c:pt idx="242">
                  <c:v>1665.4000244140625</c:v>
                </c:pt>
                <c:pt idx="243">
                  <c:v>1666</c:v>
                </c:pt>
                <c:pt idx="244">
                  <c:v>1667.199951171875</c:v>
                </c:pt>
                <c:pt idx="245">
                  <c:v>1667.699951171875</c:v>
                </c:pt>
                <c:pt idx="246">
                  <c:v>1668.5999755859375</c:v>
                </c:pt>
                <c:pt idx="247">
                  <c:v>1668.4000244140625</c:v>
                </c:pt>
                <c:pt idx="248">
                  <c:v>1668.800048828125</c:v>
                </c:pt>
                <c:pt idx="249">
                  <c:v>1669.5999755859375</c:v>
                </c:pt>
                <c:pt idx="250">
                  <c:v>1669</c:v>
                </c:pt>
                <c:pt idx="251">
                  <c:v>1669.4000244140625</c:v>
                </c:pt>
                <c:pt idx="252">
                  <c:v>1670.800048828125</c:v>
                </c:pt>
                <c:pt idx="253">
                  <c:v>1670</c:v>
                </c:pt>
                <c:pt idx="254">
                  <c:v>1668.4000244140625</c:v>
                </c:pt>
                <c:pt idx="255">
                  <c:v>1666.9000244140625</c:v>
                </c:pt>
                <c:pt idx="256">
                  <c:v>1667.300048828125</c:v>
                </c:pt>
                <c:pt idx="257">
                  <c:v>1668</c:v>
                </c:pt>
                <c:pt idx="258">
                  <c:v>1668.5999755859375</c:v>
                </c:pt>
                <c:pt idx="259">
                  <c:v>1669.0999755859375</c:v>
                </c:pt>
                <c:pt idx="260">
                  <c:v>1667.199951171875</c:v>
                </c:pt>
                <c:pt idx="261">
                  <c:v>1666.699951171875</c:v>
                </c:pt>
                <c:pt idx="262">
                  <c:v>1667.5</c:v>
                </c:pt>
                <c:pt idx="263">
                  <c:v>1667.9000244140625</c:v>
                </c:pt>
                <c:pt idx="264">
                  <c:v>1665.4000244140625</c:v>
                </c:pt>
                <c:pt idx="265">
                  <c:v>1666.199951171875</c:v>
                </c:pt>
                <c:pt idx="266">
                  <c:v>1666.5</c:v>
                </c:pt>
                <c:pt idx="267">
                  <c:v>1666.0999755859375</c:v>
                </c:pt>
                <c:pt idx="268">
                  <c:v>1665.0999755859375</c:v>
                </c:pt>
                <c:pt idx="269">
                  <c:v>1666</c:v>
                </c:pt>
                <c:pt idx="270">
                  <c:v>1663.5</c:v>
                </c:pt>
                <c:pt idx="271">
                  <c:v>1661.5</c:v>
                </c:pt>
              </c:numCache>
            </c:numRef>
          </c:val>
          <c:smooth val="1"/>
          <c:extLst>
            <c:ext xmlns:c16="http://schemas.microsoft.com/office/drawing/2014/chart" uri="{C3380CC4-5D6E-409C-BE32-E72D297353CC}">
              <c16:uniqueId val="{00000001-9A05-4DE8-BD52-9C455AB3902F}"/>
            </c:ext>
          </c:extLst>
        </c:ser>
        <c:dLbls>
          <c:showLegendKey val="0"/>
          <c:showVal val="0"/>
          <c:showCatName val="0"/>
          <c:showSerName val="0"/>
          <c:showPercent val="0"/>
          <c:showBubbleSize val="0"/>
        </c:dLbls>
        <c:marker val="1"/>
        <c:smooth val="0"/>
        <c:axId val="1833894912"/>
        <c:axId val="1833889152"/>
      </c:lineChart>
      <c:catAx>
        <c:axId val="1833894912"/>
        <c:scaling>
          <c:orientation val="maxMin"/>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833889152"/>
        <c:crosses val="autoZero"/>
        <c:auto val="0"/>
        <c:lblAlgn val="ctr"/>
        <c:lblOffset val="100"/>
        <c:noMultiLvlLbl val="0"/>
      </c:catAx>
      <c:valAx>
        <c:axId val="183388915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mn-cs"/>
              </a:defRPr>
            </a:pPr>
            <a:endParaRPr lang="en-US"/>
          </a:p>
        </c:txPr>
        <c:crossAx val="1833894912"/>
        <c:crosses val="autoZero"/>
        <c:crossBetween val="between"/>
      </c:valAx>
      <c:valAx>
        <c:axId val="519107280"/>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08240"/>
        <c:crosses val="max"/>
        <c:crossBetween val="between"/>
      </c:valAx>
      <c:catAx>
        <c:axId val="519108240"/>
        <c:scaling>
          <c:orientation val="maxMin"/>
        </c:scaling>
        <c:delete val="0"/>
        <c:axPos val="t"/>
        <c:numFmt formatCode="m/d/yyyy\ h:mm"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07280"/>
        <c:crosses val="max"/>
        <c:auto val="0"/>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7179170150172E-3"/>
          <c:y val="0.19844639017705315"/>
          <c:w val="0.88873733456907544"/>
          <c:h val="0.6090844081765413"/>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extLst>
                <c:ext xmlns:c15="http://schemas.microsoft.com/office/drawing/2012/chart" uri="{02D57815-91ED-43cb-92C2-25804820EDAC}">
                  <c15:fullRef>
                    <c15:sqref>daily_8h45_nntd!$A$2:$A$21</c15:sqref>
                  </c15:fullRef>
                </c:ext>
              </c:extLst>
              <c:f>(daily_8h45_nntd!$A$2:$A$3,daily_8h45_nntd!$A$5:$A$21)</c:f>
              <c:numCache>
                <c:formatCode>m/d/yyyy\ h:mm</c:formatCode>
                <c:ptCount val="19"/>
                <c:pt idx="0">
                  <c:v>45874</c:v>
                </c:pt>
                <c:pt idx="1">
                  <c:v>45873</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numCache>
            </c:numRef>
          </c:cat>
          <c:val>
            <c:numRef>
              <c:extLst>
                <c:ext xmlns:c15="http://schemas.microsoft.com/office/drawing/2012/chart" uri="{02D57815-91ED-43cb-92C2-25804820EDAC}">
                  <c15:fullRef>
                    <c15:sqref>daily_8h45_nntd!$D$2:$D$21</c15:sqref>
                  </c15:fullRef>
                </c:ext>
              </c:extLst>
              <c:f>(daily_8h45_nntd!$D$2:$D$3,daily_8h45_nntd!$D$5:$D$21)</c:f>
              <c:numCache>
                <c:formatCode>General</c:formatCode>
                <c:ptCount val="19"/>
                <c:pt idx="0">
                  <c:v>-1076.7006433280001</c:v>
                </c:pt>
                <c:pt idx="1">
                  <c:v>-1164.463833088</c:v>
                </c:pt>
                <c:pt idx="2">
                  <c:v>-1368.887918592</c:v>
                </c:pt>
                <c:pt idx="3">
                  <c:v>-1147.427094528</c:v>
                </c:pt>
                <c:pt idx="4">
                  <c:v>-1644.8563445760001</c:v>
                </c:pt>
                <c:pt idx="5">
                  <c:v>-751.26584115200001</c:v>
                </c:pt>
                <c:pt idx="6">
                  <c:v>-1005.809303552</c:v>
                </c:pt>
                <c:pt idx="7">
                  <c:v>-1009.387372544</c:v>
                </c:pt>
                <c:pt idx="8">
                  <c:v>-1002.45602304</c:v>
                </c:pt>
                <c:pt idx="9">
                  <c:v>-1912.126308352</c:v>
                </c:pt>
                <c:pt idx="10">
                  <c:v>-1874.4412733439999</c:v>
                </c:pt>
                <c:pt idx="11">
                  <c:v>-980.83877683200001</c:v>
                </c:pt>
                <c:pt idx="12">
                  <c:v>-2514.3921868799998</c:v>
                </c:pt>
                <c:pt idx="13">
                  <c:v>-1753.8872770559999</c:v>
                </c:pt>
                <c:pt idx="14">
                  <c:v>-1064.5426667520001</c:v>
                </c:pt>
                <c:pt idx="15">
                  <c:v>-1276.9448427520001</c:v>
                </c:pt>
                <c:pt idx="16">
                  <c:v>-1793.969750016</c:v>
                </c:pt>
                <c:pt idx="17">
                  <c:v>-662.19684659200004</c:v>
                </c:pt>
                <c:pt idx="18">
                  <c:v>-1285.4320168960001</c:v>
                </c:pt>
              </c:numCache>
            </c:numRef>
          </c:val>
          <c:extLst>
            <c:ext xmlns:c16="http://schemas.microsoft.com/office/drawing/2014/chart" uri="{C3380CC4-5D6E-409C-BE32-E72D297353CC}">
              <c16:uniqueId val="{00000000-7B0B-45B4-A160-BB3B69B42D1F}"/>
            </c:ext>
          </c:extLst>
        </c:ser>
        <c:ser>
          <c:idx val="1"/>
          <c:order val="1"/>
          <c:tx>
            <c:v>Giá trị bán</c:v>
          </c:tx>
          <c:spPr>
            <a:solidFill>
              <a:srgbClr val="00B050">
                <a:alpha val="50000"/>
              </a:srgbClr>
            </a:solidFill>
            <a:ln>
              <a:noFill/>
            </a:ln>
            <a:effectLst/>
          </c:spPr>
          <c:invertIfNegative val="0"/>
          <c:cat>
            <c:numRef>
              <c:extLst>
                <c:ext xmlns:c15="http://schemas.microsoft.com/office/drawing/2012/chart" uri="{02D57815-91ED-43cb-92C2-25804820EDAC}">
                  <c15:fullRef>
                    <c15:sqref>daily_8h45_nntd!$A$2:$A$21</c15:sqref>
                  </c15:fullRef>
                </c:ext>
              </c:extLst>
              <c:f>(daily_8h45_nntd!$A$2:$A$3,daily_8h45_nntd!$A$5:$A$21)</c:f>
              <c:numCache>
                <c:formatCode>m/d/yyyy\ h:mm</c:formatCode>
                <c:ptCount val="19"/>
                <c:pt idx="0">
                  <c:v>45874</c:v>
                </c:pt>
                <c:pt idx="1">
                  <c:v>45873</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numCache>
            </c:numRef>
          </c:cat>
          <c:val>
            <c:numRef>
              <c:extLst>
                <c:ext xmlns:c15="http://schemas.microsoft.com/office/drawing/2012/chart" uri="{02D57815-91ED-43cb-92C2-25804820EDAC}">
                  <c15:fullRef>
                    <c15:sqref>daily_8h45_nntd!$E$2:$E$21</c15:sqref>
                  </c15:fullRef>
                </c:ext>
              </c:extLst>
              <c:f>(daily_8h45_nntd!$E$2:$E$3,daily_8h45_nntd!$E$5:$E$21)</c:f>
              <c:numCache>
                <c:formatCode>General</c:formatCode>
                <c:ptCount val="19"/>
                <c:pt idx="0">
                  <c:v>1645.086769152</c:v>
                </c:pt>
                <c:pt idx="1">
                  <c:v>1294.5897553919999</c:v>
                </c:pt>
                <c:pt idx="2">
                  <c:v>1285.8177617920001</c:v>
                </c:pt>
                <c:pt idx="3">
                  <c:v>1143.0494208</c:v>
                </c:pt>
                <c:pt idx="4">
                  <c:v>1317.4158131199999</c:v>
                </c:pt>
                <c:pt idx="5">
                  <c:v>791.97483827200006</c:v>
                </c:pt>
                <c:pt idx="6">
                  <c:v>939.55247308800006</c:v>
                </c:pt>
                <c:pt idx="7">
                  <c:v>956.94736588800004</c:v>
                </c:pt>
                <c:pt idx="8">
                  <c:v>978.14701670399995</c:v>
                </c:pt>
                <c:pt idx="9">
                  <c:v>1149.4242385919999</c:v>
                </c:pt>
                <c:pt idx="10">
                  <c:v>1229.160579072</c:v>
                </c:pt>
                <c:pt idx="11">
                  <c:v>2586.3365591040001</c:v>
                </c:pt>
                <c:pt idx="12">
                  <c:v>584.57096191999995</c:v>
                </c:pt>
                <c:pt idx="13">
                  <c:v>828.82501017599998</c:v>
                </c:pt>
                <c:pt idx="14">
                  <c:v>348.75162624000001</c:v>
                </c:pt>
                <c:pt idx="15">
                  <c:v>1340.5846241280001</c:v>
                </c:pt>
                <c:pt idx="16">
                  <c:v>638.35963391999996</c:v>
                </c:pt>
                <c:pt idx="17">
                  <c:v>919.73504204799997</c:v>
                </c:pt>
                <c:pt idx="18">
                  <c:v>952.59013939199997</c:v>
                </c:pt>
              </c:numCache>
            </c:numRef>
          </c:val>
          <c:extLst>
            <c:ext xmlns:c16="http://schemas.microsoft.com/office/drawing/2014/chart" uri="{C3380CC4-5D6E-409C-BE32-E72D297353CC}">
              <c16:uniqueId val="{00000001-7B0B-45B4-A160-BB3B69B42D1F}"/>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extLst>
                <c:ext xmlns:c15="http://schemas.microsoft.com/office/drawing/2012/chart" uri="{02D57815-91ED-43cb-92C2-25804820EDAC}">
                  <c15:fullRef>
                    <c15:sqref>daily_8h45_nntd!$A$2:$A$21</c15:sqref>
                  </c15:fullRef>
                </c:ext>
              </c:extLst>
              <c:f>(daily_8h45_nntd!$A$2:$A$3,daily_8h45_nntd!$A$5:$A$21)</c:f>
              <c:numCache>
                <c:formatCode>m/d/yyyy\ h:mm</c:formatCode>
                <c:ptCount val="19"/>
                <c:pt idx="0">
                  <c:v>45874</c:v>
                </c:pt>
                <c:pt idx="1">
                  <c:v>45873</c:v>
                </c:pt>
                <c:pt idx="2">
                  <c:v>45869</c:v>
                </c:pt>
                <c:pt idx="3">
                  <c:v>45868</c:v>
                </c:pt>
                <c:pt idx="4">
                  <c:v>45867</c:v>
                </c:pt>
                <c:pt idx="5">
                  <c:v>45866</c:v>
                </c:pt>
                <c:pt idx="6">
                  <c:v>45863</c:v>
                </c:pt>
                <c:pt idx="7">
                  <c:v>45862</c:v>
                </c:pt>
                <c:pt idx="8">
                  <c:v>45861</c:v>
                </c:pt>
                <c:pt idx="9">
                  <c:v>45860</c:v>
                </c:pt>
                <c:pt idx="10">
                  <c:v>45859</c:v>
                </c:pt>
                <c:pt idx="11">
                  <c:v>45856</c:v>
                </c:pt>
                <c:pt idx="12">
                  <c:v>45855</c:v>
                </c:pt>
                <c:pt idx="13">
                  <c:v>45854</c:v>
                </c:pt>
                <c:pt idx="14">
                  <c:v>45853</c:v>
                </c:pt>
                <c:pt idx="15">
                  <c:v>45852</c:v>
                </c:pt>
                <c:pt idx="16">
                  <c:v>45849</c:v>
                </c:pt>
                <c:pt idx="17">
                  <c:v>45848</c:v>
                </c:pt>
                <c:pt idx="18">
                  <c:v>45847</c:v>
                </c:pt>
              </c:numCache>
            </c:numRef>
          </c:cat>
          <c:val>
            <c:numRef>
              <c:extLst>
                <c:ext xmlns:c15="http://schemas.microsoft.com/office/drawing/2012/chart" uri="{02D57815-91ED-43cb-92C2-25804820EDAC}">
                  <c15:fullRef>
                    <c15:sqref>daily_8h45_nntd!$G$2:$G$21</c15:sqref>
                  </c15:fullRef>
                </c:ext>
              </c:extLst>
              <c:f>(daily_8h45_nntd!$G$2:$G$3,daily_8h45_nntd!$G$5:$G$21)</c:f>
              <c:numCache>
                <c:formatCode>General</c:formatCode>
                <c:ptCount val="19"/>
                <c:pt idx="0">
                  <c:v>568.38612582399992</c:v>
                </c:pt>
                <c:pt idx="1">
                  <c:v>130.12592230399991</c:v>
                </c:pt>
                <c:pt idx="2">
                  <c:v>-83.07015679999995</c:v>
                </c:pt>
                <c:pt idx="3">
                  <c:v>-4.3776737279999907</c:v>
                </c:pt>
                <c:pt idx="4">
                  <c:v>-327.44053145600014</c:v>
                </c:pt>
                <c:pt idx="5">
                  <c:v>40.708997120000049</c:v>
                </c:pt>
                <c:pt idx="6">
                  <c:v>-66.256830463999904</c:v>
                </c:pt>
                <c:pt idx="7">
                  <c:v>-52.440006655999923</c:v>
                </c:pt>
                <c:pt idx="8">
                  <c:v>-24.309006336000039</c:v>
                </c:pt>
                <c:pt idx="9">
                  <c:v>-762.70206976000009</c:v>
                </c:pt>
                <c:pt idx="10">
                  <c:v>-645.28069427199989</c:v>
                </c:pt>
                <c:pt idx="11">
                  <c:v>1605.4977822720002</c:v>
                </c:pt>
                <c:pt idx="12">
                  <c:v>-1929.8212249599999</c:v>
                </c:pt>
                <c:pt idx="13">
                  <c:v>-925.06226687999992</c:v>
                </c:pt>
                <c:pt idx="14">
                  <c:v>-715.79104051200011</c:v>
                </c:pt>
                <c:pt idx="15">
                  <c:v>63.639781375999974</c:v>
                </c:pt>
                <c:pt idx="16">
                  <c:v>-1155.6101160960002</c:v>
                </c:pt>
                <c:pt idx="17">
                  <c:v>257.53819545599993</c:v>
                </c:pt>
                <c:pt idx="18">
                  <c:v>-332.84187750400008</c:v>
                </c:pt>
              </c:numCache>
            </c:numRef>
          </c:val>
          <c:smooth val="1"/>
          <c:extLst>
            <c:ext xmlns:c16="http://schemas.microsoft.com/office/drawing/2014/chart" uri="{C3380CC4-5D6E-409C-BE32-E72D297353CC}">
              <c16:uniqueId val="{00000002-7B0B-45B4-A160-BB3B69B42D1F}"/>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0817401968163363"/>
          <c:w val="0.91230236146375465"/>
          <c:h val="0.5990765327729507"/>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f>daily_8h45_nntd!$A$22:$A$41</c:f>
              <c:numCache>
                <c:formatCode>m/d/yyyy\ h:mm</c:formatCode>
                <c:ptCount val="2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numCache>
            </c:numRef>
          </c:cat>
          <c:val>
            <c:numRef>
              <c:f>daily_8h45_nntd!$D$22:$D$41</c:f>
              <c:numCache>
                <c:formatCode>General</c:formatCode>
                <c:ptCount val="20"/>
                <c:pt idx="0">
                  <c:v>-950.16317000000004</c:v>
                </c:pt>
                <c:pt idx="1">
                  <c:v>-644.04439000000002</c:v>
                </c:pt>
                <c:pt idx="2">
                  <c:v>-949.20034999999996</c:v>
                </c:pt>
                <c:pt idx="3">
                  <c:v>-2398.92112</c:v>
                </c:pt>
                <c:pt idx="4">
                  <c:v>-1375.5796200000002</c:v>
                </c:pt>
                <c:pt idx="5">
                  <c:v>-780.83193999999992</c:v>
                </c:pt>
                <c:pt idx="6">
                  <c:v>-829.19343000000003</c:v>
                </c:pt>
                <c:pt idx="7">
                  <c:v>-739.40015000000005</c:v>
                </c:pt>
                <c:pt idx="8">
                  <c:v>-1014.26735</c:v>
                </c:pt>
                <c:pt idx="9">
                  <c:v>-569.60658000000001</c:v>
                </c:pt>
                <c:pt idx="10">
                  <c:v>-1019.30917</c:v>
                </c:pt>
                <c:pt idx="11">
                  <c:v>-1743.60169</c:v>
                </c:pt>
                <c:pt idx="12">
                  <c:v>-282.94051999999999</c:v>
                </c:pt>
                <c:pt idx="13">
                  <c:v>-47.13503</c:v>
                </c:pt>
                <c:pt idx="14">
                  <c:v>-124.89538</c:v>
                </c:pt>
                <c:pt idx="15">
                  <c:v>-17.091900000000003</c:v>
                </c:pt>
                <c:pt idx="16">
                  <c:v>-54.75676</c:v>
                </c:pt>
                <c:pt idx="17">
                  <c:v>-135.69177999999999</c:v>
                </c:pt>
                <c:pt idx="18">
                  <c:v>-74.209369999999993</c:v>
                </c:pt>
                <c:pt idx="19">
                  <c:v>-36.534150000000004</c:v>
                </c:pt>
              </c:numCache>
            </c:numRef>
          </c:val>
          <c:extLst>
            <c:ext xmlns:c16="http://schemas.microsoft.com/office/drawing/2014/chart" uri="{C3380CC4-5D6E-409C-BE32-E72D297353CC}">
              <c16:uniqueId val="{00000000-6117-4AA7-8568-BCD95D000424}"/>
            </c:ext>
          </c:extLst>
        </c:ser>
        <c:ser>
          <c:idx val="1"/>
          <c:order val="1"/>
          <c:tx>
            <c:v>Giá trị bán</c:v>
          </c:tx>
          <c:spPr>
            <a:solidFill>
              <a:srgbClr val="00B050">
                <a:alpha val="50000"/>
              </a:srgbClr>
            </a:solidFill>
            <a:ln>
              <a:noFill/>
            </a:ln>
            <a:effectLst/>
          </c:spPr>
          <c:invertIfNegative val="0"/>
          <c:cat>
            <c:numRef>
              <c:f>daily_8h45_nntd!$A$22:$A$41</c:f>
              <c:numCache>
                <c:formatCode>m/d/yyyy\ h:mm</c:formatCode>
                <c:ptCount val="2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numCache>
            </c:numRef>
          </c:cat>
          <c:val>
            <c:numRef>
              <c:f>daily_8h45_nntd!$E$22:$E$41</c:f>
              <c:numCache>
                <c:formatCode>General</c:formatCode>
                <c:ptCount val="20"/>
                <c:pt idx="0">
                  <c:v>946.44880000000001</c:v>
                </c:pt>
                <c:pt idx="1">
                  <c:v>1017.92678</c:v>
                </c:pt>
                <c:pt idx="2">
                  <c:v>1421.9955500000001</c:v>
                </c:pt>
                <c:pt idx="3">
                  <c:v>2368.5058799999997</c:v>
                </c:pt>
                <c:pt idx="4">
                  <c:v>1517.2378999999999</c:v>
                </c:pt>
                <c:pt idx="5">
                  <c:v>962.49956999999995</c:v>
                </c:pt>
                <c:pt idx="6">
                  <c:v>811.41056999999989</c:v>
                </c:pt>
                <c:pt idx="7">
                  <c:v>739.98824999999999</c:v>
                </c:pt>
                <c:pt idx="8">
                  <c:v>292.33875</c:v>
                </c:pt>
                <c:pt idx="9">
                  <c:v>639.23729000000003</c:v>
                </c:pt>
                <c:pt idx="10">
                  <c:v>900.14142000000004</c:v>
                </c:pt>
                <c:pt idx="11">
                  <c:v>479.47384999999997</c:v>
                </c:pt>
                <c:pt idx="12">
                  <c:v>15.885</c:v>
                </c:pt>
                <c:pt idx="13">
                  <c:v>0.79649999999999999</c:v>
                </c:pt>
                <c:pt idx="14">
                  <c:v>8.2369699999999995</c:v>
                </c:pt>
                <c:pt idx="15">
                  <c:v>2.5070199999999998</c:v>
                </c:pt>
                <c:pt idx="16">
                  <c:v>13.910530000000001</c:v>
                </c:pt>
                <c:pt idx="17">
                  <c:v>5.6399799999999995</c:v>
                </c:pt>
                <c:pt idx="18">
                  <c:v>2.25102</c:v>
                </c:pt>
                <c:pt idx="19">
                  <c:v>0.73933000000000004</c:v>
                </c:pt>
              </c:numCache>
            </c:numRef>
          </c:val>
          <c:extLst>
            <c:ext xmlns:c16="http://schemas.microsoft.com/office/drawing/2014/chart" uri="{C3380CC4-5D6E-409C-BE32-E72D297353CC}">
              <c16:uniqueId val="{00000005-6117-4AA7-8568-BCD95D000424}"/>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f>daily_8h45_nntd!$A$22:$A$41</c:f>
              <c:numCache>
                <c:formatCode>m/d/yyyy\ h:mm</c:formatCode>
                <c:ptCount val="2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numCache>
            </c:numRef>
          </c:cat>
          <c:val>
            <c:numRef>
              <c:f>daily_8h45_nntd!$G$22:$G$41</c:f>
              <c:numCache>
                <c:formatCode>General</c:formatCode>
                <c:ptCount val="20"/>
                <c:pt idx="0">
                  <c:v>-3.7143699999999997</c:v>
                </c:pt>
                <c:pt idx="1">
                  <c:v>373.88238999999999</c:v>
                </c:pt>
                <c:pt idx="2">
                  <c:v>472.79520000000002</c:v>
                </c:pt>
                <c:pt idx="3">
                  <c:v>-30.415240000000001</c:v>
                </c:pt>
                <c:pt idx="4">
                  <c:v>141.65827999999999</c:v>
                </c:pt>
                <c:pt idx="5">
                  <c:v>181.66763</c:v>
                </c:pt>
                <c:pt idx="6">
                  <c:v>-17.782859999999999</c:v>
                </c:pt>
                <c:pt idx="7">
                  <c:v>0.58810000000000007</c:v>
                </c:pt>
                <c:pt idx="8">
                  <c:v>-721.92859999999996</c:v>
                </c:pt>
                <c:pt idx="9">
                  <c:v>69.630710000000008</c:v>
                </c:pt>
                <c:pt idx="10">
                  <c:v>-119.16775</c:v>
                </c:pt>
                <c:pt idx="11">
                  <c:v>-1264.1278400000001</c:v>
                </c:pt>
                <c:pt idx="12">
                  <c:v>-267.05552</c:v>
                </c:pt>
                <c:pt idx="13">
                  <c:v>-46.338529999999999</c:v>
                </c:pt>
                <c:pt idx="14">
                  <c:v>-116.65841</c:v>
                </c:pt>
                <c:pt idx="15">
                  <c:v>-14.58488</c:v>
                </c:pt>
                <c:pt idx="16">
                  <c:v>-40.846230000000006</c:v>
                </c:pt>
                <c:pt idx="17">
                  <c:v>-130.05180000000001</c:v>
                </c:pt>
                <c:pt idx="18">
                  <c:v>-71.95835000000001</c:v>
                </c:pt>
                <c:pt idx="19">
                  <c:v>-35.794820000000001</c:v>
                </c:pt>
              </c:numCache>
            </c:numRef>
          </c:val>
          <c:smooth val="1"/>
          <c:extLst>
            <c:ext xmlns:c16="http://schemas.microsoft.com/office/drawing/2014/chart" uri="{C3380CC4-5D6E-409C-BE32-E72D297353CC}">
              <c16:uniqueId val="{00000006-6117-4AA7-8568-BCD95D000424}"/>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dPt>
            <c:idx val="1"/>
            <c:invertIfNegative val="0"/>
            <c:bubble3D val="0"/>
            <c:spPr>
              <a:noFill/>
              <a:ln>
                <a:noFill/>
              </a:ln>
              <a:effectLst/>
            </c:spPr>
            <c:extLst>
              <c:ext xmlns:c16="http://schemas.microsoft.com/office/drawing/2014/chart" uri="{C3380CC4-5D6E-409C-BE32-E72D297353CC}">
                <c16:uniqueId val="{00000001-3835-4726-B531-43F82ADE87DA}"/>
              </c:ext>
            </c:extLst>
          </c:dPt>
          <c:cat>
            <c:strRef>
              <c:f>daily_8h45_rr!$A$2:$A$3</c:f>
              <c:strCache>
                <c:ptCount val="2"/>
                <c:pt idx="0">
                  <c:v>Long (Mở cửa)</c:v>
                </c:pt>
                <c:pt idx="1">
                  <c:v>Long (Hỗ trợ)</c:v>
                </c:pt>
              </c:strCache>
            </c:strRef>
          </c:cat>
          <c:val>
            <c:numRef>
              <c:f>daily_8h45_rr!$B$2:$B$3</c:f>
              <c:numCache>
                <c:formatCode>General</c:formatCode>
                <c:ptCount val="2"/>
                <c:pt idx="0">
                  <c:v>1655</c:v>
                </c:pt>
                <c:pt idx="1">
                  <c:v>1627.5</c:v>
                </c:pt>
              </c:numCache>
            </c:numRef>
          </c:val>
          <c:extLst>
            <c:ext xmlns:c16="http://schemas.microsoft.com/office/drawing/2014/chart" uri="{C3380CC4-5D6E-409C-BE32-E72D297353CC}">
              <c16:uniqueId val="{00000002-3835-4726-B531-43F82ADE87DA}"/>
            </c:ext>
          </c:extLst>
        </c:ser>
        <c:ser>
          <c:idx val="1"/>
          <c:order val="1"/>
          <c:spPr>
            <a:solidFill>
              <a:srgbClr val="FF0000"/>
            </a:solidFill>
            <a:ln>
              <a:noFill/>
            </a:ln>
            <a:effectLst/>
          </c:spPr>
          <c:invertIfNegative val="0"/>
          <c:cat>
            <c:strRef>
              <c:f>daily_8h45_rr!$A$2:$A$3</c:f>
              <c:strCache>
                <c:ptCount val="2"/>
                <c:pt idx="0">
                  <c:v>Long (Mở cửa)</c:v>
                </c:pt>
                <c:pt idx="1">
                  <c:v>Long (Hỗ trợ)</c:v>
                </c:pt>
              </c:strCache>
            </c:strRef>
          </c:cat>
          <c:val>
            <c:numRef>
              <c:f>daily_8h45_rr!$C$2:$C$3</c:f>
              <c:numCache>
                <c:formatCode>General</c:formatCode>
                <c:ptCount val="2"/>
                <c:pt idx="0">
                  <c:v>7.5</c:v>
                </c:pt>
                <c:pt idx="1">
                  <c:v>8.5</c:v>
                </c:pt>
              </c:numCache>
            </c:numRef>
          </c:val>
          <c:extLst>
            <c:ext xmlns:c16="http://schemas.microsoft.com/office/drawing/2014/chart" uri="{C3380CC4-5D6E-409C-BE32-E72D297353CC}">
              <c16:uniqueId val="{00000003-3835-4726-B531-43F82ADE87DA}"/>
            </c:ext>
          </c:extLst>
        </c:ser>
        <c:ser>
          <c:idx val="2"/>
          <c:order val="2"/>
          <c:spPr>
            <a:solidFill>
              <a:srgbClr val="00B050"/>
            </a:solidFill>
            <a:ln>
              <a:noFill/>
            </a:ln>
            <a:effectLst/>
          </c:spPr>
          <c:invertIfNegative val="0"/>
          <c:cat>
            <c:strRef>
              <c:f>daily_8h45_rr!$A$2:$A$3</c:f>
              <c:strCache>
                <c:ptCount val="2"/>
                <c:pt idx="0">
                  <c:v>Long (Mở cửa)</c:v>
                </c:pt>
                <c:pt idx="1">
                  <c:v>Long (Hỗ trợ)</c:v>
                </c:pt>
              </c:strCache>
            </c:strRef>
          </c:cat>
          <c:val>
            <c:numRef>
              <c:f>daily_8h45_rr!$D$2:$D$3</c:f>
              <c:numCache>
                <c:formatCode>General</c:formatCode>
                <c:ptCount val="2"/>
                <c:pt idx="0">
                  <c:v>48</c:v>
                </c:pt>
                <c:pt idx="1">
                  <c:v>50</c:v>
                </c:pt>
              </c:numCache>
            </c:numRef>
          </c:val>
          <c:extLst>
            <c:ext xmlns:c16="http://schemas.microsoft.com/office/drawing/2014/chart" uri="{C3380CC4-5D6E-409C-BE32-E72D297353CC}">
              <c16:uniqueId val="{00000004-3835-4726-B531-43F82ADE87DA}"/>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daily_8h45_rr!$A$4:$A$5</c:f>
              <c:strCache>
                <c:ptCount val="2"/>
                <c:pt idx="0">
                  <c:v>Short (Kháng cự)</c:v>
                </c:pt>
                <c:pt idx="1">
                  <c:v>Short (Đỉnh phiên)</c:v>
                </c:pt>
              </c:strCache>
            </c:strRef>
          </c:cat>
          <c:val>
            <c:numRef>
              <c:f>daily_8h45_rr!$B$4:$B$5</c:f>
              <c:numCache>
                <c:formatCode>General</c:formatCode>
                <c:ptCount val="2"/>
                <c:pt idx="0">
                  <c:v>1648.5</c:v>
                </c:pt>
                <c:pt idx="1">
                  <c:v>1687.7</c:v>
                </c:pt>
              </c:numCache>
            </c:numRef>
          </c:val>
          <c:extLst>
            <c:ext xmlns:c16="http://schemas.microsoft.com/office/drawing/2014/chart" uri="{C3380CC4-5D6E-409C-BE32-E72D297353CC}">
              <c16:uniqueId val="{00000000-0062-4F4A-A7D2-99B76D8D1947}"/>
            </c:ext>
          </c:extLst>
        </c:ser>
        <c:ser>
          <c:idx val="1"/>
          <c:order val="1"/>
          <c:spPr>
            <a:solidFill>
              <a:srgbClr val="00B050"/>
            </a:solidFill>
            <a:ln>
              <a:noFill/>
            </a:ln>
            <a:effectLst/>
          </c:spPr>
          <c:invertIfNegative val="0"/>
          <c:cat>
            <c:strRef>
              <c:f>daily_8h45_rr!$A$4:$A$5</c:f>
              <c:strCache>
                <c:ptCount val="2"/>
                <c:pt idx="0">
                  <c:v>Short (Kháng cự)</c:v>
                </c:pt>
                <c:pt idx="1">
                  <c:v>Short (Đỉnh phiên)</c:v>
                </c:pt>
              </c:strCache>
            </c:strRef>
          </c:cat>
          <c:val>
            <c:numRef>
              <c:f>daily_8h45_rr!$C$4:$C$5</c:f>
              <c:numCache>
                <c:formatCode>General</c:formatCode>
                <c:ptCount val="2"/>
                <c:pt idx="0">
                  <c:v>50</c:v>
                </c:pt>
                <c:pt idx="1">
                  <c:v>50</c:v>
                </c:pt>
              </c:numCache>
            </c:numRef>
          </c:val>
          <c:extLst>
            <c:ext xmlns:c16="http://schemas.microsoft.com/office/drawing/2014/chart" uri="{C3380CC4-5D6E-409C-BE32-E72D297353CC}">
              <c16:uniqueId val="{00000001-0062-4F4A-A7D2-99B76D8D1947}"/>
            </c:ext>
          </c:extLst>
        </c:ser>
        <c:ser>
          <c:idx val="2"/>
          <c:order val="2"/>
          <c:spPr>
            <a:solidFill>
              <a:srgbClr val="FF0000"/>
            </a:solidFill>
            <a:ln>
              <a:noFill/>
            </a:ln>
            <a:effectLst/>
          </c:spPr>
          <c:invertIfNegative val="0"/>
          <c:cat>
            <c:strRef>
              <c:f>daily_8h45_rr!$A$4:$A$5</c:f>
              <c:strCache>
                <c:ptCount val="2"/>
                <c:pt idx="0">
                  <c:v>Short (Kháng cự)</c:v>
                </c:pt>
                <c:pt idx="1">
                  <c:v>Short (Đỉnh phiên)</c:v>
                </c:pt>
              </c:strCache>
            </c:strRef>
          </c:cat>
          <c:val>
            <c:numRef>
              <c:f>daily_8h45_rr!$D$4:$D$5</c:f>
              <c:numCache>
                <c:formatCode>General</c:formatCode>
                <c:ptCount val="2"/>
                <c:pt idx="0">
                  <c:v>6.5</c:v>
                </c:pt>
                <c:pt idx="1">
                  <c:v>8</c:v>
                </c:pt>
              </c:numCache>
            </c:numRef>
          </c:val>
          <c:extLst>
            <c:ext xmlns:c16="http://schemas.microsoft.com/office/drawing/2014/chart" uri="{C3380CC4-5D6E-409C-BE32-E72D297353CC}">
              <c16:uniqueId val="{00000002-0062-4F4A-A7D2-99B76D8D1947}"/>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max"/>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daily_14h00_data!$K$2:$K$39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daily_14h00_data!$M$2:$M$39</c:f>
              <c:numCache>
                <c:formatCode>General</c:formatCode>
                <c:ptCount val="38"/>
                <c:pt idx="0">
                  <c:v>7</c:v>
                </c:pt>
                <c:pt idx="1">
                  <c:v>0</c:v>
                </c:pt>
                <c:pt idx="2">
                  <c:v>0</c:v>
                </c:pt>
                <c:pt idx="3">
                  <c:v>65216842</c:v>
                </c:pt>
                <c:pt idx="4">
                  <c:v>49409746</c:v>
                </c:pt>
                <c:pt idx="5">
                  <c:v>40965151</c:v>
                </c:pt>
                <c:pt idx="6">
                  <c:v>41127803</c:v>
                </c:pt>
                <c:pt idx="7">
                  <c:v>34433848</c:v>
                </c:pt>
                <c:pt idx="8">
                  <c:v>29721608</c:v>
                </c:pt>
                <c:pt idx="9">
                  <c:v>24044336</c:v>
                </c:pt>
                <c:pt idx="10">
                  <c:v>26772452</c:v>
                </c:pt>
                <c:pt idx="11">
                  <c:v>22819687</c:v>
                </c:pt>
                <c:pt idx="12">
                  <c:v>32231405</c:v>
                </c:pt>
                <c:pt idx="13">
                  <c:v>23551360</c:v>
                </c:pt>
                <c:pt idx="14">
                  <c:v>19082057</c:v>
                </c:pt>
                <c:pt idx="15">
                  <c:v>22158190</c:v>
                </c:pt>
                <c:pt idx="16">
                  <c:v>19136821</c:v>
                </c:pt>
                <c:pt idx="17">
                  <c:v>15960713</c:v>
                </c:pt>
                <c:pt idx="18">
                  <c:v>21537307</c:v>
                </c:pt>
                <c:pt idx="19">
                  <c:v>20553447</c:v>
                </c:pt>
                <c:pt idx="20">
                  <c:v>20126851</c:v>
                </c:pt>
                <c:pt idx="21">
                  <c:v>18876913</c:v>
                </c:pt>
                <c:pt idx="22">
                  <c:v>18054776</c:v>
                </c:pt>
                <c:pt idx="23">
                  <c:v>14495849</c:v>
                </c:pt>
                <c:pt idx="24">
                  <c:v>14590011</c:v>
                </c:pt>
                <c:pt idx="25">
                  <c:v>11556196</c:v>
                </c:pt>
                <c:pt idx="26">
                  <c:v>13221407</c:v>
                </c:pt>
                <c:pt idx="27">
                  <c:v>11506601</c:v>
                </c:pt>
                <c:pt idx="28">
                  <c:v>19616707</c:v>
                </c:pt>
                <c:pt idx="29">
                  <c:v>22620161</c:v>
                </c:pt>
                <c:pt idx="30">
                  <c:v>594670</c:v>
                </c:pt>
                <c:pt idx="31">
                  <c:v>52253863</c:v>
                </c:pt>
                <c:pt idx="32">
                  <c:v>36000282</c:v>
                </c:pt>
                <c:pt idx="33">
                  <c:v>34222606</c:v>
                </c:pt>
                <c:pt idx="34">
                  <c:v>29709635</c:v>
                </c:pt>
                <c:pt idx="35">
                  <c:v>35789461</c:v>
                </c:pt>
                <c:pt idx="36">
                  <c:v>38744204</c:v>
                </c:pt>
                <c:pt idx="37">
                  <c:v>4813592</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daily_14h00_data!$K$2:$K$39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daily_14h00_data!$L$2:$L$39</c:f>
              <c:numCache>
                <c:formatCode>General</c:formatCode>
                <c:ptCount val="38"/>
                <c:pt idx="0">
                  <c:v>1554.800048828125</c:v>
                </c:pt>
                <c:pt idx="1">
                  <c:v>1554.800048828125</c:v>
                </c:pt>
                <c:pt idx="2">
                  <c:v>1554.800048828125</c:v>
                </c:pt>
                <c:pt idx="3">
                  <c:v>1556.3699951171875</c:v>
                </c:pt>
                <c:pt idx="4">
                  <c:v>1553.489990234375</c:v>
                </c:pt>
                <c:pt idx="5">
                  <c:v>1558.0799560546875</c:v>
                </c:pt>
                <c:pt idx="6">
                  <c:v>1564.5699462890625</c:v>
                </c:pt>
                <c:pt idx="7">
                  <c:v>1560.1199951171875</c:v>
                </c:pt>
                <c:pt idx="8">
                  <c:v>1557.260009765625</c:v>
                </c:pt>
                <c:pt idx="9">
                  <c:v>1556.72998046875</c:v>
                </c:pt>
                <c:pt idx="10">
                  <c:v>1558.260009765625</c:v>
                </c:pt>
                <c:pt idx="11">
                  <c:v>1559.3699951171875</c:v>
                </c:pt>
                <c:pt idx="12">
                  <c:v>1559.949951171875</c:v>
                </c:pt>
                <c:pt idx="13">
                  <c:v>1560</c:v>
                </c:pt>
                <c:pt idx="14">
                  <c:v>1558.949951171875</c:v>
                </c:pt>
                <c:pt idx="15">
                  <c:v>1556.050048828125</c:v>
                </c:pt>
                <c:pt idx="16">
                  <c:v>1553.6099853515625</c:v>
                </c:pt>
                <c:pt idx="17">
                  <c:v>1554.02001953125</c:v>
                </c:pt>
                <c:pt idx="18">
                  <c:v>1555.6199951171875</c:v>
                </c:pt>
                <c:pt idx="19">
                  <c:v>1556.8900146484375</c:v>
                </c:pt>
                <c:pt idx="20">
                  <c:v>1557.06005859375</c:v>
                </c:pt>
                <c:pt idx="21">
                  <c:v>1555.0699462890625</c:v>
                </c:pt>
                <c:pt idx="22">
                  <c:v>1555.4200439453125</c:v>
                </c:pt>
                <c:pt idx="23">
                  <c:v>1555.6800537109375</c:v>
                </c:pt>
                <c:pt idx="24">
                  <c:v>1557.0799560546875</c:v>
                </c:pt>
                <c:pt idx="25">
                  <c:v>1558.0999755859375</c:v>
                </c:pt>
                <c:pt idx="26">
                  <c:v>1560.239990234375</c:v>
                </c:pt>
                <c:pt idx="27">
                  <c:v>1560.239990234375</c:v>
                </c:pt>
                <c:pt idx="28">
                  <c:v>1561.4000244140625</c:v>
                </c:pt>
                <c:pt idx="29">
                  <c:v>1566.550048828125</c:v>
                </c:pt>
                <c:pt idx="30">
                  <c:v>1568.1400146484375</c:v>
                </c:pt>
                <c:pt idx="31">
                  <c:v>1571.97998046875</c:v>
                </c:pt>
                <c:pt idx="32">
                  <c:v>1567.68994140625</c:v>
                </c:pt>
                <c:pt idx="33">
                  <c:v>1569.22998046875</c:v>
                </c:pt>
                <c:pt idx="34">
                  <c:v>1568.719970703125</c:v>
                </c:pt>
                <c:pt idx="35">
                  <c:v>1567</c:v>
                </c:pt>
                <c:pt idx="36">
                  <c:v>1563.469970703125</c:v>
                </c:pt>
                <c:pt idx="37">
                  <c:v>1563.219970703125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daily_14h00_data!$U$2:$U$39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daily_14h00_data!$W$2:$W$39</c:f>
              <c:numCache>
                <c:formatCode>General</c:formatCode>
                <c:ptCount val="38"/>
                <c:pt idx="0">
                  <c:v>2347006</c:v>
                </c:pt>
                <c:pt idx="1">
                  <c:v>2380905</c:v>
                </c:pt>
                <c:pt idx="2">
                  <c:v>1861986</c:v>
                </c:pt>
                <c:pt idx="3">
                  <c:v>2546935</c:v>
                </c:pt>
                <c:pt idx="4">
                  <c:v>3154442</c:v>
                </c:pt>
                <c:pt idx="5">
                  <c:v>2501043</c:v>
                </c:pt>
                <c:pt idx="6">
                  <c:v>2924990</c:v>
                </c:pt>
                <c:pt idx="7">
                  <c:v>2265446</c:v>
                </c:pt>
                <c:pt idx="8">
                  <c:v>2478194</c:v>
                </c:pt>
                <c:pt idx="9">
                  <c:v>1805799</c:v>
                </c:pt>
                <c:pt idx="10">
                  <c:v>2211026</c:v>
                </c:pt>
                <c:pt idx="11">
                  <c:v>1772729</c:v>
                </c:pt>
                <c:pt idx="12">
                  <c:v>2389082</c:v>
                </c:pt>
                <c:pt idx="13">
                  <c:v>2751028</c:v>
                </c:pt>
                <c:pt idx="14">
                  <c:v>1391293</c:v>
                </c:pt>
                <c:pt idx="15">
                  <c:v>1409891</c:v>
                </c:pt>
                <c:pt idx="16">
                  <c:v>1360928</c:v>
                </c:pt>
                <c:pt idx="17">
                  <c:v>1492031</c:v>
                </c:pt>
                <c:pt idx="18">
                  <c:v>789695</c:v>
                </c:pt>
                <c:pt idx="19">
                  <c:v>1731743</c:v>
                </c:pt>
                <c:pt idx="20">
                  <c:v>1819737</c:v>
                </c:pt>
                <c:pt idx="21">
                  <c:v>1981547</c:v>
                </c:pt>
                <c:pt idx="22">
                  <c:v>1362472</c:v>
                </c:pt>
                <c:pt idx="23">
                  <c:v>1472205</c:v>
                </c:pt>
                <c:pt idx="24">
                  <c:v>781622</c:v>
                </c:pt>
                <c:pt idx="25">
                  <c:v>741382</c:v>
                </c:pt>
                <c:pt idx="26">
                  <c:v>911111</c:v>
                </c:pt>
                <c:pt idx="27">
                  <c:v>883869</c:v>
                </c:pt>
                <c:pt idx="28">
                  <c:v>1519938</c:v>
                </c:pt>
                <c:pt idx="29">
                  <c:v>1825403</c:v>
                </c:pt>
                <c:pt idx="30">
                  <c:v>137300</c:v>
                </c:pt>
                <c:pt idx="31">
                  <c:v>4659394</c:v>
                </c:pt>
                <c:pt idx="32">
                  <c:v>3907330</c:v>
                </c:pt>
                <c:pt idx="33">
                  <c:v>2855825</c:v>
                </c:pt>
                <c:pt idx="34">
                  <c:v>2569912</c:v>
                </c:pt>
                <c:pt idx="35">
                  <c:v>3006706</c:v>
                </c:pt>
                <c:pt idx="36">
                  <c:v>4463536</c:v>
                </c:pt>
                <c:pt idx="37">
                  <c:v>464328</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daily_14h00_data!$U$2:$U$39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daily_14h00_data!$V$2:$V$39</c:f>
              <c:numCache>
                <c:formatCode>General</c:formatCode>
                <c:ptCount val="38"/>
                <c:pt idx="0">
                  <c:v>267.42999267578125</c:v>
                </c:pt>
                <c:pt idx="1">
                  <c:v>267.67001342773438</c:v>
                </c:pt>
                <c:pt idx="2">
                  <c:v>267.8900146484375</c:v>
                </c:pt>
                <c:pt idx="3">
                  <c:v>267.8800048828125</c:v>
                </c:pt>
                <c:pt idx="4">
                  <c:v>266.41000366210938</c:v>
                </c:pt>
                <c:pt idx="5">
                  <c:v>267.239990234375</c:v>
                </c:pt>
                <c:pt idx="6">
                  <c:v>267.58999633789063</c:v>
                </c:pt>
                <c:pt idx="7">
                  <c:v>267.3599853515625</c:v>
                </c:pt>
                <c:pt idx="8">
                  <c:v>266.510009765625</c:v>
                </c:pt>
                <c:pt idx="9">
                  <c:v>266.70001220703125</c:v>
                </c:pt>
                <c:pt idx="10">
                  <c:v>267.3599853515625</c:v>
                </c:pt>
                <c:pt idx="11">
                  <c:v>266.95999145507813</c:v>
                </c:pt>
                <c:pt idx="12">
                  <c:v>267.32998657226563</c:v>
                </c:pt>
                <c:pt idx="13">
                  <c:v>267.83999633789063</c:v>
                </c:pt>
                <c:pt idx="14">
                  <c:v>267.47000122070313</c:v>
                </c:pt>
                <c:pt idx="15">
                  <c:v>267.45001220703125</c:v>
                </c:pt>
                <c:pt idx="16">
                  <c:v>267.08999633789063</c:v>
                </c:pt>
                <c:pt idx="17">
                  <c:v>266.72000122070313</c:v>
                </c:pt>
                <c:pt idx="18">
                  <c:v>267.02999877929688</c:v>
                </c:pt>
                <c:pt idx="19">
                  <c:v>267.51998901367188</c:v>
                </c:pt>
                <c:pt idx="20">
                  <c:v>267.54000854492188</c:v>
                </c:pt>
                <c:pt idx="21">
                  <c:v>267.69000244140625</c:v>
                </c:pt>
                <c:pt idx="22">
                  <c:v>267.739990234375</c:v>
                </c:pt>
                <c:pt idx="23">
                  <c:v>267.77999877929688</c:v>
                </c:pt>
                <c:pt idx="24">
                  <c:v>267.8900146484375</c:v>
                </c:pt>
                <c:pt idx="25">
                  <c:v>267.8800048828125</c:v>
                </c:pt>
                <c:pt idx="26">
                  <c:v>267.8599853515625</c:v>
                </c:pt>
                <c:pt idx="27">
                  <c:v>267.989990234375</c:v>
                </c:pt>
                <c:pt idx="28">
                  <c:v>268.08999633789063</c:v>
                </c:pt>
                <c:pt idx="29">
                  <c:v>268.1199951171875</c:v>
                </c:pt>
                <c:pt idx="30">
                  <c:v>268.10000610351563</c:v>
                </c:pt>
                <c:pt idx="31">
                  <c:v>267.67001342773438</c:v>
                </c:pt>
                <c:pt idx="32">
                  <c:v>267.57000732421875</c:v>
                </c:pt>
                <c:pt idx="33">
                  <c:v>267.05999755859375</c:v>
                </c:pt>
                <c:pt idx="34">
                  <c:v>267.33999633789063</c:v>
                </c:pt>
                <c:pt idx="35">
                  <c:v>267.29998779296875</c:v>
                </c:pt>
                <c:pt idx="36">
                  <c:v>266.66000366210938</c:v>
                </c:pt>
                <c:pt idx="37">
                  <c:v>266.60000610351563</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daily_14h00_data!$AE$2:$AE$39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daily_14h00_data!$AG$2:$AG$39</c:f>
              <c:numCache>
                <c:formatCode>General</c:formatCode>
                <c:ptCount val="38"/>
                <c:pt idx="0">
                  <c:v>8572</c:v>
                </c:pt>
                <c:pt idx="1">
                  <c:v>4163</c:v>
                </c:pt>
                <c:pt idx="2">
                  <c:v>2941</c:v>
                </c:pt>
                <c:pt idx="3">
                  <c:v>11412</c:v>
                </c:pt>
                <c:pt idx="4">
                  <c:v>8217</c:v>
                </c:pt>
                <c:pt idx="5">
                  <c:v>6551</c:v>
                </c:pt>
                <c:pt idx="6">
                  <c:v>9465</c:v>
                </c:pt>
                <c:pt idx="7">
                  <c:v>7964</c:v>
                </c:pt>
                <c:pt idx="8">
                  <c:v>5934</c:v>
                </c:pt>
                <c:pt idx="9">
                  <c:v>6614</c:v>
                </c:pt>
                <c:pt idx="10">
                  <c:v>4175</c:v>
                </c:pt>
                <c:pt idx="11">
                  <c:v>3333</c:v>
                </c:pt>
                <c:pt idx="12">
                  <c:v>6421</c:v>
                </c:pt>
                <c:pt idx="13">
                  <c:v>6148</c:v>
                </c:pt>
                <c:pt idx="14">
                  <c:v>2688</c:v>
                </c:pt>
                <c:pt idx="15">
                  <c:v>10736</c:v>
                </c:pt>
                <c:pt idx="16">
                  <c:v>5703</c:v>
                </c:pt>
                <c:pt idx="17">
                  <c:v>5708</c:v>
                </c:pt>
                <c:pt idx="18">
                  <c:v>4283</c:v>
                </c:pt>
                <c:pt idx="19">
                  <c:v>3201</c:v>
                </c:pt>
                <c:pt idx="20">
                  <c:v>3473</c:v>
                </c:pt>
                <c:pt idx="21">
                  <c:v>5606</c:v>
                </c:pt>
                <c:pt idx="22">
                  <c:v>5010</c:v>
                </c:pt>
                <c:pt idx="23">
                  <c:v>2449</c:v>
                </c:pt>
                <c:pt idx="24">
                  <c:v>5418</c:v>
                </c:pt>
                <c:pt idx="25">
                  <c:v>2942</c:v>
                </c:pt>
                <c:pt idx="26">
                  <c:v>4679</c:v>
                </c:pt>
                <c:pt idx="27">
                  <c:v>2999</c:v>
                </c:pt>
                <c:pt idx="28">
                  <c:v>10828</c:v>
                </c:pt>
                <c:pt idx="29">
                  <c:v>15317</c:v>
                </c:pt>
                <c:pt idx="30">
                  <c:v>0</c:v>
                </c:pt>
                <c:pt idx="31">
                  <c:v>13417</c:v>
                </c:pt>
                <c:pt idx="32">
                  <c:v>9737</c:v>
                </c:pt>
                <c:pt idx="33">
                  <c:v>12145</c:v>
                </c:pt>
                <c:pt idx="34">
                  <c:v>7251</c:v>
                </c:pt>
                <c:pt idx="35">
                  <c:v>7513</c:v>
                </c:pt>
                <c:pt idx="36">
                  <c:v>12051</c:v>
                </c:pt>
                <c:pt idx="37">
                  <c:v>1003</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daily_14h00_data!$AE$2:$AE$39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daily_14h00_data!$AF$2:$AF$39</c:f>
              <c:numCache>
                <c:formatCode>General</c:formatCode>
                <c:ptCount val="38"/>
                <c:pt idx="0">
                  <c:v>1693.199951171875</c:v>
                </c:pt>
                <c:pt idx="1">
                  <c:v>1692.0999755859375</c:v>
                </c:pt>
                <c:pt idx="2">
                  <c:v>1693.199951171875</c:v>
                </c:pt>
                <c:pt idx="3">
                  <c:v>1685</c:v>
                </c:pt>
                <c:pt idx="4">
                  <c:v>1689</c:v>
                </c:pt>
                <c:pt idx="5">
                  <c:v>1692.9000244140625</c:v>
                </c:pt>
                <c:pt idx="6">
                  <c:v>1698.699951171875</c:v>
                </c:pt>
                <c:pt idx="7">
                  <c:v>1692</c:v>
                </c:pt>
                <c:pt idx="8">
                  <c:v>1691.4000244140625</c:v>
                </c:pt>
                <c:pt idx="9">
                  <c:v>1693</c:v>
                </c:pt>
                <c:pt idx="10">
                  <c:v>1695.0999755859375</c:v>
                </c:pt>
                <c:pt idx="11">
                  <c:v>1693.0999755859375</c:v>
                </c:pt>
                <c:pt idx="12">
                  <c:v>1697.0999755859375</c:v>
                </c:pt>
                <c:pt idx="13">
                  <c:v>1694.0999755859375</c:v>
                </c:pt>
                <c:pt idx="14">
                  <c:v>1692.300048828125</c:v>
                </c:pt>
                <c:pt idx="15">
                  <c:v>1687.199951171875</c:v>
                </c:pt>
                <c:pt idx="16">
                  <c:v>1684</c:v>
                </c:pt>
                <c:pt idx="17">
                  <c:v>1690.199951171875</c:v>
                </c:pt>
                <c:pt idx="18">
                  <c:v>1692</c:v>
                </c:pt>
                <c:pt idx="19">
                  <c:v>1691.199951171875</c:v>
                </c:pt>
                <c:pt idx="20">
                  <c:v>1691.0999755859375</c:v>
                </c:pt>
                <c:pt idx="21">
                  <c:v>1690.300048828125</c:v>
                </c:pt>
                <c:pt idx="22">
                  <c:v>1692.300048828125</c:v>
                </c:pt>
                <c:pt idx="23">
                  <c:v>1691.5999755859375</c:v>
                </c:pt>
                <c:pt idx="24">
                  <c:v>1695.699951171875</c:v>
                </c:pt>
                <c:pt idx="25">
                  <c:v>1697</c:v>
                </c:pt>
                <c:pt idx="26">
                  <c:v>1696.699951171875</c:v>
                </c:pt>
                <c:pt idx="27">
                  <c:v>1695.4000244140625</c:v>
                </c:pt>
                <c:pt idx="28">
                  <c:v>1702.300048828125</c:v>
                </c:pt>
                <c:pt idx="29">
                  <c:v>1713.699951171875</c:v>
                </c:pt>
                <c:pt idx="30">
                  <c:v>1713.699951171875</c:v>
                </c:pt>
                <c:pt idx="31">
                  <c:v>1725.0999755859375</c:v>
                </c:pt>
                <c:pt idx="32">
                  <c:v>1716.800048828125</c:v>
                </c:pt>
                <c:pt idx="33">
                  <c:v>1723.199951171875</c:v>
                </c:pt>
                <c:pt idx="34">
                  <c:v>1720.800048828125</c:v>
                </c:pt>
                <c:pt idx="35">
                  <c:v>1716.4000244140625</c:v>
                </c:pt>
                <c:pt idx="36">
                  <c:v>1710.9000244140625</c:v>
                </c:pt>
                <c:pt idx="37">
                  <c:v>1713.199951171875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daily_14h00_data!$P$2:$P$39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daily_14h00_data!$R$2:$R$39</c:f>
              <c:numCache>
                <c:formatCode>General</c:formatCode>
                <c:ptCount val="38"/>
                <c:pt idx="0">
                  <c:v>7</c:v>
                </c:pt>
                <c:pt idx="1">
                  <c:v>0</c:v>
                </c:pt>
                <c:pt idx="2">
                  <c:v>0</c:v>
                </c:pt>
                <c:pt idx="3">
                  <c:v>32421071</c:v>
                </c:pt>
                <c:pt idx="4">
                  <c:v>28515066</c:v>
                </c:pt>
                <c:pt idx="5">
                  <c:v>24133280</c:v>
                </c:pt>
                <c:pt idx="6">
                  <c:v>25764661</c:v>
                </c:pt>
                <c:pt idx="7">
                  <c:v>16630403</c:v>
                </c:pt>
                <c:pt idx="8">
                  <c:v>11175591</c:v>
                </c:pt>
                <c:pt idx="9">
                  <c:v>9839277</c:v>
                </c:pt>
                <c:pt idx="10">
                  <c:v>8195936</c:v>
                </c:pt>
                <c:pt idx="11">
                  <c:v>7086137</c:v>
                </c:pt>
                <c:pt idx="12">
                  <c:v>16066493</c:v>
                </c:pt>
                <c:pt idx="13">
                  <c:v>7837898</c:v>
                </c:pt>
                <c:pt idx="14">
                  <c:v>6754921</c:v>
                </c:pt>
                <c:pt idx="15">
                  <c:v>9937542</c:v>
                </c:pt>
                <c:pt idx="16">
                  <c:v>7714151</c:v>
                </c:pt>
                <c:pt idx="17">
                  <c:v>6998216</c:v>
                </c:pt>
                <c:pt idx="18">
                  <c:v>8421900</c:v>
                </c:pt>
                <c:pt idx="19">
                  <c:v>7387979</c:v>
                </c:pt>
                <c:pt idx="20">
                  <c:v>8817104</c:v>
                </c:pt>
                <c:pt idx="21">
                  <c:v>8420247</c:v>
                </c:pt>
                <c:pt idx="22">
                  <c:v>8397399</c:v>
                </c:pt>
                <c:pt idx="23">
                  <c:v>5168982</c:v>
                </c:pt>
                <c:pt idx="24">
                  <c:v>4759072</c:v>
                </c:pt>
                <c:pt idx="25">
                  <c:v>4249435</c:v>
                </c:pt>
                <c:pt idx="26">
                  <c:v>3945493</c:v>
                </c:pt>
                <c:pt idx="27">
                  <c:v>5079559</c:v>
                </c:pt>
                <c:pt idx="28">
                  <c:v>7853486</c:v>
                </c:pt>
                <c:pt idx="29">
                  <c:v>11120066</c:v>
                </c:pt>
                <c:pt idx="30">
                  <c:v>71066</c:v>
                </c:pt>
                <c:pt idx="31">
                  <c:v>23800706</c:v>
                </c:pt>
                <c:pt idx="32">
                  <c:v>15997053</c:v>
                </c:pt>
                <c:pt idx="33">
                  <c:v>15430077</c:v>
                </c:pt>
                <c:pt idx="34">
                  <c:v>9616395</c:v>
                </c:pt>
                <c:pt idx="35">
                  <c:v>12814798</c:v>
                </c:pt>
                <c:pt idx="36">
                  <c:v>12824464</c:v>
                </c:pt>
                <c:pt idx="37">
                  <c:v>1457273</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daily_14h00_data!$P$2:$P$39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daily_14h00_data!$Q$2:$Q$39</c:f>
              <c:numCache>
                <c:formatCode>General</c:formatCode>
                <c:ptCount val="38"/>
                <c:pt idx="0">
                  <c:v>1702.800048828125</c:v>
                </c:pt>
                <c:pt idx="1">
                  <c:v>1702.800048828125</c:v>
                </c:pt>
                <c:pt idx="2">
                  <c:v>1702.800048828125</c:v>
                </c:pt>
                <c:pt idx="3">
                  <c:v>1699.4300537109375</c:v>
                </c:pt>
                <c:pt idx="4">
                  <c:v>1699.02001953125</c:v>
                </c:pt>
                <c:pt idx="5">
                  <c:v>1704.2099609375</c:v>
                </c:pt>
                <c:pt idx="6">
                  <c:v>1713.489990234375</c:v>
                </c:pt>
                <c:pt idx="7">
                  <c:v>1706.8399658203125</c:v>
                </c:pt>
                <c:pt idx="8">
                  <c:v>1704.760009765625</c:v>
                </c:pt>
                <c:pt idx="9">
                  <c:v>1703.77001953125</c:v>
                </c:pt>
                <c:pt idx="10">
                  <c:v>1706.030029296875</c:v>
                </c:pt>
                <c:pt idx="11">
                  <c:v>1707.8499755859375</c:v>
                </c:pt>
                <c:pt idx="12">
                  <c:v>1708.530029296875</c:v>
                </c:pt>
                <c:pt idx="13">
                  <c:v>1707.6400146484375</c:v>
                </c:pt>
                <c:pt idx="14">
                  <c:v>1706.510009765625</c:v>
                </c:pt>
                <c:pt idx="15">
                  <c:v>1702.449951171875</c:v>
                </c:pt>
                <c:pt idx="16">
                  <c:v>1698.97998046875</c:v>
                </c:pt>
                <c:pt idx="17">
                  <c:v>1700.25</c:v>
                </c:pt>
                <c:pt idx="18">
                  <c:v>1701.6600341796875</c:v>
                </c:pt>
                <c:pt idx="19">
                  <c:v>1704.6400146484375</c:v>
                </c:pt>
                <c:pt idx="20">
                  <c:v>1705.6500244140625</c:v>
                </c:pt>
                <c:pt idx="21">
                  <c:v>1701.56005859375</c:v>
                </c:pt>
                <c:pt idx="22">
                  <c:v>1702.1700439453125</c:v>
                </c:pt>
                <c:pt idx="23">
                  <c:v>1702.449951171875</c:v>
                </c:pt>
                <c:pt idx="24">
                  <c:v>1704.0400390625</c:v>
                </c:pt>
                <c:pt idx="25">
                  <c:v>1705</c:v>
                </c:pt>
                <c:pt idx="26">
                  <c:v>1706.5799560546875</c:v>
                </c:pt>
                <c:pt idx="27">
                  <c:v>1707.219970703125</c:v>
                </c:pt>
                <c:pt idx="28">
                  <c:v>1708.97998046875</c:v>
                </c:pt>
                <c:pt idx="29">
                  <c:v>1716.699951171875</c:v>
                </c:pt>
                <c:pt idx="30">
                  <c:v>1718.8299560546875</c:v>
                </c:pt>
                <c:pt idx="31">
                  <c:v>1725.800048828125</c:v>
                </c:pt>
                <c:pt idx="32">
                  <c:v>1719.81005859375</c:v>
                </c:pt>
                <c:pt idx="33">
                  <c:v>1723.56005859375</c:v>
                </c:pt>
                <c:pt idx="34">
                  <c:v>1721.1099853515625</c:v>
                </c:pt>
                <c:pt idx="35">
                  <c:v>1718.8800048828125</c:v>
                </c:pt>
                <c:pt idx="36">
                  <c:v>1713.010009765625</c:v>
                </c:pt>
                <c:pt idx="37">
                  <c:v>1712.47998046875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daily_14h00_data!$Z$2:$Z$39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daily_14h00_data!$AB$2:$AB$39</c:f>
              <c:numCache>
                <c:formatCode>General</c:formatCode>
                <c:ptCount val="38"/>
                <c:pt idx="0">
                  <c:v>1298115</c:v>
                </c:pt>
                <c:pt idx="1">
                  <c:v>1412227</c:v>
                </c:pt>
                <c:pt idx="2">
                  <c:v>2188830</c:v>
                </c:pt>
                <c:pt idx="3">
                  <c:v>1190349</c:v>
                </c:pt>
                <c:pt idx="4">
                  <c:v>1906404</c:v>
                </c:pt>
                <c:pt idx="5">
                  <c:v>2085231</c:v>
                </c:pt>
                <c:pt idx="6">
                  <c:v>1451504</c:v>
                </c:pt>
                <c:pt idx="7">
                  <c:v>1642571</c:v>
                </c:pt>
                <c:pt idx="8">
                  <c:v>2149250</c:v>
                </c:pt>
                <c:pt idx="9">
                  <c:v>888723</c:v>
                </c:pt>
                <c:pt idx="10">
                  <c:v>1624676</c:v>
                </c:pt>
                <c:pt idx="11">
                  <c:v>1432574</c:v>
                </c:pt>
                <c:pt idx="12">
                  <c:v>996514</c:v>
                </c:pt>
                <c:pt idx="13">
                  <c:v>1012874</c:v>
                </c:pt>
                <c:pt idx="14">
                  <c:v>1104807</c:v>
                </c:pt>
                <c:pt idx="15">
                  <c:v>1728371</c:v>
                </c:pt>
                <c:pt idx="16">
                  <c:v>912664</c:v>
                </c:pt>
                <c:pt idx="17">
                  <c:v>641010</c:v>
                </c:pt>
                <c:pt idx="18">
                  <c:v>549828</c:v>
                </c:pt>
                <c:pt idx="19">
                  <c:v>922955</c:v>
                </c:pt>
                <c:pt idx="20">
                  <c:v>1008683</c:v>
                </c:pt>
                <c:pt idx="21">
                  <c:v>1341001</c:v>
                </c:pt>
                <c:pt idx="22">
                  <c:v>605347</c:v>
                </c:pt>
                <c:pt idx="23">
                  <c:v>547005</c:v>
                </c:pt>
                <c:pt idx="24">
                  <c:v>632064</c:v>
                </c:pt>
                <c:pt idx="25">
                  <c:v>1184066</c:v>
                </c:pt>
                <c:pt idx="26">
                  <c:v>1099812</c:v>
                </c:pt>
                <c:pt idx="27">
                  <c:v>1850419</c:v>
                </c:pt>
                <c:pt idx="28">
                  <c:v>1445593</c:v>
                </c:pt>
                <c:pt idx="29">
                  <c:v>728052</c:v>
                </c:pt>
                <c:pt idx="30">
                  <c:v>8700</c:v>
                </c:pt>
                <c:pt idx="31">
                  <c:v>2763581</c:v>
                </c:pt>
                <c:pt idx="32">
                  <c:v>1856111</c:v>
                </c:pt>
                <c:pt idx="33">
                  <c:v>1596630</c:v>
                </c:pt>
                <c:pt idx="34">
                  <c:v>1718600</c:v>
                </c:pt>
                <c:pt idx="35">
                  <c:v>1678228</c:v>
                </c:pt>
                <c:pt idx="36">
                  <c:v>1281858</c:v>
                </c:pt>
                <c:pt idx="37">
                  <c:v>214725</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daily_14h00_data!$Z$2:$Z$39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daily_14h00_data!$AA$2:$AA$39</c:f>
              <c:numCache>
                <c:formatCode>General</c:formatCode>
                <c:ptCount val="38"/>
                <c:pt idx="0">
                  <c:v>107.08999633789063</c:v>
                </c:pt>
                <c:pt idx="1">
                  <c:v>107.13999938964844</c:v>
                </c:pt>
                <c:pt idx="2">
                  <c:v>107.31999969482422</c:v>
                </c:pt>
                <c:pt idx="3">
                  <c:v>107.27999877929688</c:v>
                </c:pt>
                <c:pt idx="4">
                  <c:v>107.33000183105469</c:v>
                </c:pt>
                <c:pt idx="5">
                  <c:v>107.34999847412109</c:v>
                </c:pt>
                <c:pt idx="6">
                  <c:v>107.26999664306641</c:v>
                </c:pt>
                <c:pt idx="7">
                  <c:v>107.29000091552734</c:v>
                </c:pt>
                <c:pt idx="8">
                  <c:v>107.43000030517578</c:v>
                </c:pt>
                <c:pt idx="9">
                  <c:v>107.40000152587891</c:v>
                </c:pt>
                <c:pt idx="10">
                  <c:v>107.30000305175781</c:v>
                </c:pt>
                <c:pt idx="11">
                  <c:v>107.45999908447266</c:v>
                </c:pt>
                <c:pt idx="12">
                  <c:v>107.54000091552734</c:v>
                </c:pt>
                <c:pt idx="13">
                  <c:v>107.75</c:v>
                </c:pt>
                <c:pt idx="14">
                  <c:v>107.70999908447266</c:v>
                </c:pt>
                <c:pt idx="15">
                  <c:v>107.66000366210938</c:v>
                </c:pt>
                <c:pt idx="16">
                  <c:v>107.65000152587891</c:v>
                </c:pt>
                <c:pt idx="17">
                  <c:v>107.68000030517578</c:v>
                </c:pt>
                <c:pt idx="18">
                  <c:v>107.45999908447266</c:v>
                </c:pt>
                <c:pt idx="19">
                  <c:v>107.73000335693359</c:v>
                </c:pt>
                <c:pt idx="20">
                  <c:v>107.76000213623047</c:v>
                </c:pt>
                <c:pt idx="21">
                  <c:v>107.77999877929688</c:v>
                </c:pt>
                <c:pt idx="22">
                  <c:v>107.76000213623047</c:v>
                </c:pt>
                <c:pt idx="23">
                  <c:v>107.58999633789063</c:v>
                </c:pt>
                <c:pt idx="24">
                  <c:v>107.5</c:v>
                </c:pt>
                <c:pt idx="25">
                  <c:v>107.51000213623047</c:v>
                </c:pt>
                <c:pt idx="26">
                  <c:v>107.19000244140625</c:v>
                </c:pt>
                <c:pt idx="27">
                  <c:v>107.23999786376953</c:v>
                </c:pt>
                <c:pt idx="28">
                  <c:v>107.73999786376953</c:v>
                </c:pt>
                <c:pt idx="29">
                  <c:v>107.80999755859375</c:v>
                </c:pt>
                <c:pt idx="30">
                  <c:v>107.77999877929688</c:v>
                </c:pt>
                <c:pt idx="31">
                  <c:v>107.59999847412109</c:v>
                </c:pt>
                <c:pt idx="32">
                  <c:v>107.55999755859375</c:v>
                </c:pt>
                <c:pt idx="33">
                  <c:v>107.51999664306641</c:v>
                </c:pt>
                <c:pt idx="34">
                  <c:v>107.56999969482422</c:v>
                </c:pt>
                <c:pt idx="35">
                  <c:v>107.19000244140625</c:v>
                </c:pt>
                <c:pt idx="36">
                  <c:v>107.08999633789063</c:v>
                </c:pt>
                <c:pt idx="37">
                  <c:v>107.11000061035156</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daily_14h00_data!$AJ$2:$AJ$39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daily_14h00_data!$AL$2:$AL$39</c:f>
              <c:numCache>
                <c:formatCode>General</c:formatCode>
                <c:ptCount val="38"/>
                <c:pt idx="0">
                  <c:v>35</c:v>
                </c:pt>
                <c:pt idx="1">
                  <c:v>16</c:v>
                </c:pt>
                <c:pt idx="2">
                  <c:v>6</c:v>
                </c:pt>
                <c:pt idx="3">
                  <c:v>38</c:v>
                </c:pt>
                <c:pt idx="4">
                  <c:v>36</c:v>
                </c:pt>
                <c:pt idx="5">
                  <c:v>10</c:v>
                </c:pt>
                <c:pt idx="6">
                  <c:v>44</c:v>
                </c:pt>
                <c:pt idx="7">
                  <c:v>35</c:v>
                </c:pt>
                <c:pt idx="8">
                  <c:v>33</c:v>
                </c:pt>
                <c:pt idx="9">
                  <c:v>34</c:v>
                </c:pt>
                <c:pt idx="10">
                  <c:v>28</c:v>
                </c:pt>
                <c:pt idx="11">
                  <c:v>12</c:v>
                </c:pt>
                <c:pt idx="12">
                  <c:v>16</c:v>
                </c:pt>
                <c:pt idx="13">
                  <c:v>14</c:v>
                </c:pt>
                <c:pt idx="14">
                  <c:v>10</c:v>
                </c:pt>
                <c:pt idx="15">
                  <c:v>49</c:v>
                </c:pt>
                <c:pt idx="16">
                  <c:v>15</c:v>
                </c:pt>
                <c:pt idx="17">
                  <c:v>36</c:v>
                </c:pt>
                <c:pt idx="18">
                  <c:v>4</c:v>
                </c:pt>
                <c:pt idx="19">
                  <c:v>24</c:v>
                </c:pt>
                <c:pt idx="20">
                  <c:v>11</c:v>
                </c:pt>
                <c:pt idx="21">
                  <c:v>13</c:v>
                </c:pt>
                <c:pt idx="22">
                  <c:v>10</c:v>
                </c:pt>
                <c:pt idx="23">
                  <c:v>3</c:v>
                </c:pt>
                <c:pt idx="24">
                  <c:v>26</c:v>
                </c:pt>
                <c:pt idx="25">
                  <c:v>2</c:v>
                </c:pt>
                <c:pt idx="26">
                  <c:v>10</c:v>
                </c:pt>
                <c:pt idx="27">
                  <c:v>10</c:v>
                </c:pt>
                <c:pt idx="28">
                  <c:v>57</c:v>
                </c:pt>
                <c:pt idx="29">
                  <c:v>248</c:v>
                </c:pt>
                <c:pt idx="30">
                  <c:v>0</c:v>
                </c:pt>
                <c:pt idx="31">
                  <c:v>104</c:v>
                </c:pt>
                <c:pt idx="32">
                  <c:v>28</c:v>
                </c:pt>
                <c:pt idx="33">
                  <c:v>92</c:v>
                </c:pt>
                <c:pt idx="34">
                  <c:v>45</c:v>
                </c:pt>
                <c:pt idx="35">
                  <c:v>37</c:v>
                </c:pt>
                <c:pt idx="36">
                  <c:v>68</c:v>
                </c:pt>
                <c:pt idx="37">
                  <c:v>8</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daily_14h00_data!$AJ$2:$AJ$39</c:f>
              <c:numCache>
                <mc:AlternateContent xmlns:mc="http://schemas.openxmlformats.org/markup-compatibility/2006">
                  <mc:Choice Requires="c16r2">
                    <c16r2:formatcode2>[$-en-001,1]hh:mm;@</c16r2:formatcode2>
                  </mc:Choice>
                  <mc:Fallback>
                    <c:formatCode>[$]hh:mm;@</c:formatCode>
                  </mc:Fallback>
                </mc:AlternateContent>
                <c:ptCount val="38"/>
                <c:pt idx="0">
                  <c:v>45875.375</c:v>
                </c:pt>
                <c:pt idx="1">
                  <c:v>45875.378472222219</c:v>
                </c:pt>
                <c:pt idx="2">
                  <c:v>45875.381944444445</c:v>
                </c:pt>
                <c:pt idx="3">
                  <c:v>45875.385416666664</c:v>
                </c:pt>
                <c:pt idx="4">
                  <c:v>45875.388888888891</c:v>
                </c:pt>
                <c:pt idx="5">
                  <c:v>45875.392361111109</c:v>
                </c:pt>
                <c:pt idx="6">
                  <c:v>45875.395833333336</c:v>
                </c:pt>
                <c:pt idx="7">
                  <c:v>45875.399305555555</c:v>
                </c:pt>
                <c:pt idx="8">
                  <c:v>45875.402777777781</c:v>
                </c:pt>
                <c:pt idx="9">
                  <c:v>45875.40625</c:v>
                </c:pt>
                <c:pt idx="10">
                  <c:v>45875.409722222219</c:v>
                </c:pt>
                <c:pt idx="11">
                  <c:v>45875.413194444445</c:v>
                </c:pt>
                <c:pt idx="12">
                  <c:v>45875.416666666664</c:v>
                </c:pt>
                <c:pt idx="13">
                  <c:v>45875.420138888891</c:v>
                </c:pt>
                <c:pt idx="14">
                  <c:v>45875.423611111109</c:v>
                </c:pt>
                <c:pt idx="15">
                  <c:v>45875.427083333336</c:v>
                </c:pt>
                <c:pt idx="16">
                  <c:v>45875.430555555555</c:v>
                </c:pt>
                <c:pt idx="17">
                  <c:v>45875.434027777781</c:v>
                </c:pt>
                <c:pt idx="18">
                  <c:v>45875.4375</c:v>
                </c:pt>
                <c:pt idx="19">
                  <c:v>45875.440972222219</c:v>
                </c:pt>
                <c:pt idx="20">
                  <c:v>45875.444444444445</c:v>
                </c:pt>
                <c:pt idx="21">
                  <c:v>45875.447916666664</c:v>
                </c:pt>
                <c:pt idx="22">
                  <c:v>45875.451388888891</c:v>
                </c:pt>
                <c:pt idx="23">
                  <c:v>45875.454861111109</c:v>
                </c:pt>
                <c:pt idx="24">
                  <c:v>45875.458333333336</c:v>
                </c:pt>
                <c:pt idx="25">
                  <c:v>45875.461805555555</c:v>
                </c:pt>
                <c:pt idx="26">
                  <c:v>45875.465277777781</c:v>
                </c:pt>
                <c:pt idx="27">
                  <c:v>45875.46875</c:v>
                </c:pt>
                <c:pt idx="28">
                  <c:v>45875.472222222219</c:v>
                </c:pt>
                <c:pt idx="29">
                  <c:v>45875.475694444445</c:v>
                </c:pt>
                <c:pt idx="30">
                  <c:v>45875.479166666664</c:v>
                </c:pt>
                <c:pt idx="31">
                  <c:v>45875.541666666664</c:v>
                </c:pt>
                <c:pt idx="32">
                  <c:v>45875.545138888891</c:v>
                </c:pt>
                <c:pt idx="33">
                  <c:v>45875.548611111109</c:v>
                </c:pt>
                <c:pt idx="34">
                  <c:v>45875.552083333336</c:v>
                </c:pt>
                <c:pt idx="35">
                  <c:v>45875.555555555555</c:v>
                </c:pt>
                <c:pt idx="36">
                  <c:v>45875.559027777781</c:v>
                </c:pt>
                <c:pt idx="37">
                  <c:v>45875.5625</c:v>
                </c:pt>
              </c:numCache>
            </c:numRef>
          </c:cat>
          <c:val>
            <c:numRef>
              <c:f>daily_14h00_data!$AK$2:$AK$39</c:f>
              <c:numCache>
                <c:formatCode>General</c:formatCode>
                <c:ptCount val="38"/>
                <c:pt idx="0">
                  <c:v>1689</c:v>
                </c:pt>
                <c:pt idx="1">
                  <c:v>1684</c:v>
                </c:pt>
                <c:pt idx="2">
                  <c:v>1686.9000244140625</c:v>
                </c:pt>
                <c:pt idx="3">
                  <c:v>1676.5</c:v>
                </c:pt>
                <c:pt idx="4">
                  <c:v>1681.5999755859375</c:v>
                </c:pt>
                <c:pt idx="5">
                  <c:v>1686.199951171875</c:v>
                </c:pt>
                <c:pt idx="6">
                  <c:v>1692.699951171875</c:v>
                </c:pt>
                <c:pt idx="7">
                  <c:v>1685</c:v>
                </c:pt>
                <c:pt idx="8">
                  <c:v>1685</c:v>
                </c:pt>
                <c:pt idx="9">
                  <c:v>1688</c:v>
                </c:pt>
                <c:pt idx="10">
                  <c:v>1690.4000244140625</c:v>
                </c:pt>
                <c:pt idx="11">
                  <c:v>1686.5</c:v>
                </c:pt>
                <c:pt idx="12">
                  <c:v>1692</c:v>
                </c:pt>
                <c:pt idx="13">
                  <c:v>1687.699951171875</c:v>
                </c:pt>
                <c:pt idx="14">
                  <c:v>1686.300048828125</c:v>
                </c:pt>
                <c:pt idx="15">
                  <c:v>1682</c:v>
                </c:pt>
                <c:pt idx="16">
                  <c:v>1677.4000244140625</c:v>
                </c:pt>
                <c:pt idx="17">
                  <c:v>1683</c:v>
                </c:pt>
                <c:pt idx="18">
                  <c:v>1685</c:v>
                </c:pt>
                <c:pt idx="19">
                  <c:v>1686</c:v>
                </c:pt>
                <c:pt idx="20">
                  <c:v>1685.5999755859375</c:v>
                </c:pt>
                <c:pt idx="21">
                  <c:v>1684.9000244140625</c:v>
                </c:pt>
                <c:pt idx="22">
                  <c:v>1685.5999755859375</c:v>
                </c:pt>
                <c:pt idx="23">
                  <c:v>1685</c:v>
                </c:pt>
                <c:pt idx="24">
                  <c:v>1690</c:v>
                </c:pt>
                <c:pt idx="25">
                  <c:v>1688.5999755859375</c:v>
                </c:pt>
                <c:pt idx="26">
                  <c:v>1691.9000244140625</c:v>
                </c:pt>
                <c:pt idx="27">
                  <c:v>1689.9000244140625</c:v>
                </c:pt>
                <c:pt idx="28">
                  <c:v>1696</c:v>
                </c:pt>
                <c:pt idx="29">
                  <c:v>1707.0999755859375</c:v>
                </c:pt>
                <c:pt idx="30">
                  <c:v>1707.0999755859375</c:v>
                </c:pt>
                <c:pt idx="31">
                  <c:v>1716.9000244140625</c:v>
                </c:pt>
                <c:pt idx="32">
                  <c:v>1708.5999755859375</c:v>
                </c:pt>
                <c:pt idx="33">
                  <c:v>1713</c:v>
                </c:pt>
                <c:pt idx="34">
                  <c:v>1712</c:v>
                </c:pt>
                <c:pt idx="35">
                  <c:v>1709.300048828125</c:v>
                </c:pt>
                <c:pt idx="36">
                  <c:v>1704.199951171875</c:v>
                </c:pt>
                <c:pt idx="37">
                  <c:v>1705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9.png"/><Relationship Id="rId18" Type="http://schemas.openxmlformats.org/officeDocument/2006/relationships/chart" Target="../charts/chart14.xml"/><Relationship Id="rId3" Type="http://schemas.openxmlformats.org/officeDocument/2006/relationships/image" Target="../media/image8.png"/><Relationship Id="rId7" Type="http://schemas.openxmlformats.org/officeDocument/2006/relationships/chart" Target="../charts/chart4.xml"/><Relationship Id="rId12" Type="http://schemas.openxmlformats.org/officeDocument/2006/relationships/chart" Target="../charts/chart9.xml"/><Relationship Id="rId17" Type="http://schemas.openxmlformats.org/officeDocument/2006/relationships/chart" Target="../charts/chart13.xml"/><Relationship Id="rId2" Type="http://schemas.openxmlformats.org/officeDocument/2006/relationships/image" Target="../media/image7.png"/><Relationship Id="rId16" Type="http://schemas.openxmlformats.org/officeDocument/2006/relationships/chart" Target="../charts/chart12.xml"/><Relationship Id="rId1" Type="http://schemas.openxmlformats.org/officeDocument/2006/relationships/image" Target="../media/image6.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5" Type="http://schemas.openxmlformats.org/officeDocument/2006/relationships/chart" Target="../charts/chart11.xml"/><Relationship Id="rId10" Type="http://schemas.openxmlformats.org/officeDocument/2006/relationships/chart" Target="../charts/chart7.xml"/><Relationship Id="rId19" Type="http://schemas.openxmlformats.org/officeDocument/2006/relationships/chart" Target="../charts/chart15.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chart" Target="../charts/chart10.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image" Target="../media/image8.png"/><Relationship Id="rId7" Type="http://schemas.openxmlformats.org/officeDocument/2006/relationships/image" Target="../media/image9.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9"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image" Target="../media/image8.png"/><Relationship Id="rId7" Type="http://schemas.openxmlformats.org/officeDocument/2006/relationships/chart" Target="../charts/chart23.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22.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image" Target="../media/image9.png"/><Relationship Id="rId9"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1384379</xdr:rowOff>
    </xdr:from>
    <xdr:to>
      <xdr:col>1</xdr:col>
      <xdr:colOff>14199</xdr:colOff>
      <xdr:row>0</xdr:row>
      <xdr:rowOff>3594652</xdr:rowOff>
    </xdr:to>
    <xdr:sp macro="" textlink="">
      <xdr:nvSpPr>
        <xdr:cNvPr id="2" name="Rectangle 1">
          <a:extLst>
            <a:ext uri="{FF2B5EF4-FFF2-40B4-BE49-F238E27FC236}">
              <a16:creationId xmlns:a16="http://schemas.microsoft.com/office/drawing/2014/main" id="{9D6D4B77-5249-414B-A342-48467F94C875}"/>
            </a:ext>
          </a:extLst>
        </xdr:cNvPr>
        <xdr:cNvSpPr/>
      </xdr:nvSpPr>
      <xdr:spPr>
        <a:xfrm>
          <a:off x="0" y="1384379"/>
          <a:ext cx="7501677"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1081338</xdr:colOff>
      <xdr:row>0</xdr:row>
      <xdr:rowOff>1939978</xdr:rowOff>
    </xdr:from>
    <xdr:ext cx="1200149" cy="1200149"/>
    <xdr:pic>
      <xdr:nvPicPr>
        <xdr:cNvPr id="5" name="Picture 4">
          <a:extLst>
            <a:ext uri="{FF2B5EF4-FFF2-40B4-BE49-F238E27FC236}">
              <a16:creationId xmlns:a16="http://schemas.microsoft.com/office/drawing/2014/main" id="{0AE3F5B3-CB77-4985-ADC3-B63F2F03E5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338" y="1939978"/>
          <a:ext cx="1200149" cy="1200149"/>
        </a:xfrm>
        <a:prstGeom prst="rect">
          <a:avLst/>
        </a:prstGeom>
      </xdr:spPr>
    </xdr:pic>
    <xdr:clientData/>
  </xdr:oneCellAnchor>
  <xdr:twoCellAnchor>
    <xdr:from>
      <xdr:col>0</xdr:col>
      <xdr:colOff>2337035</xdr:colOff>
      <xdr:row>0</xdr:row>
      <xdr:rowOff>1936935</xdr:rowOff>
    </xdr:from>
    <xdr:to>
      <xdr:col>0</xdr:col>
      <xdr:colOff>7061436</xdr:colOff>
      <xdr:row>0</xdr:row>
      <xdr:rowOff>2422710</xdr:rowOff>
    </xdr:to>
    <xdr:sp macro="" textlink="">
      <xdr:nvSpPr>
        <xdr:cNvPr id="6" name="TextBox 5">
          <a:extLst>
            <a:ext uri="{FF2B5EF4-FFF2-40B4-BE49-F238E27FC236}">
              <a16:creationId xmlns:a16="http://schemas.microsoft.com/office/drawing/2014/main" id="{978D15FC-7275-4176-81C4-B14B0EE23EF3}"/>
            </a:ext>
          </a:extLst>
        </xdr:cNvPr>
        <xdr:cNvSpPr txBox="1"/>
      </xdr:nvSpPr>
      <xdr:spPr>
        <a:xfrm>
          <a:off x="2337035"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001" sz="2000" b="1">
              <a:solidFill>
                <a:schemeClr val="bg1"/>
              </a:solidFill>
              <a:latin typeface="+mn-lt"/>
            </a:rPr>
            <a:t>BẢN</a:t>
          </a:r>
          <a:r>
            <a:rPr lang="en-001" sz="2000" b="1" baseline="0">
              <a:solidFill>
                <a:schemeClr val="bg1"/>
              </a:solidFill>
              <a:latin typeface="+mn-lt"/>
            </a:rPr>
            <a:t> TIN CHÀO BUỔI SÁNG</a:t>
          </a:r>
          <a:endParaRPr lang="en-001" sz="2000" b="1">
            <a:solidFill>
              <a:schemeClr val="bg1"/>
            </a:solidFill>
            <a:latin typeface="+mn-lt"/>
          </a:endParaRPr>
        </a:p>
      </xdr:txBody>
    </xdr:sp>
    <xdr:clientData/>
  </xdr:twoCellAnchor>
  <xdr:twoCellAnchor>
    <xdr:from>
      <xdr:col>0</xdr:col>
      <xdr:colOff>2347279</xdr:colOff>
      <xdr:row>0</xdr:row>
      <xdr:rowOff>2336739</xdr:rowOff>
    </xdr:from>
    <xdr:to>
      <xdr:col>0</xdr:col>
      <xdr:colOff>6779114</xdr:colOff>
      <xdr:row>0</xdr:row>
      <xdr:rowOff>2822514</xdr:rowOff>
    </xdr:to>
    <xdr:sp macro="" textlink="$A$2">
      <xdr:nvSpPr>
        <xdr:cNvPr id="7" name="TextBox 6">
          <a:extLst>
            <a:ext uri="{FF2B5EF4-FFF2-40B4-BE49-F238E27FC236}">
              <a16:creationId xmlns:a16="http://schemas.microsoft.com/office/drawing/2014/main" id="{E84773B9-D5CB-4165-AFCE-0B514773D21B}"/>
            </a:ext>
          </a:extLst>
        </xdr:cNvPr>
        <xdr:cNvSpPr txBox="1"/>
      </xdr:nvSpPr>
      <xdr:spPr>
        <a:xfrm>
          <a:off x="2347279" y="2336739"/>
          <a:ext cx="443183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33EC7540-91A7-4325-821F-4978152BE9C7}" type="TxLink">
            <a:rPr lang="en-US" sz="1600" b="1" i="0" u="none" strike="noStrike">
              <a:solidFill>
                <a:schemeClr val="bg1"/>
              </a:solidFill>
              <a:latin typeface="Calibri"/>
              <a:ea typeface="Calibri"/>
              <a:cs typeface="Calibri"/>
            </a:rPr>
            <a:pPr/>
            <a:t>PHIÊN NGÀY 06/08/2025</a:t>
          </a:fld>
          <a:endParaRPr lang="en-US" sz="1600" b="1" baseline="0">
            <a:solidFill>
              <a:schemeClr val="bg1"/>
            </a:solidFill>
            <a:latin typeface="+mn-lt"/>
          </a:endParaRPr>
        </a:p>
      </xdr:txBody>
    </xdr:sp>
    <xdr:clientData/>
  </xdr:twoCellAnchor>
  <xdr:twoCellAnchor>
    <xdr:from>
      <xdr:col>0</xdr:col>
      <xdr:colOff>2349681</xdr:colOff>
      <xdr:row>0</xdr:row>
      <xdr:rowOff>2680126</xdr:rowOff>
    </xdr:from>
    <xdr:to>
      <xdr:col>0</xdr:col>
      <xdr:colOff>7144839</xdr:colOff>
      <xdr:row>0</xdr:row>
      <xdr:rowOff>3165901</xdr:rowOff>
    </xdr:to>
    <xdr:sp macro="" textlink="">
      <xdr:nvSpPr>
        <xdr:cNvPr id="8" name="TextBox 7">
          <a:extLst>
            <a:ext uri="{FF2B5EF4-FFF2-40B4-BE49-F238E27FC236}">
              <a16:creationId xmlns:a16="http://schemas.microsoft.com/office/drawing/2014/main" id="{6DC749C2-994D-4128-830D-D834C4335F96}"/>
            </a:ext>
          </a:extLst>
        </xdr:cNvPr>
        <xdr:cNvSpPr txBox="1"/>
      </xdr:nvSpPr>
      <xdr:spPr>
        <a:xfrm>
          <a:off x="2349681"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6351062</xdr:colOff>
      <xdr:row>0</xdr:row>
      <xdr:rowOff>108557</xdr:rowOff>
    </xdr:from>
    <xdr:ext cx="1032839" cy="430696"/>
    <xdr:pic>
      <xdr:nvPicPr>
        <xdr:cNvPr id="10" name="Picture 9">
          <a:extLst>
            <a:ext uri="{FF2B5EF4-FFF2-40B4-BE49-F238E27FC236}">
              <a16:creationId xmlns:a16="http://schemas.microsoft.com/office/drawing/2014/main" id="{DBE7769D-D95F-4BAA-BDDC-4A736E603C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51062" y="108557"/>
          <a:ext cx="1032839" cy="430696"/>
        </a:xfrm>
        <a:prstGeom prst="rect">
          <a:avLst/>
        </a:prstGeom>
      </xdr:spPr>
    </xdr:pic>
    <xdr:clientData/>
  </xdr:oneCellAnchor>
  <xdr:oneCellAnchor>
    <xdr:from>
      <xdr:col>11</xdr:col>
      <xdr:colOff>332034</xdr:colOff>
      <xdr:row>1</xdr:row>
      <xdr:rowOff>20569</xdr:rowOff>
    </xdr:from>
    <xdr:ext cx="1088069" cy="427478"/>
    <xdr:pic>
      <xdr:nvPicPr>
        <xdr:cNvPr id="24" name="Picture 23">
          <a:extLst>
            <a:ext uri="{FF2B5EF4-FFF2-40B4-BE49-F238E27FC236}">
              <a16:creationId xmlns:a16="http://schemas.microsoft.com/office/drawing/2014/main" id="{699E7A4D-DA0B-4AE4-8A09-EF5D31C774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78969" y="5222047"/>
          <a:ext cx="1088069" cy="427478"/>
        </a:xfrm>
        <a:prstGeom prst="rect">
          <a:avLst/>
        </a:prstGeom>
      </xdr:spPr>
    </xdr:pic>
    <xdr:clientData/>
  </xdr:oneCellAnchor>
  <xdr:twoCellAnchor>
    <xdr:from>
      <xdr:col>2</xdr:col>
      <xdr:colOff>14200</xdr:colOff>
      <xdr:row>2</xdr:row>
      <xdr:rowOff>153426</xdr:rowOff>
    </xdr:from>
    <xdr:to>
      <xdr:col>12</xdr:col>
      <xdr:colOff>108857</xdr:colOff>
      <xdr:row>3</xdr:row>
      <xdr:rowOff>14925</xdr:rowOff>
    </xdr:to>
    <xdr:sp macro="" textlink="">
      <xdr:nvSpPr>
        <xdr:cNvPr id="25" name="Rectangle 24">
          <a:extLst>
            <a:ext uri="{FF2B5EF4-FFF2-40B4-BE49-F238E27FC236}">
              <a16:creationId xmlns:a16="http://schemas.microsoft.com/office/drawing/2014/main" id="{EBB800F3-2D6E-49C7-9524-0CC26CEAF47D}"/>
            </a:ext>
          </a:extLst>
        </xdr:cNvPr>
        <xdr:cNvSpPr/>
      </xdr:nvSpPr>
      <xdr:spPr>
        <a:xfrm flipV="1">
          <a:off x="7655134" y="5537668"/>
          <a:ext cx="6525602"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xdr:col>
      <xdr:colOff>0</xdr:colOff>
      <xdr:row>4</xdr:row>
      <xdr:rowOff>12560</xdr:rowOff>
    </xdr:from>
    <xdr:to>
      <xdr:col>5</xdr:col>
      <xdr:colOff>12562</xdr:colOff>
      <xdr:row>10</xdr:row>
      <xdr:rowOff>122115</xdr:rowOff>
    </xdr:to>
    <xdr:graphicFrame macro="">
      <xdr:nvGraphicFramePr>
        <xdr:cNvPr id="11" name="Chart 10">
          <a:extLst>
            <a:ext uri="{FF2B5EF4-FFF2-40B4-BE49-F238E27FC236}">
              <a16:creationId xmlns:a16="http://schemas.microsoft.com/office/drawing/2014/main" id="{A651CA9C-8BE3-43E6-A959-0140BCDF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485670</xdr:colOff>
      <xdr:row>5</xdr:row>
      <xdr:rowOff>161193</xdr:rowOff>
    </xdr:from>
    <xdr:to>
      <xdr:col>9</xdr:col>
      <xdr:colOff>4187</xdr:colOff>
      <xdr:row>10</xdr:row>
      <xdr:rowOff>117231</xdr:rowOff>
    </xdr:to>
    <xdr:graphicFrame macro="">
      <xdr:nvGraphicFramePr>
        <xdr:cNvPr id="16" name="Chart 15">
          <a:extLst>
            <a:ext uri="{FF2B5EF4-FFF2-40B4-BE49-F238E27FC236}">
              <a16:creationId xmlns:a16="http://schemas.microsoft.com/office/drawing/2014/main" id="{A35D7CA8-69CA-4D24-B2AD-318996508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485669</xdr:colOff>
      <xdr:row>5</xdr:row>
      <xdr:rowOff>170960</xdr:rowOff>
    </xdr:from>
    <xdr:to>
      <xdr:col>13</xdr:col>
      <xdr:colOff>4186</xdr:colOff>
      <xdr:row>10</xdr:row>
      <xdr:rowOff>112345</xdr:rowOff>
    </xdr:to>
    <xdr:graphicFrame macro="">
      <xdr:nvGraphicFramePr>
        <xdr:cNvPr id="17" name="Chart 16">
          <a:extLst>
            <a:ext uri="{FF2B5EF4-FFF2-40B4-BE49-F238E27FC236}">
              <a16:creationId xmlns:a16="http://schemas.microsoft.com/office/drawing/2014/main" id="{CFD932EF-1B57-4F94-8781-FAA19A379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159098</xdr:colOff>
      <xdr:row>12</xdr:row>
      <xdr:rowOff>151422</xdr:rowOff>
    </xdr:from>
    <xdr:to>
      <xdr:col>5</xdr:col>
      <xdr:colOff>8374</xdr:colOff>
      <xdr:row>17</xdr:row>
      <xdr:rowOff>102577</xdr:rowOff>
    </xdr:to>
    <xdr:graphicFrame macro="">
      <xdr:nvGraphicFramePr>
        <xdr:cNvPr id="18" name="Chart 17">
          <a:extLst>
            <a:ext uri="{FF2B5EF4-FFF2-40B4-BE49-F238E27FC236}">
              <a16:creationId xmlns:a16="http://schemas.microsoft.com/office/drawing/2014/main" id="{D3DCB4FB-59A0-4C2B-8227-E44226390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485670</xdr:colOff>
      <xdr:row>12</xdr:row>
      <xdr:rowOff>166077</xdr:rowOff>
    </xdr:from>
    <xdr:to>
      <xdr:col>9</xdr:col>
      <xdr:colOff>4187</xdr:colOff>
      <xdr:row>17</xdr:row>
      <xdr:rowOff>107462</xdr:rowOff>
    </xdr:to>
    <xdr:graphicFrame macro="">
      <xdr:nvGraphicFramePr>
        <xdr:cNvPr id="19" name="Chart 18">
          <a:extLst>
            <a:ext uri="{FF2B5EF4-FFF2-40B4-BE49-F238E27FC236}">
              <a16:creationId xmlns:a16="http://schemas.microsoft.com/office/drawing/2014/main" id="{906FB701-2520-4D4A-91D7-C4DF75DB7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477297</xdr:colOff>
      <xdr:row>12</xdr:row>
      <xdr:rowOff>112347</xdr:rowOff>
    </xdr:from>
    <xdr:to>
      <xdr:col>12</xdr:col>
      <xdr:colOff>594529</xdr:colOff>
      <xdr:row>17</xdr:row>
      <xdr:rowOff>102577</xdr:rowOff>
    </xdr:to>
    <xdr:graphicFrame macro="">
      <xdr:nvGraphicFramePr>
        <xdr:cNvPr id="20" name="Chart 19">
          <a:extLst>
            <a:ext uri="{FF2B5EF4-FFF2-40B4-BE49-F238E27FC236}">
              <a16:creationId xmlns:a16="http://schemas.microsoft.com/office/drawing/2014/main" id="{CF22836C-27C7-419E-A230-02B3B40B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159099</xdr:colOff>
      <xdr:row>19</xdr:row>
      <xdr:rowOff>161192</xdr:rowOff>
    </xdr:from>
    <xdr:to>
      <xdr:col>5</xdr:col>
      <xdr:colOff>8375</xdr:colOff>
      <xdr:row>25</xdr:row>
      <xdr:rowOff>122116</xdr:rowOff>
    </xdr:to>
    <xdr:graphicFrame macro="">
      <xdr:nvGraphicFramePr>
        <xdr:cNvPr id="21" name="Chart 20">
          <a:extLst>
            <a:ext uri="{FF2B5EF4-FFF2-40B4-BE49-F238E27FC236}">
              <a16:creationId xmlns:a16="http://schemas.microsoft.com/office/drawing/2014/main" id="{3486830A-A017-4814-9B7E-062A904CB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489858</xdr:colOff>
      <xdr:row>19</xdr:row>
      <xdr:rowOff>151422</xdr:rowOff>
    </xdr:from>
    <xdr:to>
      <xdr:col>9</xdr:col>
      <xdr:colOff>8375</xdr:colOff>
      <xdr:row>25</xdr:row>
      <xdr:rowOff>92807</xdr:rowOff>
    </xdr:to>
    <xdr:graphicFrame macro="">
      <xdr:nvGraphicFramePr>
        <xdr:cNvPr id="22" name="Chart 21">
          <a:extLst>
            <a:ext uri="{FF2B5EF4-FFF2-40B4-BE49-F238E27FC236}">
              <a16:creationId xmlns:a16="http://schemas.microsoft.com/office/drawing/2014/main" id="{5C433582-1458-4672-8989-F13719E1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9769</xdr:colOff>
      <xdr:row>19</xdr:row>
      <xdr:rowOff>112345</xdr:rowOff>
    </xdr:from>
    <xdr:to>
      <xdr:col>13</xdr:col>
      <xdr:colOff>4187</xdr:colOff>
      <xdr:row>25</xdr:row>
      <xdr:rowOff>63499</xdr:rowOff>
    </xdr:to>
    <xdr:graphicFrame macro="">
      <xdr:nvGraphicFramePr>
        <xdr:cNvPr id="23" name="Chart 22">
          <a:extLst>
            <a:ext uri="{FF2B5EF4-FFF2-40B4-BE49-F238E27FC236}">
              <a16:creationId xmlns:a16="http://schemas.microsoft.com/office/drawing/2014/main" id="{2D17AC93-29BD-4038-B4AF-32746DF0D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42</xdr:col>
      <xdr:colOff>805147</xdr:colOff>
      <xdr:row>55</xdr:row>
      <xdr:rowOff>16380</xdr:rowOff>
    </xdr:from>
    <xdr:ext cx="1088069" cy="427478"/>
    <xdr:pic>
      <xdr:nvPicPr>
        <xdr:cNvPr id="27" name="Picture 26">
          <a:extLst>
            <a:ext uri="{FF2B5EF4-FFF2-40B4-BE49-F238E27FC236}">
              <a16:creationId xmlns:a16="http://schemas.microsoft.com/office/drawing/2014/main" id="{A180EFAB-9F08-4430-988F-4B8D7B84A2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0516908"/>
          <a:ext cx="1088069" cy="427478"/>
        </a:xfrm>
        <a:prstGeom prst="rect">
          <a:avLst/>
        </a:prstGeom>
      </xdr:spPr>
    </xdr:pic>
    <xdr:clientData/>
  </xdr:oneCellAnchor>
  <xdr:twoCellAnchor>
    <xdr:from>
      <xdr:col>33</xdr:col>
      <xdr:colOff>12562</xdr:colOff>
      <xdr:row>56</xdr:row>
      <xdr:rowOff>149234</xdr:rowOff>
    </xdr:from>
    <xdr:to>
      <xdr:col>42</xdr:col>
      <xdr:colOff>1214176</xdr:colOff>
      <xdr:row>57</xdr:row>
      <xdr:rowOff>10733</xdr:rowOff>
    </xdr:to>
    <xdr:sp macro="" textlink="">
      <xdr:nvSpPr>
        <xdr:cNvPr id="28" name="Rectangle 27">
          <a:extLst>
            <a:ext uri="{FF2B5EF4-FFF2-40B4-BE49-F238E27FC236}">
              <a16:creationId xmlns:a16="http://schemas.microsoft.com/office/drawing/2014/main" id="{03A41378-1A4B-43C2-BE65-95C127267692}"/>
            </a:ext>
          </a:extLst>
        </xdr:cNvPr>
        <xdr:cNvSpPr/>
      </xdr:nvSpPr>
      <xdr:spPr>
        <a:xfrm flipV="1">
          <a:off x="15039034" y="10833981"/>
          <a:ext cx="65063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66</xdr:row>
      <xdr:rowOff>16380</xdr:rowOff>
    </xdr:from>
    <xdr:ext cx="1088069" cy="427478"/>
    <xdr:pic>
      <xdr:nvPicPr>
        <xdr:cNvPr id="38" name="Picture 37">
          <a:extLst>
            <a:ext uri="{FF2B5EF4-FFF2-40B4-BE49-F238E27FC236}">
              <a16:creationId xmlns:a16="http://schemas.microsoft.com/office/drawing/2014/main" id="{CC34EBC7-AA3B-4779-8C02-9A3C3D8B80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17890" y="10493880"/>
          <a:ext cx="1088069" cy="427478"/>
        </a:xfrm>
        <a:prstGeom prst="rect">
          <a:avLst/>
        </a:prstGeom>
      </xdr:spPr>
    </xdr:pic>
    <xdr:clientData/>
  </xdr:oneCellAnchor>
  <xdr:twoCellAnchor>
    <xdr:from>
      <xdr:col>33</xdr:col>
      <xdr:colOff>12562</xdr:colOff>
      <xdr:row>67</xdr:row>
      <xdr:rowOff>149234</xdr:rowOff>
    </xdr:from>
    <xdr:to>
      <xdr:col>42</xdr:col>
      <xdr:colOff>1214176</xdr:colOff>
      <xdr:row>68</xdr:row>
      <xdr:rowOff>10733</xdr:rowOff>
    </xdr:to>
    <xdr:sp macro="" textlink="">
      <xdr:nvSpPr>
        <xdr:cNvPr id="39" name="Rectangle 38">
          <a:extLst>
            <a:ext uri="{FF2B5EF4-FFF2-40B4-BE49-F238E27FC236}">
              <a16:creationId xmlns:a16="http://schemas.microsoft.com/office/drawing/2014/main" id="{BE32E680-57C2-4D86-9E3C-4A86894F24DF}"/>
            </a:ext>
          </a:extLst>
        </xdr:cNvPr>
        <xdr:cNvSpPr/>
      </xdr:nvSpPr>
      <xdr:spPr>
        <a:xfrm flipV="1">
          <a:off x="15023962" y="10811791"/>
          <a:ext cx="6502957" cy="46556"/>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77</xdr:row>
      <xdr:rowOff>16380</xdr:rowOff>
    </xdr:from>
    <xdr:ext cx="1088069" cy="427478"/>
    <xdr:pic>
      <xdr:nvPicPr>
        <xdr:cNvPr id="40" name="Picture 39">
          <a:extLst>
            <a:ext uri="{FF2B5EF4-FFF2-40B4-BE49-F238E27FC236}">
              <a16:creationId xmlns:a16="http://schemas.microsoft.com/office/drawing/2014/main" id="{F65987C7-AD63-467D-9ECF-3E1D97CA2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5804852"/>
          <a:ext cx="1088069" cy="427478"/>
        </a:xfrm>
        <a:prstGeom prst="rect">
          <a:avLst/>
        </a:prstGeom>
      </xdr:spPr>
    </xdr:pic>
    <xdr:clientData/>
  </xdr:oneCellAnchor>
  <xdr:twoCellAnchor>
    <xdr:from>
      <xdr:col>33</xdr:col>
      <xdr:colOff>12562</xdr:colOff>
      <xdr:row>78</xdr:row>
      <xdr:rowOff>149234</xdr:rowOff>
    </xdr:from>
    <xdr:to>
      <xdr:col>42</xdr:col>
      <xdr:colOff>1214176</xdr:colOff>
      <xdr:row>79</xdr:row>
      <xdr:rowOff>10733</xdr:rowOff>
    </xdr:to>
    <xdr:sp macro="" textlink="">
      <xdr:nvSpPr>
        <xdr:cNvPr id="41" name="Rectangle 40">
          <a:extLst>
            <a:ext uri="{FF2B5EF4-FFF2-40B4-BE49-F238E27FC236}">
              <a16:creationId xmlns:a16="http://schemas.microsoft.com/office/drawing/2014/main" id="{B168EDFE-B503-4293-BCDA-1FD639E02003}"/>
            </a:ext>
          </a:extLst>
        </xdr:cNvPr>
        <xdr:cNvSpPr/>
      </xdr:nvSpPr>
      <xdr:spPr>
        <a:xfrm flipV="1">
          <a:off x="15039034" y="16130300"/>
          <a:ext cx="6506307" cy="54092"/>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53</xdr:col>
      <xdr:colOff>852142</xdr:colOff>
      <xdr:row>123</xdr:row>
      <xdr:rowOff>131302</xdr:rowOff>
    </xdr:from>
    <xdr:ext cx="1442710" cy="1288880"/>
    <xdr:pic>
      <xdr:nvPicPr>
        <xdr:cNvPr id="42" name="Picture 41">
          <a:extLst>
            <a:ext uri="{FF2B5EF4-FFF2-40B4-BE49-F238E27FC236}">
              <a16:creationId xmlns:a16="http://schemas.microsoft.com/office/drawing/2014/main" id="{F0CFEFA7-18F9-4D54-A3DE-EEC1E630623B}"/>
            </a:ext>
          </a:extLst>
        </xdr:cNvPr>
        <xdr:cNvPicPr>
          <a:picLocks noChangeAspect="1"/>
        </xdr:cNvPicPr>
      </xdr:nvPicPr>
      <xdr:blipFill>
        <a:blip xmlns:r="http://schemas.openxmlformats.org/officeDocument/2006/relationships" r:embed="rId13"/>
        <a:stretch>
          <a:fillRect/>
        </a:stretch>
      </xdr:blipFill>
      <xdr:spPr>
        <a:xfrm>
          <a:off x="48657873" y="45279802"/>
          <a:ext cx="1442710" cy="1288880"/>
        </a:xfrm>
        <a:prstGeom prst="rect">
          <a:avLst/>
        </a:prstGeom>
      </xdr:spPr>
    </xdr:pic>
    <xdr:clientData/>
  </xdr:oneCellAnchor>
  <xdr:twoCellAnchor>
    <xdr:from>
      <xdr:col>49</xdr:col>
      <xdr:colOff>8757</xdr:colOff>
      <xdr:row>117</xdr:row>
      <xdr:rowOff>148803</xdr:rowOff>
    </xdr:from>
    <xdr:to>
      <xdr:col>55</xdr:col>
      <xdr:colOff>506422</xdr:colOff>
      <xdr:row>118</xdr:row>
      <xdr:rowOff>9939</xdr:rowOff>
    </xdr:to>
    <xdr:sp macro="" textlink="">
      <xdr:nvSpPr>
        <xdr:cNvPr id="43" name="Rectangle 42">
          <a:extLst>
            <a:ext uri="{FF2B5EF4-FFF2-40B4-BE49-F238E27FC236}">
              <a16:creationId xmlns:a16="http://schemas.microsoft.com/office/drawing/2014/main" id="{E15D7456-C9EB-4718-8ABB-C437AD5346DB}"/>
            </a:ext>
          </a:extLst>
        </xdr:cNvPr>
        <xdr:cNvSpPr/>
      </xdr:nvSpPr>
      <xdr:spPr>
        <a:xfrm>
          <a:off x="22409664" y="26662617"/>
          <a:ext cx="651793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55</xdr:col>
      <xdr:colOff>109000</xdr:colOff>
      <xdr:row>116</xdr:row>
      <xdr:rowOff>14198</xdr:rowOff>
    </xdr:from>
    <xdr:ext cx="1088069" cy="427478"/>
    <xdr:pic>
      <xdr:nvPicPr>
        <xdr:cNvPr id="44" name="Picture 43">
          <a:extLst>
            <a:ext uri="{FF2B5EF4-FFF2-40B4-BE49-F238E27FC236}">
              <a16:creationId xmlns:a16="http://schemas.microsoft.com/office/drawing/2014/main" id="{FD07B740-AAD8-4F8D-9CAA-5E8F362BE0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30180" y="26343428"/>
          <a:ext cx="1088069" cy="427478"/>
        </a:xfrm>
        <a:prstGeom prst="rect">
          <a:avLst/>
        </a:prstGeom>
      </xdr:spPr>
    </xdr:pic>
    <xdr:clientData/>
  </xdr:oneCellAnchor>
  <xdr:oneCellAnchor>
    <xdr:from>
      <xdr:col>46</xdr:col>
      <xdr:colOff>621196</xdr:colOff>
      <xdr:row>88</xdr:row>
      <xdr:rowOff>10856</xdr:rowOff>
    </xdr:from>
    <xdr:ext cx="1088069" cy="427478"/>
    <xdr:pic>
      <xdr:nvPicPr>
        <xdr:cNvPr id="29" name="Picture 28">
          <a:extLst>
            <a:ext uri="{FF2B5EF4-FFF2-40B4-BE49-F238E27FC236}">
              <a16:creationId xmlns:a16="http://schemas.microsoft.com/office/drawing/2014/main" id="{26778268-4DE5-4967-BFA3-EE4B4F77AC2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1283" y="31258378"/>
          <a:ext cx="1088069" cy="427478"/>
        </a:xfrm>
        <a:prstGeom prst="rect">
          <a:avLst/>
        </a:prstGeom>
      </xdr:spPr>
    </xdr:pic>
    <xdr:clientData/>
  </xdr:oneCellAnchor>
  <xdr:twoCellAnchor>
    <xdr:from>
      <xdr:col>45</xdr:col>
      <xdr:colOff>12562</xdr:colOff>
      <xdr:row>89</xdr:row>
      <xdr:rowOff>149233</xdr:rowOff>
    </xdr:from>
    <xdr:to>
      <xdr:col>46</xdr:col>
      <xdr:colOff>1021522</xdr:colOff>
      <xdr:row>90</xdr:row>
      <xdr:rowOff>12734</xdr:rowOff>
    </xdr:to>
    <xdr:sp macro="" textlink="">
      <xdr:nvSpPr>
        <xdr:cNvPr id="30" name="Rectangle 29">
          <a:extLst>
            <a:ext uri="{FF2B5EF4-FFF2-40B4-BE49-F238E27FC236}">
              <a16:creationId xmlns:a16="http://schemas.microsoft.com/office/drawing/2014/main" id="{939D77D9-9EE1-481D-B8D7-B8FC08D20585}"/>
            </a:ext>
          </a:extLst>
        </xdr:cNvPr>
        <xdr:cNvSpPr/>
      </xdr:nvSpPr>
      <xdr:spPr>
        <a:xfrm flipV="1">
          <a:off x="29454475" y="31578972"/>
          <a:ext cx="638713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24</xdr:col>
      <xdr:colOff>192162</xdr:colOff>
      <xdr:row>27</xdr:row>
      <xdr:rowOff>15043</xdr:rowOff>
    </xdr:from>
    <xdr:ext cx="1088069" cy="427478"/>
    <xdr:pic>
      <xdr:nvPicPr>
        <xdr:cNvPr id="77" name="Picture 76">
          <a:extLst>
            <a:ext uri="{FF2B5EF4-FFF2-40B4-BE49-F238E27FC236}">
              <a16:creationId xmlns:a16="http://schemas.microsoft.com/office/drawing/2014/main" id="{87F290B2-3A48-4194-AD1D-EBA9A15908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42858" y="10368304"/>
          <a:ext cx="1088069" cy="427478"/>
        </a:xfrm>
        <a:prstGeom prst="rect">
          <a:avLst/>
        </a:prstGeom>
      </xdr:spPr>
    </xdr:pic>
    <xdr:clientData/>
  </xdr:oneCellAnchor>
  <xdr:twoCellAnchor>
    <xdr:from>
      <xdr:col>15</xdr:col>
      <xdr:colOff>14200</xdr:colOff>
      <xdr:row>28</xdr:row>
      <xdr:rowOff>162342</xdr:rowOff>
    </xdr:from>
    <xdr:to>
      <xdr:col>25</xdr:col>
      <xdr:colOff>22087</xdr:colOff>
      <xdr:row>29</xdr:row>
      <xdr:rowOff>22446</xdr:rowOff>
    </xdr:to>
    <xdr:sp macro="" textlink="">
      <xdr:nvSpPr>
        <xdr:cNvPr id="78" name="Rectangle 77">
          <a:extLst>
            <a:ext uri="{FF2B5EF4-FFF2-40B4-BE49-F238E27FC236}">
              <a16:creationId xmlns:a16="http://schemas.microsoft.com/office/drawing/2014/main" id="{D9A349FF-460E-42D5-BFC8-7D2E7A97E18B}"/>
            </a:ext>
          </a:extLst>
        </xdr:cNvPr>
        <xdr:cNvSpPr/>
      </xdr:nvSpPr>
      <xdr:spPr>
        <a:xfrm flipV="1">
          <a:off x="14926931" y="10805919"/>
          <a:ext cx="63725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27</xdr:col>
      <xdr:colOff>146540</xdr:colOff>
      <xdr:row>49</xdr:row>
      <xdr:rowOff>19538</xdr:rowOff>
    </xdr:from>
    <xdr:to>
      <xdr:col>29</xdr:col>
      <xdr:colOff>4885</xdr:colOff>
      <xdr:row>49</xdr:row>
      <xdr:rowOff>2193193</xdr:rowOff>
    </xdr:to>
    <xdr:graphicFrame macro="">
      <xdr:nvGraphicFramePr>
        <xdr:cNvPr id="88" name="Chart 87">
          <a:extLst>
            <a:ext uri="{FF2B5EF4-FFF2-40B4-BE49-F238E27FC236}">
              <a16:creationId xmlns:a16="http://schemas.microsoft.com/office/drawing/2014/main" id="{F75D71C2-4C3B-4B2F-BA1B-9B600E756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xdr:col>
      <xdr:colOff>141649</xdr:colOff>
      <xdr:row>52</xdr:row>
      <xdr:rowOff>9771</xdr:rowOff>
    </xdr:from>
    <xdr:to>
      <xdr:col>29</xdr:col>
      <xdr:colOff>19535</xdr:colOff>
      <xdr:row>53</xdr:row>
      <xdr:rowOff>68384</xdr:rowOff>
    </xdr:to>
    <xdr:graphicFrame macro="">
      <xdr:nvGraphicFramePr>
        <xdr:cNvPr id="89" name="Chart 88">
          <a:extLst>
            <a:ext uri="{FF2B5EF4-FFF2-40B4-BE49-F238E27FC236}">
              <a16:creationId xmlns:a16="http://schemas.microsoft.com/office/drawing/2014/main" id="{0384EBAC-EA59-484A-877C-F8F87C6AF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68379</xdr:colOff>
      <xdr:row>29</xdr:row>
      <xdr:rowOff>68385</xdr:rowOff>
    </xdr:from>
    <xdr:to>
      <xdr:col>19</xdr:col>
      <xdr:colOff>405415</xdr:colOff>
      <xdr:row>30</xdr:row>
      <xdr:rowOff>2217618</xdr:rowOff>
    </xdr:to>
    <xdr:graphicFrame macro="">
      <xdr:nvGraphicFramePr>
        <xdr:cNvPr id="9" name="Chart 8">
          <a:extLst>
            <a:ext uri="{FF2B5EF4-FFF2-40B4-BE49-F238E27FC236}">
              <a16:creationId xmlns:a16="http://schemas.microsoft.com/office/drawing/2014/main" id="{490FE842-891E-46A2-92E2-2DC999F40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404792</xdr:colOff>
      <xdr:row>30</xdr:row>
      <xdr:rowOff>1</xdr:rowOff>
    </xdr:from>
    <xdr:to>
      <xdr:col>26</xdr:col>
      <xdr:colOff>90053</xdr:colOff>
      <xdr:row>30</xdr:row>
      <xdr:rowOff>2212731</xdr:rowOff>
    </xdr:to>
    <xdr:graphicFrame macro="">
      <xdr:nvGraphicFramePr>
        <xdr:cNvPr id="3" name="Chart 2">
          <a:extLst>
            <a:ext uri="{FF2B5EF4-FFF2-40B4-BE49-F238E27FC236}">
              <a16:creationId xmlns:a16="http://schemas.microsoft.com/office/drawing/2014/main" id="{09075C49-811B-445C-9945-0EC73112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224691</xdr:colOff>
      <xdr:row>49</xdr:row>
      <xdr:rowOff>39077</xdr:rowOff>
    </xdr:from>
    <xdr:to>
      <xdr:col>30</xdr:col>
      <xdr:colOff>3341076</xdr:colOff>
      <xdr:row>51</xdr:row>
      <xdr:rowOff>83038</xdr:rowOff>
    </xdr:to>
    <xdr:graphicFrame macro="">
      <xdr:nvGraphicFramePr>
        <xdr:cNvPr id="4" name="Chart 3">
          <a:extLst>
            <a:ext uri="{FF2B5EF4-FFF2-40B4-BE49-F238E27FC236}">
              <a16:creationId xmlns:a16="http://schemas.microsoft.com/office/drawing/2014/main" id="{38CAD581-7E7D-43BE-9018-2F8F03DF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30</xdr:col>
      <xdr:colOff>2427653</xdr:colOff>
      <xdr:row>45</xdr:row>
      <xdr:rowOff>9765</xdr:rowOff>
    </xdr:from>
    <xdr:ext cx="1088069" cy="427478"/>
    <xdr:pic>
      <xdr:nvPicPr>
        <xdr:cNvPr id="12" name="Picture 11">
          <a:extLst>
            <a:ext uri="{FF2B5EF4-FFF2-40B4-BE49-F238E27FC236}">
              <a16:creationId xmlns:a16="http://schemas.microsoft.com/office/drawing/2014/main" id="{C093926A-4C54-41D6-8DB5-C4D8023C83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74461" y="15611227"/>
          <a:ext cx="1088069" cy="427478"/>
        </a:xfrm>
        <a:prstGeom prst="rect">
          <a:avLst/>
        </a:prstGeom>
      </xdr:spPr>
    </xdr:pic>
    <xdr:clientData/>
  </xdr:oneCellAnchor>
  <xdr:twoCellAnchor>
    <xdr:from>
      <xdr:col>28</xdr:col>
      <xdr:colOff>1</xdr:colOff>
      <xdr:row>46</xdr:row>
      <xdr:rowOff>149055</xdr:rowOff>
    </xdr:from>
    <xdr:to>
      <xdr:col>30</xdr:col>
      <xdr:colOff>2828192</xdr:colOff>
      <xdr:row>47</xdr:row>
      <xdr:rowOff>9159</xdr:rowOff>
    </xdr:to>
    <xdr:sp macro="" textlink="">
      <xdr:nvSpPr>
        <xdr:cNvPr id="13" name="Rectangle 12">
          <a:extLst>
            <a:ext uri="{FF2B5EF4-FFF2-40B4-BE49-F238E27FC236}">
              <a16:creationId xmlns:a16="http://schemas.microsoft.com/office/drawing/2014/main" id="{DC954A10-9C3D-4D7C-B3A6-536A2C2B5F60}"/>
            </a:ext>
          </a:extLst>
        </xdr:cNvPr>
        <xdr:cNvSpPr/>
      </xdr:nvSpPr>
      <xdr:spPr>
        <a:xfrm>
          <a:off x="22156616" y="15936132"/>
          <a:ext cx="641838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29</xdr:col>
      <xdr:colOff>0</xdr:colOff>
      <xdr:row>51</xdr:row>
      <xdr:rowOff>195388</xdr:rowOff>
    </xdr:from>
    <xdr:to>
      <xdr:col>31</xdr:col>
      <xdr:colOff>39076</xdr:colOff>
      <xdr:row>53</xdr:row>
      <xdr:rowOff>4885</xdr:rowOff>
    </xdr:to>
    <xdr:graphicFrame macro="">
      <xdr:nvGraphicFramePr>
        <xdr:cNvPr id="14" name="Chart 13">
          <a:extLst>
            <a:ext uri="{FF2B5EF4-FFF2-40B4-BE49-F238E27FC236}">
              <a16:creationId xmlns:a16="http://schemas.microsoft.com/office/drawing/2014/main" id="{9D221660-EECA-4F1E-B3E6-F412B0765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1397517</xdr:rowOff>
    </xdr:from>
    <xdr:to>
      <xdr:col>1</xdr:col>
      <xdr:colOff>14199</xdr:colOff>
      <xdr:row>0</xdr:row>
      <xdr:rowOff>3607790</xdr:rowOff>
    </xdr:to>
    <xdr:sp macro="" textlink="">
      <xdr:nvSpPr>
        <xdr:cNvPr id="2" name="Rectangle 1">
          <a:extLst>
            <a:ext uri="{FF2B5EF4-FFF2-40B4-BE49-F238E27FC236}">
              <a16:creationId xmlns:a16="http://schemas.microsoft.com/office/drawing/2014/main" id="{DD467081-8E54-48D7-9EA2-EA99C9655157}"/>
            </a:ext>
          </a:extLst>
        </xdr:cNvPr>
        <xdr:cNvSpPr/>
      </xdr:nvSpPr>
      <xdr:spPr>
        <a:xfrm>
          <a:off x="0" y="1397517"/>
          <a:ext cx="7476544"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587998</xdr:colOff>
      <xdr:row>0</xdr:row>
      <xdr:rowOff>1939978</xdr:rowOff>
    </xdr:from>
    <xdr:ext cx="1200149" cy="1200149"/>
    <xdr:pic>
      <xdr:nvPicPr>
        <xdr:cNvPr id="3" name="Picture 2">
          <a:extLst>
            <a:ext uri="{FF2B5EF4-FFF2-40B4-BE49-F238E27FC236}">
              <a16:creationId xmlns:a16="http://schemas.microsoft.com/office/drawing/2014/main" id="{608C7E8F-A660-4BAA-83E8-A4F68D771C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7998" y="1939978"/>
          <a:ext cx="1200149" cy="1200149"/>
        </a:xfrm>
        <a:prstGeom prst="rect">
          <a:avLst/>
        </a:prstGeom>
      </xdr:spPr>
    </xdr:pic>
    <xdr:clientData/>
  </xdr:oneCellAnchor>
  <xdr:twoCellAnchor>
    <xdr:from>
      <xdr:col>0</xdr:col>
      <xdr:colOff>1921840</xdr:colOff>
      <xdr:row>0</xdr:row>
      <xdr:rowOff>1936935</xdr:rowOff>
    </xdr:from>
    <xdr:to>
      <xdr:col>0</xdr:col>
      <xdr:colOff>6941036</xdr:colOff>
      <xdr:row>0</xdr:row>
      <xdr:rowOff>2422710</xdr:rowOff>
    </xdr:to>
    <xdr:sp macro="" textlink="">
      <xdr:nvSpPr>
        <xdr:cNvPr id="4" name="TextBox 3">
          <a:extLst>
            <a:ext uri="{FF2B5EF4-FFF2-40B4-BE49-F238E27FC236}">
              <a16:creationId xmlns:a16="http://schemas.microsoft.com/office/drawing/2014/main" id="{433DA74C-1BB0-483D-9266-CE3DFC246D52}"/>
            </a:ext>
          </a:extLst>
        </xdr:cNvPr>
        <xdr:cNvSpPr txBox="1"/>
      </xdr:nvSpPr>
      <xdr:spPr>
        <a:xfrm>
          <a:off x="1921840" y="1936935"/>
          <a:ext cx="501919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vi-VN" sz="2000" b="1">
              <a:solidFill>
                <a:schemeClr val="bg1"/>
              </a:solidFill>
              <a:latin typeface="Calibri" panose="020F0502020204030204" pitchFamily="34" charset="0"/>
              <a:ea typeface="Calibri" panose="020F0502020204030204" pitchFamily="34" charset="0"/>
              <a:cs typeface="Calibri" panose="020F0502020204030204" pitchFamily="34" charset="0"/>
            </a:rPr>
            <a:t>BẢN TIN CHIẾN LƯỢC GIAO DỊCH PHÁI SINH </a:t>
          </a:r>
          <a:endParaRPr lang="en-001" sz="2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1932083</xdr:colOff>
      <xdr:row>0</xdr:row>
      <xdr:rowOff>2326969</xdr:rowOff>
    </xdr:from>
    <xdr:to>
      <xdr:col>0</xdr:col>
      <xdr:colOff>6363918</xdr:colOff>
      <xdr:row>0</xdr:row>
      <xdr:rowOff>2812744</xdr:rowOff>
    </xdr:to>
    <xdr:sp macro="" textlink="$A$2">
      <xdr:nvSpPr>
        <xdr:cNvPr id="5" name="TextBox 4">
          <a:extLst>
            <a:ext uri="{FF2B5EF4-FFF2-40B4-BE49-F238E27FC236}">
              <a16:creationId xmlns:a16="http://schemas.microsoft.com/office/drawing/2014/main" id="{6DB97CA1-90B4-42E6-87C0-90BA75658CDA}"/>
            </a:ext>
          </a:extLst>
        </xdr:cNvPr>
        <xdr:cNvSpPr txBox="1"/>
      </xdr:nvSpPr>
      <xdr:spPr>
        <a:xfrm>
          <a:off x="1932083" y="2326969"/>
          <a:ext cx="443183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33EC7540-91A7-4325-821F-4978152BE9C7}" type="TxLink">
            <a:rPr lang="en-US" sz="1600" b="1" i="0" u="none" strike="noStrike">
              <a:solidFill>
                <a:schemeClr val="bg1"/>
              </a:solidFill>
              <a:latin typeface="Calibri"/>
              <a:ea typeface="Calibri"/>
              <a:cs typeface="Calibri"/>
            </a:rPr>
            <a:pPr/>
            <a:t>PHIÊN NGÀY 05/08/2025</a:t>
          </a:fld>
          <a:endParaRPr lang="en-US" sz="1600" b="1" baseline="0">
            <a:solidFill>
              <a:schemeClr val="bg1"/>
            </a:solidFill>
            <a:latin typeface="+mn-lt"/>
          </a:endParaRPr>
        </a:p>
      </xdr:txBody>
    </xdr:sp>
    <xdr:clientData/>
  </xdr:twoCellAnchor>
  <xdr:twoCellAnchor>
    <xdr:from>
      <xdr:col>0</xdr:col>
      <xdr:colOff>1929607</xdr:colOff>
      <xdr:row>0</xdr:row>
      <xdr:rowOff>2680126</xdr:rowOff>
    </xdr:from>
    <xdr:to>
      <xdr:col>0</xdr:col>
      <xdr:colOff>6724765</xdr:colOff>
      <xdr:row>0</xdr:row>
      <xdr:rowOff>3165901</xdr:rowOff>
    </xdr:to>
    <xdr:sp macro="" textlink="">
      <xdr:nvSpPr>
        <xdr:cNvPr id="6" name="TextBox 5">
          <a:extLst>
            <a:ext uri="{FF2B5EF4-FFF2-40B4-BE49-F238E27FC236}">
              <a16:creationId xmlns:a16="http://schemas.microsoft.com/office/drawing/2014/main" id="{130196CA-54CB-4615-A43F-626578ED8DE3}"/>
            </a:ext>
          </a:extLst>
        </xdr:cNvPr>
        <xdr:cNvSpPr txBox="1"/>
      </xdr:nvSpPr>
      <xdr:spPr>
        <a:xfrm>
          <a:off x="1929607"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7" name="Picture 6">
          <a:extLst>
            <a:ext uri="{FF2B5EF4-FFF2-40B4-BE49-F238E27FC236}">
              <a16:creationId xmlns:a16="http://schemas.microsoft.com/office/drawing/2014/main" id="{318B88C4-1632-4A65-92C3-4B46479BA5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oneCellAnchor>
    <xdr:from>
      <xdr:col>5</xdr:col>
      <xdr:colOff>2778566</xdr:colOff>
      <xdr:row>1</xdr:row>
      <xdr:rowOff>23916</xdr:rowOff>
    </xdr:from>
    <xdr:ext cx="1088069" cy="427478"/>
    <xdr:pic>
      <xdr:nvPicPr>
        <xdr:cNvPr id="11" name="Picture 10">
          <a:extLst>
            <a:ext uri="{FF2B5EF4-FFF2-40B4-BE49-F238E27FC236}">
              <a16:creationId xmlns:a16="http://schemas.microsoft.com/office/drawing/2014/main" id="{37E1587A-4417-413C-A4BE-024B77AB30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637066" y="5226031"/>
          <a:ext cx="1088069" cy="427478"/>
        </a:xfrm>
        <a:prstGeom prst="rect">
          <a:avLst/>
        </a:prstGeom>
      </xdr:spPr>
    </xdr:pic>
    <xdr:clientData/>
  </xdr:oneCellAnchor>
  <xdr:twoCellAnchor>
    <xdr:from>
      <xdr:col>2</xdr:col>
      <xdr:colOff>3</xdr:colOff>
      <xdr:row>2</xdr:row>
      <xdr:rowOff>151750</xdr:rowOff>
    </xdr:from>
    <xdr:to>
      <xdr:col>5</xdr:col>
      <xdr:colOff>3160346</xdr:colOff>
      <xdr:row>3</xdr:row>
      <xdr:rowOff>6969</xdr:rowOff>
    </xdr:to>
    <xdr:sp macro="" textlink="">
      <xdr:nvSpPr>
        <xdr:cNvPr id="12" name="Rectangle 11">
          <a:extLst>
            <a:ext uri="{FF2B5EF4-FFF2-40B4-BE49-F238E27FC236}">
              <a16:creationId xmlns:a16="http://schemas.microsoft.com/office/drawing/2014/main" id="{92D40F96-5511-451F-8686-70DDD6C4F2A5}"/>
            </a:ext>
          </a:extLst>
        </xdr:cNvPr>
        <xdr:cNvSpPr/>
      </xdr:nvSpPr>
      <xdr:spPr>
        <a:xfrm>
          <a:off x="7624888" y="5544365"/>
          <a:ext cx="639395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4</xdr:col>
      <xdr:colOff>102578</xdr:colOff>
      <xdr:row>3</xdr:row>
      <xdr:rowOff>87924</xdr:rowOff>
    </xdr:from>
    <xdr:to>
      <xdr:col>6</xdr:col>
      <xdr:colOff>1955</xdr:colOff>
      <xdr:row>23</xdr:row>
      <xdr:rowOff>73270</xdr:rowOff>
    </xdr:to>
    <xdr:graphicFrame macro="">
      <xdr:nvGraphicFramePr>
        <xdr:cNvPr id="14" name="Chart 13">
          <a:extLst>
            <a:ext uri="{FF2B5EF4-FFF2-40B4-BE49-F238E27FC236}">
              <a16:creationId xmlns:a16="http://schemas.microsoft.com/office/drawing/2014/main" id="{06EA3AA9-E7FE-4849-AA46-CABA3A5E9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11</xdr:col>
      <xdr:colOff>2451297</xdr:colOff>
      <xdr:row>27</xdr:row>
      <xdr:rowOff>14147</xdr:rowOff>
    </xdr:from>
    <xdr:ext cx="1088069" cy="427478"/>
    <xdr:pic>
      <xdr:nvPicPr>
        <xdr:cNvPr id="15" name="Picture 14">
          <a:extLst>
            <a:ext uri="{FF2B5EF4-FFF2-40B4-BE49-F238E27FC236}">
              <a16:creationId xmlns:a16="http://schemas.microsoft.com/office/drawing/2014/main" id="{8F314CB8-5DCB-4A16-9C49-2ED1007FF28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15143" y="10247416"/>
          <a:ext cx="1088069" cy="427478"/>
        </a:xfrm>
        <a:prstGeom prst="rect">
          <a:avLst/>
        </a:prstGeom>
      </xdr:spPr>
    </xdr:pic>
    <xdr:clientData/>
  </xdr:oneCellAnchor>
  <xdr:twoCellAnchor>
    <xdr:from>
      <xdr:col>8</xdr:col>
      <xdr:colOff>2</xdr:colOff>
      <xdr:row>28</xdr:row>
      <xdr:rowOff>151749</xdr:rowOff>
    </xdr:from>
    <xdr:to>
      <xdr:col>11</xdr:col>
      <xdr:colOff>2847730</xdr:colOff>
      <xdr:row>29</xdr:row>
      <xdr:rowOff>11853</xdr:rowOff>
    </xdr:to>
    <xdr:sp macro="" textlink="">
      <xdr:nvSpPr>
        <xdr:cNvPr id="16" name="Rectangle 15">
          <a:extLst>
            <a:ext uri="{FF2B5EF4-FFF2-40B4-BE49-F238E27FC236}">
              <a16:creationId xmlns:a16="http://schemas.microsoft.com/office/drawing/2014/main" id="{884B2466-0D12-409F-898E-71C44AB3C2FB}"/>
            </a:ext>
          </a:extLst>
        </xdr:cNvPr>
        <xdr:cNvSpPr/>
      </xdr:nvSpPr>
      <xdr:spPr>
        <a:xfrm>
          <a:off x="14883425" y="10570634"/>
          <a:ext cx="642815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48846</xdr:colOff>
      <xdr:row>30</xdr:row>
      <xdr:rowOff>9770</xdr:rowOff>
    </xdr:from>
    <xdr:to>
      <xdr:col>12</xdr:col>
      <xdr:colOff>33216</xdr:colOff>
      <xdr:row>38</xdr:row>
      <xdr:rowOff>19539</xdr:rowOff>
    </xdr:to>
    <xdr:graphicFrame macro="">
      <xdr:nvGraphicFramePr>
        <xdr:cNvPr id="18" name="Chart 17">
          <a:extLst>
            <a:ext uri="{FF2B5EF4-FFF2-40B4-BE49-F238E27FC236}">
              <a16:creationId xmlns:a16="http://schemas.microsoft.com/office/drawing/2014/main" id="{1EC97C35-3259-4397-8D46-1ED6C4126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43961</xdr:colOff>
      <xdr:row>38</xdr:row>
      <xdr:rowOff>185614</xdr:rowOff>
    </xdr:from>
    <xdr:to>
      <xdr:col>12</xdr:col>
      <xdr:colOff>1954</xdr:colOff>
      <xdr:row>46</xdr:row>
      <xdr:rowOff>239347</xdr:rowOff>
    </xdr:to>
    <xdr:graphicFrame macro="">
      <xdr:nvGraphicFramePr>
        <xdr:cNvPr id="19" name="Chart 18">
          <a:extLst>
            <a:ext uri="{FF2B5EF4-FFF2-40B4-BE49-F238E27FC236}">
              <a16:creationId xmlns:a16="http://schemas.microsoft.com/office/drawing/2014/main" id="{418EF9EC-BEE3-4D93-B12E-A213E87AB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15</xdr:col>
      <xdr:colOff>1380101</xdr:colOff>
      <xdr:row>49</xdr:row>
      <xdr:rowOff>14145</xdr:rowOff>
    </xdr:from>
    <xdr:ext cx="1088069" cy="427478"/>
    <xdr:pic>
      <xdr:nvPicPr>
        <xdr:cNvPr id="8" name="Picture 7">
          <a:extLst>
            <a:ext uri="{FF2B5EF4-FFF2-40B4-BE49-F238E27FC236}">
              <a16:creationId xmlns:a16="http://schemas.microsoft.com/office/drawing/2014/main" id="{2A689AE3-5C02-4C52-B9AF-F5E13BFC202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52678" y="15683991"/>
          <a:ext cx="1088069" cy="427478"/>
        </a:xfrm>
        <a:prstGeom prst="rect">
          <a:avLst/>
        </a:prstGeom>
      </xdr:spPr>
    </xdr:pic>
    <xdr:clientData/>
  </xdr:oneCellAnchor>
  <xdr:twoCellAnchor>
    <xdr:from>
      <xdr:col>14</xdr:col>
      <xdr:colOff>2</xdr:colOff>
      <xdr:row>50</xdr:row>
      <xdr:rowOff>151749</xdr:rowOff>
    </xdr:from>
    <xdr:to>
      <xdr:col>15</xdr:col>
      <xdr:colOff>1782885</xdr:colOff>
      <xdr:row>51</xdr:row>
      <xdr:rowOff>11853</xdr:rowOff>
    </xdr:to>
    <xdr:sp macro="" textlink="">
      <xdr:nvSpPr>
        <xdr:cNvPr id="9" name="Rectangle 8">
          <a:extLst>
            <a:ext uri="{FF2B5EF4-FFF2-40B4-BE49-F238E27FC236}">
              <a16:creationId xmlns:a16="http://schemas.microsoft.com/office/drawing/2014/main" id="{24847074-AFBD-4B65-A9D3-81930EC30F05}"/>
            </a:ext>
          </a:extLst>
        </xdr:cNvPr>
        <xdr:cNvSpPr/>
      </xdr:nvSpPr>
      <xdr:spPr>
        <a:xfrm>
          <a:off x="22151733" y="16007211"/>
          <a:ext cx="640372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22</xdr:col>
      <xdr:colOff>567188</xdr:colOff>
      <xdr:row>60</xdr:row>
      <xdr:rowOff>18393</xdr:rowOff>
    </xdr:from>
    <xdr:ext cx="1088069" cy="427478"/>
    <xdr:pic>
      <xdr:nvPicPr>
        <xdr:cNvPr id="21" name="Picture 20">
          <a:extLst>
            <a:ext uri="{FF2B5EF4-FFF2-40B4-BE49-F238E27FC236}">
              <a16:creationId xmlns:a16="http://schemas.microsoft.com/office/drawing/2014/main" id="{0173EE6E-F267-4B32-AC6C-0A1D7B127C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15988" y="20941643"/>
          <a:ext cx="1088069" cy="427478"/>
        </a:xfrm>
        <a:prstGeom prst="rect">
          <a:avLst/>
        </a:prstGeom>
      </xdr:spPr>
    </xdr:pic>
    <xdr:clientData/>
  </xdr:oneCellAnchor>
  <xdr:twoCellAnchor>
    <xdr:from>
      <xdr:col>18</xdr:col>
      <xdr:colOff>3</xdr:colOff>
      <xdr:row>61</xdr:row>
      <xdr:rowOff>151748</xdr:rowOff>
    </xdr:from>
    <xdr:to>
      <xdr:col>22</xdr:col>
      <xdr:colOff>977900</xdr:colOff>
      <xdr:row>62</xdr:row>
      <xdr:rowOff>13317</xdr:rowOff>
    </xdr:to>
    <xdr:sp macro="" textlink="">
      <xdr:nvSpPr>
        <xdr:cNvPr id="22" name="Rectangle 21">
          <a:extLst>
            <a:ext uri="{FF2B5EF4-FFF2-40B4-BE49-F238E27FC236}">
              <a16:creationId xmlns:a16="http://schemas.microsoft.com/office/drawing/2014/main" id="{ABA0C4BE-1875-4CA9-B298-6C86B631BCAC}"/>
            </a:ext>
          </a:extLst>
        </xdr:cNvPr>
        <xdr:cNvSpPr/>
      </xdr:nvSpPr>
      <xdr:spPr>
        <a:xfrm>
          <a:off x="29394153" y="21259148"/>
          <a:ext cx="643254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29</xdr:col>
      <xdr:colOff>903495</xdr:colOff>
      <xdr:row>76</xdr:row>
      <xdr:rowOff>132522</xdr:rowOff>
    </xdr:from>
    <xdr:ext cx="1442710" cy="1288880"/>
    <xdr:pic>
      <xdr:nvPicPr>
        <xdr:cNvPr id="34" name="Picture 33">
          <a:extLst>
            <a:ext uri="{FF2B5EF4-FFF2-40B4-BE49-F238E27FC236}">
              <a16:creationId xmlns:a16="http://schemas.microsoft.com/office/drawing/2014/main" id="{3C507177-9A6F-49FC-BF20-4F11508CCEDA}"/>
            </a:ext>
          </a:extLst>
        </xdr:cNvPr>
        <xdr:cNvPicPr>
          <a:picLocks noChangeAspect="1"/>
        </xdr:cNvPicPr>
      </xdr:nvPicPr>
      <xdr:blipFill>
        <a:blip xmlns:r="http://schemas.openxmlformats.org/officeDocument/2006/relationships" r:embed="rId7"/>
        <a:stretch>
          <a:fillRect/>
        </a:stretch>
      </xdr:blipFill>
      <xdr:spPr>
        <a:xfrm>
          <a:off x="42565017" y="28315479"/>
          <a:ext cx="1442710" cy="1288880"/>
        </a:xfrm>
        <a:prstGeom prst="rect">
          <a:avLst/>
        </a:prstGeom>
      </xdr:spPr>
    </xdr:pic>
    <xdr:clientData/>
  </xdr:oneCellAnchor>
  <xdr:twoCellAnchor>
    <xdr:from>
      <xdr:col>25</xdr:col>
      <xdr:colOff>8757</xdr:colOff>
      <xdr:row>70</xdr:row>
      <xdr:rowOff>157867</xdr:rowOff>
    </xdr:from>
    <xdr:to>
      <xdr:col>31</xdr:col>
      <xdr:colOff>430696</xdr:colOff>
      <xdr:row>71</xdr:row>
      <xdr:rowOff>10325</xdr:rowOff>
    </xdr:to>
    <xdr:sp macro="" textlink="">
      <xdr:nvSpPr>
        <xdr:cNvPr id="35" name="Rectangle 34">
          <a:extLst>
            <a:ext uri="{FF2B5EF4-FFF2-40B4-BE49-F238E27FC236}">
              <a16:creationId xmlns:a16="http://schemas.microsoft.com/office/drawing/2014/main" id="{5B4C6857-9CBB-46D3-B36A-B216811B4264}"/>
            </a:ext>
          </a:extLst>
        </xdr:cNvPr>
        <xdr:cNvSpPr/>
      </xdr:nvSpPr>
      <xdr:spPr>
        <a:xfrm flipV="1">
          <a:off x="37738800" y="25325954"/>
          <a:ext cx="631915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31</xdr:col>
      <xdr:colOff>48262</xdr:colOff>
      <xdr:row>69</xdr:row>
      <xdr:rowOff>19720</xdr:rowOff>
    </xdr:from>
    <xdr:ext cx="1088069" cy="427478"/>
    <xdr:pic>
      <xdr:nvPicPr>
        <xdr:cNvPr id="36" name="Picture 35">
          <a:extLst>
            <a:ext uri="{FF2B5EF4-FFF2-40B4-BE49-F238E27FC236}">
              <a16:creationId xmlns:a16="http://schemas.microsoft.com/office/drawing/2014/main" id="{15F24C8D-E24B-4C9D-A70F-F7941ABE7C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75523" y="24994546"/>
          <a:ext cx="1088069" cy="427478"/>
        </a:xfrm>
        <a:prstGeom prst="rect">
          <a:avLst/>
        </a:prstGeom>
      </xdr:spPr>
    </xdr:pic>
    <xdr:clientData/>
  </xdr:oneCellAnchor>
  <xdr:twoCellAnchor>
    <xdr:from>
      <xdr:col>18</xdr:col>
      <xdr:colOff>14655</xdr:colOff>
      <xdr:row>64</xdr:row>
      <xdr:rowOff>1952</xdr:rowOff>
    </xdr:from>
    <xdr:to>
      <xdr:col>18</xdr:col>
      <xdr:colOff>1719385</xdr:colOff>
      <xdr:row>64</xdr:row>
      <xdr:rowOff>2940538</xdr:rowOff>
    </xdr:to>
    <xdr:graphicFrame macro="">
      <xdr:nvGraphicFramePr>
        <xdr:cNvPr id="37" name="Chart 36">
          <a:extLst>
            <a:ext uri="{FF2B5EF4-FFF2-40B4-BE49-F238E27FC236}">
              <a16:creationId xmlns:a16="http://schemas.microsoft.com/office/drawing/2014/main" id="{95206E8A-2B5F-421E-AA51-1D0C6F588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9769</xdr:colOff>
      <xdr:row>64</xdr:row>
      <xdr:rowOff>14653</xdr:rowOff>
    </xdr:from>
    <xdr:to>
      <xdr:col>23</xdr:col>
      <xdr:colOff>29308</xdr:colOff>
      <xdr:row>65</xdr:row>
      <xdr:rowOff>9769</xdr:rowOff>
    </xdr:to>
    <xdr:graphicFrame macro="">
      <xdr:nvGraphicFramePr>
        <xdr:cNvPr id="38" name="Chart 37">
          <a:extLst>
            <a:ext uri="{FF2B5EF4-FFF2-40B4-BE49-F238E27FC236}">
              <a16:creationId xmlns:a16="http://schemas.microsoft.com/office/drawing/2014/main" id="{B504D76B-13E0-4281-A90F-D9CDFB40A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151422</xdr:colOff>
      <xdr:row>62</xdr:row>
      <xdr:rowOff>151423</xdr:rowOff>
    </xdr:from>
    <xdr:to>
      <xdr:col>20</xdr:col>
      <xdr:colOff>92808</xdr:colOff>
      <xdr:row>65</xdr:row>
      <xdr:rowOff>19538</xdr:rowOff>
    </xdr:to>
    <xdr:sp macro="" textlink="">
      <xdr:nvSpPr>
        <xdr:cNvPr id="39" name="Rectangle 38">
          <a:extLst>
            <a:ext uri="{FF2B5EF4-FFF2-40B4-BE49-F238E27FC236}">
              <a16:creationId xmlns:a16="http://schemas.microsoft.com/office/drawing/2014/main" id="{B5434386-4913-AC6C-00D4-11A5598B42BB}"/>
            </a:ext>
          </a:extLst>
        </xdr:cNvPr>
        <xdr:cNvSpPr/>
      </xdr:nvSpPr>
      <xdr:spPr>
        <a:xfrm>
          <a:off x="29395614" y="21472769"/>
          <a:ext cx="3345963" cy="3262923"/>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351693</xdr:colOff>
      <xdr:row>62</xdr:row>
      <xdr:rowOff>151423</xdr:rowOff>
    </xdr:from>
    <xdr:to>
      <xdr:col>23</xdr:col>
      <xdr:colOff>43962</xdr:colOff>
      <xdr:row>65</xdr:row>
      <xdr:rowOff>19538</xdr:rowOff>
    </xdr:to>
    <xdr:sp macro="" textlink="">
      <xdr:nvSpPr>
        <xdr:cNvPr id="40" name="Rectangle 39">
          <a:extLst>
            <a:ext uri="{FF2B5EF4-FFF2-40B4-BE49-F238E27FC236}">
              <a16:creationId xmlns:a16="http://schemas.microsoft.com/office/drawing/2014/main" id="{23F72AF5-E3DB-436D-9313-C46B47500C53}"/>
            </a:ext>
          </a:extLst>
        </xdr:cNvPr>
        <xdr:cNvSpPr/>
      </xdr:nvSpPr>
      <xdr:spPr>
        <a:xfrm>
          <a:off x="33000462" y="21472769"/>
          <a:ext cx="3394808" cy="3262923"/>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1384379</xdr:rowOff>
    </xdr:from>
    <xdr:to>
      <xdr:col>1</xdr:col>
      <xdr:colOff>14199</xdr:colOff>
      <xdr:row>0</xdr:row>
      <xdr:rowOff>3594652</xdr:rowOff>
    </xdr:to>
    <xdr:sp macro="" textlink="">
      <xdr:nvSpPr>
        <xdr:cNvPr id="2" name="Rectangle 1">
          <a:extLst>
            <a:ext uri="{FF2B5EF4-FFF2-40B4-BE49-F238E27FC236}">
              <a16:creationId xmlns:a16="http://schemas.microsoft.com/office/drawing/2014/main" id="{38329E4D-B8B4-42AA-80E5-4F5DEDEE63FB}"/>
            </a:ext>
          </a:extLst>
        </xdr:cNvPr>
        <xdr:cNvSpPr/>
      </xdr:nvSpPr>
      <xdr:spPr>
        <a:xfrm>
          <a:off x="0" y="1384379"/>
          <a:ext cx="7500849"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1081338</xdr:colOff>
      <xdr:row>0</xdr:row>
      <xdr:rowOff>1939978</xdr:rowOff>
    </xdr:from>
    <xdr:ext cx="1200149" cy="1200149"/>
    <xdr:pic>
      <xdr:nvPicPr>
        <xdr:cNvPr id="3" name="Picture 2">
          <a:extLst>
            <a:ext uri="{FF2B5EF4-FFF2-40B4-BE49-F238E27FC236}">
              <a16:creationId xmlns:a16="http://schemas.microsoft.com/office/drawing/2014/main" id="{100C3FC5-34D5-40E8-A3CA-4E46B4FD28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338" y="1939978"/>
          <a:ext cx="1200149" cy="1200149"/>
        </a:xfrm>
        <a:prstGeom prst="rect">
          <a:avLst/>
        </a:prstGeom>
      </xdr:spPr>
    </xdr:pic>
    <xdr:clientData/>
  </xdr:oneCellAnchor>
  <xdr:twoCellAnchor>
    <xdr:from>
      <xdr:col>0</xdr:col>
      <xdr:colOff>2337035</xdr:colOff>
      <xdr:row>0</xdr:row>
      <xdr:rowOff>1936935</xdr:rowOff>
    </xdr:from>
    <xdr:to>
      <xdr:col>0</xdr:col>
      <xdr:colOff>7061436</xdr:colOff>
      <xdr:row>0</xdr:row>
      <xdr:rowOff>2422710</xdr:rowOff>
    </xdr:to>
    <xdr:sp macro="" textlink="">
      <xdr:nvSpPr>
        <xdr:cNvPr id="4" name="TextBox 3">
          <a:extLst>
            <a:ext uri="{FF2B5EF4-FFF2-40B4-BE49-F238E27FC236}">
              <a16:creationId xmlns:a16="http://schemas.microsoft.com/office/drawing/2014/main" id="{AFC6578F-3736-4CDD-83D7-B73360D1ED4C}"/>
            </a:ext>
          </a:extLst>
        </xdr:cNvPr>
        <xdr:cNvSpPr txBox="1"/>
      </xdr:nvSpPr>
      <xdr:spPr>
        <a:xfrm>
          <a:off x="2337035"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001" sz="2000" b="1">
              <a:solidFill>
                <a:schemeClr val="bg1"/>
              </a:solidFill>
              <a:latin typeface="+mn-lt"/>
            </a:rPr>
            <a:t>BẢN</a:t>
          </a:r>
          <a:r>
            <a:rPr lang="en-001" sz="2000" b="1" baseline="0">
              <a:solidFill>
                <a:schemeClr val="bg1"/>
              </a:solidFill>
              <a:latin typeface="+mn-lt"/>
            </a:rPr>
            <a:t> TIN </a:t>
          </a:r>
          <a:r>
            <a:rPr lang="en-US" sz="2000" b="1" baseline="0">
              <a:solidFill>
                <a:schemeClr val="bg1"/>
              </a:solidFill>
              <a:latin typeface="+mn-lt"/>
            </a:rPr>
            <a:t>CẬP NHẬT THỊ TRƯỜNG</a:t>
          </a:r>
          <a:endParaRPr lang="en-001" sz="2000" b="1">
            <a:solidFill>
              <a:schemeClr val="bg1"/>
            </a:solidFill>
            <a:latin typeface="+mn-lt"/>
          </a:endParaRPr>
        </a:p>
      </xdr:txBody>
    </xdr:sp>
    <xdr:clientData/>
  </xdr:twoCellAnchor>
  <xdr:twoCellAnchor>
    <xdr:from>
      <xdr:col>0</xdr:col>
      <xdr:colOff>2347279</xdr:colOff>
      <xdr:row>0</xdr:row>
      <xdr:rowOff>2336739</xdr:rowOff>
    </xdr:from>
    <xdr:to>
      <xdr:col>0</xdr:col>
      <xdr:colOff>6779114</xdr:colOff>
      <xdr:row>0</xdr:row>
      <xdr:rowOff>2822514</xdr:rowOff>
    </xdr:to>
    <xdr:sp macro="" textlink="$A$2">
      <xdr:nvSpPr>
        <xdr:cNvPr id="5" name="TextBox 4">
          <a:extLst>
            <a:ext uri="{FF2B5EF4-FFF2-40B4-BE49-F238E27FC236}">
              <a16:creationId xmlns:a16="http://schemas.microsoft.com/office/drawing/2014/main" id="{66173D66-CA36-47D1-88CB-51722A8C9434}"/>
            </a:ext>
          </a:extLst>
        </xdr:cNvPr>
        <xdr:cNvSpPr txBox="1"/>
      </xdr:nvSpPr>
      <xdr:spPr>
        <a:xfrm>
          <a:off x="2347279" y="2336739"/>
          <a:ext cx="443183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33EC7540-91A7-4325-821F-4978152BE9C7}" type="TxLink">
            <a:rPr lang="en-US" sz="1600" b="1" i="0" u="none" strike="noStrike">
              <a:solidFill>
                <a:schemeClr val="bg1"/>
              </a:solidFill>
              <a:latin typeface="Calibri"/>
              <a:ea typeface="Calibri"/>
              <a:cs typeface="Calibri"/>
            </a:rPr>
            <a:pPr/>
            <a:t>PHIÊN NGÀY 06/08/2025</a:t>
          </a:fld>
          <a:endParaRPr lang="en-US" sz="1600" b="1" baseline="0">
            <a:solidFill>
              <a:schemeClr val="bg1"/>
            </a:solidFill>
            <a:latin typeface="+mn-lt"/>
          </a:endParaRPr>
        </a:p>
      </xdr:txBody>
    </xdr:sp>
    <xdr:clientData/>
  </xdr:twoCellAnchor>
  <xdr:twoCellAnchor>
    <xdr:from>
      <xdr:col>0</xdr:col>
      <xdr:colOff>2349681</xdr:colOff>
      <xdr:row>0</xdr:row>
      <xdr:rowOff>2680126</xdr:rowOff>
    </xdr:from>
    <xdr:to>
      <xdr:col>0</xdr:col>
      <xdr:colOff>7144839</xdr:colOff>
      <xdr:row>0</xdr:row>
      <xdr:rowOff>3165901</xdr:rowOff>
    </xdr:to>
    <xdr:sp macro="" textlink="">
      <xdr:nvSpPr>
        <xdr:cNvPr id="6" name="TextBox 5">
          <a:extLst>
            <a:ext uri="{FF2B5EF4-FFF2-40B4-BE49-F238E27FC236}">
              <a16:creationId xmlns:a16="http://schemas.microsoft.com/office/drawing/2014/main" id="{BD22E9CE-9D1A-436D-96EF-C63AA394F669}"/>
            </a:ext>
          </a:extLst>
        </xdr:cNvPr>
        <xdr:cNvSpPr txBox="1"/>
      </xdr:nvSpPr>
      <xdr:spPr>
        <a:xfrm>
          <a:off x="2349681"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7" name="Picture 6">
          <a:extLst>
            <a:ext uri="{FF2B5EF4-FFF2-40B4-BE49-F238E27FC236}">
              <a16:creationId xmlns:a16="http://schemas.microsoft.com/office/drawing/2014/main" id="{56C102FB-B599-413D-9E1B-66AE195D50B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oneCellAnchor>
    <xdr:from>
      <xdr:col>11</xdr:col>
      <xdr:colOff>332034</xdr:colOff>
      <xdr:row>1</xdr:row>
      <xdr:rowOff>20569</xdr:rowOff>
    </xdr:from>
    <xdr:ext cx="1088069" cy="427478"/>
    <xdr:pic>
      <xdr:nvPicPr>
        <xdr:cNvPr id="8" name="Picture 7">
          <a:extLst>
            <a:ext uri="{FF2B5EF4-FFF2-40B4-BE49-F238E27FC236}">
              <a16:creationId xmlns:a16="http://schemas.microsoft.com/office/drawing/2014/main" id="{10D213C8-B8AB-444D-8203-F4FA410278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692434" y="5221219"/>
          <a:ext cx="1088069" cy="427478"/>
        </a:xfrm>
        <a:prstGeom prst="rect">
          <a:avLst/>
        </a:prstGeom>
      </xdr:spPr>
    </xdr:pic>
    <xdr:clientData/>
  </xdr:oneCellAnchor>
  <xdr:twoCellAnchor>
    <xdr:from>
      <xdr:col>2</xdr:col>
      <xdr:colOff>14200</xdr:colOff>
      <xdr:row>2</xdr:row>
      <xdr:rowOff>153426</xdr:rowOff>
    </xdr:from>
    <xdr:to>
      <xdr:col>12</xdr:col>
      <xdr:colOff>108857</xdr:colOff>
      <xdr:row>3</xdr:row>
      <xdr:rowOff>14925</xdr:rowOff>
    </xdr:to>
    <xdr:sp macro="" textlink="">
      <xdr:nvSpPr>
        <xdr:cNvPr id="9" name="Rectangle 8">
          <a:extLst>
            <a:ext uri="{FF2B5EF4-FFF2-40B4-BE49-F238E27FC236}">
              <a16:creationId xmlns:a16="http://schemas.microsoft.com/office/drawing/2014/main" id="{F9E9382A-4CEC-4EF4-AE1F-7C4BA5C58EE6}"/>
            </a:ext>
          </a:extLst>
        </xdr:cNvPr>
        <xdr:cNvSpPr/>
      </xdr:nvSpPr>
      <xdr:spPr>
        <a:xfrm flipV="1">
          <a:off x="7659600" y="5538226"/>
          <a:ext cx="6425607" cy="4564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24</xdr:col>
      <xdr:colOff>805147</xdr:colOff>
      <xdr:row>12</xdr:row>
      <xdr:rowOff>16380</xdr:rowOff>
    </xdr:from>
    <xdr:ext cx="1088069" cy="427478"/>
    <xdr:pic>
      <xdr:nvPicPr>
        <xdr:cNvPr id="19" name="Picture 18">
          <a:extLst>
            <a:ext uri="{FF2B5EF4-FFF2-40B4-BE49-F238E27FC236}">
              <a16:creationId xmlns:a16="http://schemas.microsoft.com/office/drawing/2014/main" id="{B8ED7B86-2AF1-4D84-9D9E-94F52C9BAF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4397" y="21022180"/>
          <a:ext cx="1088069" cy="427478"/>
        </a:xfrm>
        <a:prstGeom prst="rect">
          <a:avLst/>
        </a:prstGeom>
      </xdr:spPr>
    </xdr:pic>
    <xdr:clientData/>
  </xdr:oneCellAnchor>
  <xdr:twoCellAnchor>
    <xdr:from>
      <xdr:col>15</xdr:col>
      <xdr:colOff>12562</xdr:colOff>
      <xdr:row>13</xdr:row>
      <xdr:rowOff>149234</xdr:rowOff>
    </xdr:from>
    <xdr:to>
      <xdr:col>24</xdr:col>
      <xdr:colOff>1214176</xdr:colOff>
      <xdr:row>14</xdr:row>
      <xdr:rowOff>10733</xdr:rowOff>
    </xdr:to>
    <xdr:sp macro="" textlink="">
      <xdr:nvSpPr>
        <xdr:cNvPr id="20" name="Rectangle 19">
          <a:extLst>
            <a:ext uri="{FF2B5EF4-FFF2-40B4-BE49-F238E27FC236}">
              <a16:creationId xmlns:a16="http://schemas.microsoft.com/office/drawing/2014/main" id="{B9D2061B-F95E-4F95-B041-09C219635A18}"/>
            </a:ext>
          </a:extLst>
        </xdr:cNvPr>
        <xdr:cNvSpPr/>
      </xdr:nvSpPr>
      <xdr:spPr>
        <a:xfrm flipV="1">
          <a:off x="29451162" y="21339184"/>
          <a:ext cx="6402264" cy="4564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24</xdr:col>
      <xdr:colOff>805147</xdr:colOff>
      <xdr:row>23</xdr:row>
      <xdr:rowOff>16380</xdr:rowOff>
    </xdr:from>
    <xdr:ext cx="1088069" cy="427478"/>
    <xdr:pic>
      <xdr:nvPicPr>
        <xdr:cNvPr id="21" name="Picture 20">
          <a:extLst>
            <a:ext uri="{FF2B5EF4-FFF2-40B4-BE49-F238E27FC236}">
              <a16:creationId xmlns:a16="http://schemas.microsoft.com/office/drawing/2014/main" id="{F63C5DC0-AAE9-4E6E-AD10-5F698BCC62D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4397" y="26254580"/>
          <a:ext cx="1088069" cy="427478"/>
        </a:xfrm>
        <a:prstGeom prst="rect">
          <a:avLst/>
        </a:prstGeom>
      </xdr:spPr>
    </xdr:pic>
    <xdr:clientData/>
  </xdr:oneCellAnchor>
  <xdr:twoCellAnchor>
    <xdr:from>
      <xdr:col>15</xdr:col>
      <xdr:colOff>12562</xdr:colOff>
      <xdr:row>24</xdr:row>
      <xdr:rowOff>149234</xdr:rowOff>
    </xdr:from>
    <xdr:to>
      <xdr:col>24</xdr:col>
      <xdr:colOff>1214176</xdr:colOff>
      <xdr:row>25</xdr:row>
      <xdr:rowOff>10733</xdr:rowOff>
    </xdr:to>
    <xdr:sp macro="" textlink="">
      <xdr:nvSpPr>
        <xdr:cNvPr id="22" name="Rectangle 21">
          <a:extLst>
            <a:ext uri="{FF2B5EF4-FFF2-40B4-BE49-F238E27FC236}">
              <a16:creationId xmlns:a16="http://schemas.microsoft.com/office/drawing/2014/main" id="{9CF06316-F719-446E-A70A-784CC047936B}"/>
            </a:ext>
          </a:extLst>
        </xdr:cNvPr>
        <xdr:cNvSpPr/>
      </xdr:nvSpPr>
      <xdr:spPr>
        <a:xfrm flipV="1">
          <a:off x="29451162" y="26577934"/>
          <a:ext cx="6402264" cy="5199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24</xdr:col>
      <xdr:colOff>805147</xdr:colOff>
      <xdr:row>34</xdr:row>
      <xdr:rowOff>16380</xdr:rowOff>
    </xdr:from>
    <xdr:ext cx="1088069" cy="427478"/>
    <xdr:pic>
      <xdr:nvPicPr>
        <xdr:cNvPr id="23" name="Picture 22">
          <a:extLst>
            <a:ext uri="{FF2B5EF4-FFF2-40B4-BE49-F238E27FC236}">
              <a16:creationId xmlns:a16="http://schemas.microsoft.com/office/drawing/2014/main" id="{81128C5F-FEC5-400C-B69D-EE27B65D07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4397" y="31512380"/>
          <a:ext cx="1088069" cy="427478"/>
        </a:xfrm>
        <a:prstGeom prst="rect">
          <a:avLst/>
        </a:prstGeom>
      </xdr:spPr>
    </xdr:pic>
    <xdr:clientData/>
  </xdr:oneCellAnchor>
  <xdr:twoCellAnchor>
    <xdr:from>
      <xdr:col>15</xdr:col>
      <xdr:colOff>12562</xdr:colOff>
      <xdr:row>35</xdr:row>
      <xdr:rowOff>149234</xdr:rowOff>
    </xdr:from>
    <xdr:to>
      <xdr:col>24</xdr:col>
      <xdr:colOff>1214176</xdr:colOff>
      <xdr:row>36</xdr:row>
      <xdr:rowOff>10733</xdr:rowOff>
    </xdr:to>
    <xdr:sp macro="" textlink="">
      <xdr:nvSpPr>
        <xdr:cNvPr id="24" name="Rectangle 23">
          <a:extLst>
            <a:ext uri="{FF2B5EF4-FFF2-40B4-BE49-F238E27FC236}">
              <a16:creationId xmlns:a16="http://schemas.microsoft.com/office/drawing/2014/main" id="{F271BA8A-2DB1-49C7-A46B-D67FBE3B1555}"/>
            </a:ext>
          </a:extLst>
        </xdr:cNvPr>
        <xdr:cNvSpPr/>
      </xdr:nvSpPr>
      <xdr:spPr>
        <a:xfrm flipV="1">
          <a:off x="29451162" y="31829384"/>
          <a:ext cx="6402264" cy="4564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31</xdr:col>
      <xdr:colOff>8757</xdr:colOff>
      <xdr:row>74</xdr:row>
      <xdr:rowOff>148803</xdr:rowOff>
    </xdr:from>
    <xdr:to>
      <xdr:col>37</xdr:col>
      <xdr:colOff>506422</xdr:colOff>
      <xdr:row>75</xdr:row>
      <xdr:rowOff>9939</xdr:rowOff>
    </xdr:to>
    <xdr:sp macro="" textlink="">
      <xdr:nvSpPr>
        <xdr:cNvPr id="26" name="Rectangle 25">
          <a:extLst>
            <a:ext uri="{FF2B5EF4-FFF2-40B4-BE49-F238E27FC236}">
              <a16:creationId xmlns:a16="http://schemas.microsoft.com/office/drawing/2014/main" id="{C6C00359-EA42-4A19-85F5-2FA9EE66FAFD}"/>
            </a:ext>
          </a:extLst>
        </xdr:cNvPr>
        <xdr:cNvSpPr/>
      </xdr:nvSpPr>
      <xdr:spPr>
        <a:xfrm>
          <a:off x="43925357" y="42338203"/>
          <a:ext cx="6403165" cy="45286"/>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37</xdr:col>
      <xdr:colOff>109000</xdr:colOff>
      <xdr:row>73</xdr:row>
      <xdr:rowOff>14198</xdr:rowOff>
    </xdr:from>
    <xdr:ext cx="1088069" cy="427478"/>
    <xdr:pic>
      <xdr:nvPicPr>
        <xdr:cNvPr id="27" name="Picture 26">
          <a:extLst>
            <a:ext uri="{FF2B5EF4-FFF2-40B4-BE49-F238E27FC236}">
              <a16:creationId xmlns:a16="http://schemas.microsoft.com/office/drawing/2014/main" id="{5FDD3C7C-3BE1-40C8-9189-2FE2BDF472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931100" y="42019448"/>
          <a:ext cx="1088069" cy="427478"/>
        </a:xfrm>
        <a:prstGeom prst="rect">
          <a:avLst/>
        </a:prstGeom>
      </xdr:spPr>
    </xdr:pic>
    <xdr:clientData/>
  </xdr:oneCellAnchor>
  <xdr:oneCellAnchor>
    <xdr:from>
      <xdr:col>28</xdr:col>
      <xdr:colOff>621196</xdr:colOff>
      <xdr:row>45</xdr:row>
      <xdr:rowOff>10856</xdr:rowOff>
    </xdr:from>
    <xdr:ext cx="1088069" cy="427478"/>
    <xdr:pic>
      <xdr:nvPicPr>
        <xdr:cNvPr id="28" name="Picture 27">
          <a:extLst>
            <a:ext uri="{FF2B5EF4-FFF2-40B4-BE49-F238E27FC236}">
              <a16:creationId xmlns:a16="http://schemas.microsoft.com/office/drawing/2014/main" id="{D7421487-6A5D-43D3-A544-C83CDF9A2A7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670896" y="36751956"/>
          <a:ext cx="1088069" cy="427478"/>
        </a:xfrm>
        <a:prstGeom prst="rect">
          <a:avLst/>
        </a:prstGeom>
      </xdr:spPr>
    </xdr:pic>
    <xdr:clientData/>
  </xdr:oneCellAnchor>
  <xdr:twoCellAnchor>
    <xdr:from>
      <xdr:col>27</xdr:col>
      <xdr:colOff>12562</xdr:colOff>
      <xdr:row>46</xdr:row>
      <xdr:rowOff>149233</xdr:rowOff>
    </xdr:from>
    <xdr:to>
      <xdr:col>28</xdr:col>
      <xdr:colOff>1021522</xdr:colOff>
      <xdr:row>47</xdr:row>
      <xdr:rowOff>12734</xdr:rowOff>
    </xdr:to>
    <xdr:sp macro="" textlink="">
      <xdr:nvSpPr>
        <xdr:cNvPr id="29" name="Rectangle 28">
          <a:extLst>
            <a:ext uri="{FF2B5EF4-FFF2-40B4-BE49-F238E27FC236}">
              <a16:creationId xmlns:a16="http://schemas.microsoft.com/office/drawing/2014/main" id="{9513E42B-5ECF-4F1E-98DB-553B00460EEC}"/>
            </a:ext>
          </a:extLst>
        </xdr:cNvPr>
        <xdr:cNvSpPr/>
      </xdr:nvSpPr>
      <xdr:spPr>
        <a:xfrm flipV="1">
          <a:off x="36683812" y="37074483"/>
          <a:ext cx="6387410" cy="47651"/>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35</xdr:col>
      <xdr:colOff>849923</xdr:colOff>
      <xdr:row>80</xdr:row>
      <xdr:rowOff>161192</xdr:rowOff>
    </xdr:from>
    <xdr:ext cx="1442710" cy="1288880"/>
    <xdr:pic>
      <xdr:nvPicPr>
        <xdr:cNvPr id="40" name="Picture 39">
          <a:extLst>
            <a:ext uri="{FF2B5EF4-FFF2-40B4-BE49-F238E27FC236}">
              <a16:creationId xmlns:a16="http://schemas.microsoft.com/office/drawing/2014/main" id="{DF5E49DA-C8C8-4568-B56A-BE153BDCA7E9}"/>
            </a:ext>
          </a:extLst>
        </xdr:cNvPr>
        <xdr:cNvPicPr>
          <a:picLocks noChangeAspect="1"/>
        </xdr:cNvPicPr>
      </xdr:nvPicPr>
      <xdr:blipFill>
        <a:blip xmlns:r="http://schemas.openxmlformats.org/officeDocument/2006/relationships" r:embed="rId4"/>
        <a:stretch>
          <a:fillRect/>
        </a:stretch>
      </xdr:blipFill>
      <xdr:spPr>
        <a:xfrm>
          <a:off x="34133692" y="34807769"/>
          <a:ext cx="1442710" cy="1288880"/>
        </a:xfrm>
        <a:prstGeom prst="rect">
          <a:avLst/>
        </a:prstGeom>
      </xdr:spPr>
    </xdr:pic>
    <xdr:clientData/>
  </xdr:oneCellAnchor>
  <xdr:twoCellAnchor>
    <xdr:from>
      <xdr:col>2</xdr:col>
      <xdr:colOff>9769</xdr:colOff>
      <xdr:row>6</xdr:row>
      <xdr:rowOff>43793</xdr:rowOff>
    </xdr:from>
    <xdr:to>
      <xdr:col>5</xdr:col>
      <xdr:colOff>24424</xdr:colOff>
      <xdr:row>6</xdr:row>
      <xdr:rowOff>1675423</xdr:rowOff>
    </xdr:to>
    <xdr:graphicFrame macro="">
      <xdr:nvGraphicFramePr>
        <xdr:cNvPr id="41" name="Chart 40">
          <a:extLst>
            <a:ext uri="{FF2B5EF4-FFF2-40B4-BE49-F238E27FC236}">
              <a16:creationId xmlns:a16="http://schemas.microsoft.com/office/drawing/2014/main" id="{3E45D7D0-276C-4E99-B891-D35298C71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486104</xdr:colOff>
      <xdr:row>6</xdr:row>
      <xdr:rowOff>35035</xdr:rowOff>
    </xdr:from>
    <xdr:to>
      <xdr:col>8</xdr:col>
      <xdr:colOff>614620</xdr:colOff>
      <xdr:row>6</xdr:row>
      <xdr:rowOff>1666665</xdr:rowOff>
    </xdr:to>
    <xdr:graphicFrame macro="">
      <xdr:nvGraphicFramePr>
        <xdr:cNvPr id="42" name="Chart 41">
          <a:extLst>
            <a:ext uri="{FF2B5EF4-FFF2-40B4-BE49-F238E27FC236}">
              <a16:creationId xmlns:a16="http://schemas.microsoft.com/office/drawing/2014/main" id="{60AD11E7-63C6-4E80-AAA8-E469FC854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481723</xdr:colOff>
      <xdr:row>6</xdr:row>
      <xdr:rowOff>56931</xdr:rowOff>
    </xdr:from>
    <xdr:to>
      <xdr:col>12</xdr:col>
      <xdr:colOff>610240</xdr:colOff>
      <xdr:row>6</xdr:row>
      <xdr:rowOff>1688561</xdr:rowOff>
    </xdr:to>
    <xdr:graphicFrame macro="">
      <xdr:nvGraphicFramePr>
        <xdr:cNvPr id="43" name="Chart 42">
          <a:extLst>
            <a:ext uri="{FF2B5EF4-FFF2-40B4-BE49-F238E27FC236}">
              <a16:creationId xmlns:a16="http://schemas.microsoft.com/office/drawing/2014/main" id="{88143C8F-D37D-4DB9-98C5-B35448A63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153276</xdr:colOff>
      <xdr:row>9</xdr:row>
      <xdr:rowOff>109483</xdr:rowOff>
    </xdr:from>
    <xdr:to>
      <xdr:col>5</xdr:col>
      <xdr:colOff>10276</xdr:colOff>
      <xdr:row>9</xdr:row>
      <xdr:rowOff>1741113</xdr:rowOff>
    </xdr:to>
    <xdr:graphicFrame macro="">
      <xdr:nvGraphicFramePr>
        <xdr:cNvPr id="44" name="Chart 43">
          <a:extLst>
            <a:ext uri="{FF2B5EF4-FFF2-40B4-BE49-F238E27FC236}">
              <a16:creationId xmlns:a16="http://schemas.microsoft.com/office/drawing/2014/main" id="{1A11835D-A925-48C6-8903-5034EF0D2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490483</xdr:colOff>
      <xdr:row>9</xdr:row>
      <xdr:rowOff>52551</xdr:rowOff>
    </xdr:from>
    <xdr:to>
      <xdr:col>9</xdr:col>
      <xdr:colOff>1516</xdr:colOff>
      <xdr:row>9</xdr:row>
      <xdr:rowOff>1684181</xdr:rowOff>
    </xdr:to>
    <xdr:graphicFrame macro="">
      <xdr:nvGraphicFramePr>
        <xdr:cNvPr id="45" name="Chart 44">
          <a:extLst>
            <a:ext uri="{FF2B5EF4-FFF2-40B4-BE49-F238E27FC236}">
              <a16:creationId xmlns:a16="http://schemas.microsoft.com/office/drawing/2014/main" id="{9DE26C89-B601-4403-8477-4C87A717D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499241</xdr:colOff>
      <xdr:row>9</xdr:row>
      <xdr:rowOff>65686</xdr:rowOff>
    </xdr:from>
    <xdr:to>
      <xdr:col>13</xdr:col>
      <xdr:colOff>10275</xdr:colOff>
      <xdr:row>9</xdr:row>
      <xdr:rowOff>1697316</xdr:rowOff>
    </xdr:to>
    <xdr:graphicFrame macro="">
      <xdr:nvGraphicFramePr>
        <xdr:cNvPr id="46" name="Chart 45">
          <a:extLst>
            <a:ext uri="{FF2B5EF4-FFF2-40B4-BE49-F238E27FC236}">
              <a16:creationId xmlns:a16="http://schemas.microsoft.com/office/drawing/2014/main" id="{317FB6EE-E898-4C92-A330-70573AED2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7AFB975-C21A-4A9B-9D9C-BA73D4EFE7F9}" autoFormatId="16" applyNumberFormats="0" applyBorderFormats="0" applyFontFormats="0" applyPatternFormats="0" applyAlignmentFormats="0" applyWidthHeightFormats="0">
  <queryTableRefresh nextId="11">
    <queryTableFields count="10">
      <queryTableField id="1" name="source" tableColumnId="1"/>
      <queryTableField id="2" name="title" tableColumnId="2"/>
      <queryTableField id="3" name="content" tableColumnId="3"/>
      <queryTableField id="4" name="image_url" tableColumnId="4"/>
      <queryTableField id="5" name="article_url" tableColumnId="5"/>
      <queryTableField id="6" name="published_time" tableColumnId="6"/>
      <queryTableField id="7" name="news_type" tableColumnId="7"/>
      <queryTableField id="8" name="word_count" tableColumnId="8"/>
      <queryTableField id="9" name="impact" tableColumnId="9"/>
      <queryTableField id="10" name="ai_selected"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12" xr16:uid="{A4787D20-89BA-44D8-8F16-13C7403F8DFF}" autoFormatId="16" applyNumberFormats="0" applyBorderFormats="0" applyFontFormats="0" applyPatternFormats="0" applyAlignmentFormats="0" applyWidthHeightFormats="0">
  <queryTableRefresh nextId="10">
    <queryTableFields count="9">
      <queryTableField id="1" name="date" tableColumnId="1"/>
      <queryTableField id="2" name="sell_volume" tableColumnId="2"/>
      <queryTableField id="3" name="buy_volume" tableColumnId="3"/>
      <queryTableField id="4" name="sell_value" tableColumnId="4"/>
      <queryTableField id="5" name="buy_value" tableColumnId="5"/>
      <queryTableField id="6" name="net_volume" tableColumnId="6"/>
      <queryTableField id="7" name="net_value" tableColumnId="7"/>
      <queryTableField id="8" name="type" tableColumnId="8"/>
      <queryTableField id="9" name="ticker"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1" xr16:uid="{0CE0EF5D-E175-406B-B4BD-40F8E87EBCA9}" autoFormatId="16" applyNumberFormats="0" applyBorderFormats="0" applyFontFormats="0" applyPatternFormats="0" applyAlignmentFormats="0" applyWidthHeightFormats="0">
  <queryTableRefresh nextId="25">
    <queryTableFields count="20">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23" name="cum_volume" tableColumnId="22"/>
      <queryTableField id="8" name="pct_change" tableColumnId="8"/>
      <queryTableField id="9" name="diff" tableColumnId="9"/>
      <queryTableField id="10" name="basis" tableColumnId="10"/>
      <queryTableField id="21" name="open_interest" tableColumnId="21"/>
      <queryTableField id="13" name="week_open" tableColumnId="13"/>
      <queryTableField id="14" name="week_prev_high" tableColumnId="14"/>
      <queryTableField id="15" name="week_prev_low" tableColumnId="15"/>
      <queryTableField id="16" name="week_pivot" tableColumnId="16"/>
      <queryTableField id="17" name="month_open" tableColumnId="17"/>
      <queryTableField id="18" name="month_prev_high" tableColumnId="18"/>
      <queryTableField id="19" name="month_prev_low" tableColumnId="19"/>
      <queryTableField id="20" name="month_pivot" tableColumnId="2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3" xr16:uid="{B2AFF204-AD87-449A-88DD-181A097EF04F}" autoFormatId="16" applyNumberFormats="0" applyBorderFormats="0" applyFontFormats="0" applyPatternFormats="0" applyAlignmentFormats="0" applyWidthHeightFormats="0">
  <queryTableRefresh nextId="5">
    <queryTableFields count="4">
      <queryTableField id="1" name="name" tableColumnId="1"/>
      <queryTableField id="2" name="base" tableColumnId="2"/>
      <queryTableField id="3" name="risk" tableColumnId="3"/>
      <queryTableField id="4" name="profit"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3" xr16:uid="{1C1E7E23-528B-4700-8926-30F580887A94}"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F0FBFA88-8D04-44E7-B26E-07A3A6EF7DD4}" autoFormatId="16" applyNumberFormats="0" applyBorderFormats="0" applyFontFormats="0" applyPatternFormats="0" applyAlignmentFormats="0" applyWidthHeightFormats="0">
  <queryTableRefresh nextId="10">
    <queryTableFields count="9">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8" name="pct_change" tableColumnId="8"/>
      <queryTableField id="9" name="diff"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C2328DBF-2F9D-485E-9D74-61B3AC85E237}" autoFormatId="16" applyNumberFormats="0" applyBorderFormats="0" applyFontFormats="0" applyPatternFormats="0" applyAlignmentFormats="0" applyWidthHeightFormats="0">
  <queryTableRefresh nextId="3">
    <queryTableFields count="2">
      <queryTableField id="1" name="type" tableColumnId="1"/>
      <queryTableField id="2" name="comment"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7" xr16:uid="{0A119A97-4AB4-4DCF-81FD-AF481287E0EC}" autoFormatId="16" applyNumberFormats="0" applyBorderFormats="0" applyFontFormats="0" applyPatternFormats="0" applyAlignmentFormats="0" applyWidthHeightFormats="0">
  <queryTableRefresh nextId="10">
    <queryTableFields count="8">
      <queryTableField id="1" name="date" tableColumnId="1"/>
      <queryTableField id="2" name="lshd_san" tableColumnId="2"/>
      <queryTableField id="3" name="lshd_tran" tableColumnId="3"/>
      <queryTableField id="6" name="lshd_tb" tableColumnId="6"/>
      <queryTableField id="4" name="lscv_san" tableColumnId="4"/>
      <queryTableField id="5" name="lscv_tran" tableColumnId="5"/>
      <queryTableField id="7" name="lscv_tb" tableColumnId="7"/>
      <queryTableField id="8" name="dtnh"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9" xr16:uid="{2220B494-7052-4EEB-A53D-EC97F85FC116}"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8" xr16:uid="{A12C1195-17C1-4A1E-AA24-6A2AFB5613E8}" autoFormatId="16" applyNumberFormats="0" applyBorderFormats="0" applyFontFormats="0" applyPatternFormats="0" applyAlignmentFormats="0" applyWidthHeightFormats="0">
  <queryTableRefresh nextId="37">
    <queryTableFields count="11">
      <queryTableField id="19" name="name" tableColumnId="18"/>
      <queryTableField id="9" name="rate-2025-07-30" tableColumnId="8"/>
      <queryTableField id="10" name="value-2025-07-30" tableColumnId="9"/>
      <queryTableField id="29" name="rate-2025-07-31" tableColumnId="1"/>
      <queryTableField id="30" name="value-2025-07-31" tableColumnId="2"/>
      <queryTableField id="31" name="rate-2025-08-01" tableColumnId="3"/>
      <queryTableField id="32" name="value-2025-08-01" tableColumnId="4"/>
      <queryTableField id="33" name="rate-2025-08-04" tableColumnId="5"/>
      <queryTableField id="34" name="value-2025-08-04" tableColumnId="6"/>
      <queryTableField id="35" name="rate-2025-08-05" tableColumnId="7"/>
      <queryTableField id="36" name="value-2025-08-05"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5" xr16:uid="{13774C29-D29A-4317-9FC0-E75E7AC64C4D}" autoFormatId="16" applyNumberFormats="0" applyBorderFormats="0" applyFontFormats="0" applyPatternFormats="0" applyAlignmentFormats="0" applyWidthHeightFormats="0">
  <queryTableRefresh nextId="38">
    <queryTableFields count="15">
      <queryTableField id="1" name="date" tableColumnId="1"/>
      <queryTableField id="2" name="lslnh_on" tableColumnId="2"/>
      <queryTableField id="28" name="lslnh_1m" tableColumnId="3"/>
      <queryTableField id="29" name="lslnh_3m" tableColumnId="4"/>
      <queryTableField id="11" name="dhtg_trung_tam" tableColumnId="11"/>
      <queryTableField id="12" name="dhtg_tran" tableColumnId="12"/>
      <queryTableField id="14" name="dhtg_nhtm_ban_ra" tableColumnId="14"/>
      <queryTableField id="13" name="dhtg_san" tableColumnId="13"/>
      <queryTableField id="15" name="dhtg_tu_do_ban_ra" tableColumnId="15"/>
      <queryTableField id="25" name="omo_bom_tien" tableColumnId="16"/>
      <queryTableField id="26" name="omo_hut_tien" tableColumnId="17"/>
      <queryTableField id="36" name="omo_bom_hut_rong" tableColumnId="9"/>
      <queryTableField id="31" name="tin_phieu_luu_hanh" tableColumnId="6"/>
      <queryTableField id="32" name="reverse_repo_luu_hanh" tableColumnId="7"/>
      <queryTableField id="33" name="outstanding_omo_value"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6" xr16:uid="{03728EB7-BF89-4D93-BDE6-40FCB3F6074E}" autoFormatId="16" applyNumberFormats="0" applyBorderFormats="0" applyFontFormats="0" applyPatternFormats="0" applyAlignmentFormats="0" applyWidthHeightFormats="0">
  <queryTableRefresh nextId="21">
    <queryTableFields count="10">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2" name="ai_selected"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4" xr16:uid="{C101AEA6-56F6-4212-8235-7C4CE4108EB0}" autoFormatId="16" applyNumberFormats="0" applyBorderFormats="0" applyFontFormats="0" applyPatternFormats="0" applyAlignmentFormats="0" applyWidthHeightFormats="0">
  <queryTableRefresh nextId="20">
    <queryTableFields count="8">
      <queryTableField id="1" name="date" tableColumnId="1"/>
      <queryTableField id="2" name="ticker" tableColumnId="2"/>
      <queryTableField id="3" name="close" tableColumnId="3"/>
      <queryTableField id="13" name="1d_diff" tableColumnId="9"/>
      <queryTableField id="4" name="1d_change" tableColumnId="4"/>
      <queryTableField id="9" name="cum_change" tableColumnId="5"/>
      <queryTableField id="7" name="market" tableColumnId="7"/>
      <queryTableField id="8" name="type" tableColumnId="8"/>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https://cdn.vietnambiz.vn/1881912202208555/images/2025/07/30/trump-putin-20250730133921634.png?width=700" TargetMode="External"/><Relationship Id="rId7" Type="http://schemas.openxmlformats.org/officeDocument/2006/relationships/hyperlink" Target="https://pub-196e071ed6aa4a6a80cd72afba5ebd53.r2.dev/TA_DAILY_VN30F1M.png" TargetMode="External"/><Relationship Id="rId2" Type="http://schemas.openxmlformats.org/officeDocument/2006/relationships/image" Target="../media/image1.jpg"/><Relationship Id="rId1" Type="http://schemas.openxmlformats.org/officeDocument/2006/relationships/hyperlink" Target="https://cdn.vietnambiz.vn/1881912202208555/images/2025/08/04/crawl-20250804155009336-20250804155009354.jpg?width=700" TargetMode="External"/><Relationship Id="rId6" Type="http://schemas.openxmlformats.org/officeDocument/2006/relationships/image" Target="../media/image3.jpg"/><Relationship Id="rId5" Type="http://schemas.openxmlformats.org/officeDocument/2006/relationships/hyperlink" Target="https://cafefcdn.com/thumb_w/640/203337114487263232/2025/8/5/avatar1754382032852-17543820333721055071046.jpg" TargetMode="External"/><Relationship Id="rId4" Type="http://schemas.openxmlformats.org/officeDocument/2006/relationships/image" Target="../media/image2.png"/><Relationship Id="rId9" Type="http://schemas.openxmlformats.org/officeDocument/2006/relationships/hyperlink" Target="https://media.vneconomy.vn/640x360/images/upload/2025/08/06/06china-diplo-01-hjfp-videosixte.png" TargetMode="External"/></Relationships>
</file>

<file path=xl/richData/_rels/richValueRel.xml.rels><?xml version="1.0" encoding="UTF-8" standalone="yes"?>
<Relationships xmlns="http://schemas.openxmlformats.org/package/2006/relationships"><Relationship Id="rId1" Type="http://schemas.openxmlformats.org/officeDocument/2006/relationships/image" Target="../media/image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webImageSrd>
</webImagesSrd>
</file>

<file path=xl/richData/rdrichvalue.xml><?xml version="1.0" encoding="utf-8"?>
<rvData xmlns="http://schemas.microsoft.com/office/spreadsheetml/2017/richdata" count="6">
  <rv s="0">
    <v>0</v>
    <v>5</v>
  </rv>
  <rv s="1">
    <v>0</v>
    <v>1</v>
    <v>0</v>
    <v>1</v>
    <v>image</v>
  </rv>
  <rv s="1">
    <v>1</v>
    <v>1</v>
    <v>0</v>
    <v>1</v>
    <v>image</v>
  </rv>
  <rv s="1">
    <v>2</v>
    <v>1</v>
    <v>0</v>
    <v>1</v>
    <v>image</v>
  </rv>
  <rv s="1">
    <v>3</v>
    <v>1</v>
    <v>0</v>
    <v>1</v>
    <v>image</v>
  </rv>
  <rv s="1">
    <v>-1</v>
    <v>1</v>
    <v>0</v>
    <v>1</v>
    <v>image</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47921ED-1F6E-42D4-9A63-C22022D4AF58}" name="daily_14h00_news" displayName="daily_14h00_news" ref="A1:J31" tableType="queryTable" totalsRowShown="0">
  <autoFilter ref="A1:J31" xr:uid="{A47921ED-1F6E-42D4-9A63-C22022D4AF58}"/>
  <tableColumns count="10">
    <tableColumn id="1" xr3:uid="{D136295D-C829-4557-BEA3-A24A18DF6067}" uniqueName="1" name="source" queryTableFieldId="1" dataDxfId="183"/>
    <tableColumn id="2" xr3:uid="{5558FB0A-970A-48A8-9BEC-456EEC56107E}" uniqueName="2" name="title" queryTableFieldId="2" dataDxfId="182"/>
    <tableColumn id="3" xr3:uid="{2F84BB27-E87A-47C8-9CB2-ECDAA3FE1228}" uniqueName="3" name="content" queryTableFieldId="3" dataDxfId="181"/>
    <tableColumn id="4" xr3:uid="{2EC6444B-3AC6-4E04-A2A5-F07C82BDFD1F}" uniqueName="4" name="image_url" queryTableFieldId="4" dataDxfId="180"/>
    <tableColumn id="5" xr3:uid="{C91F03DC-DF80-4B43-9F53-45CC5E3267F5}" uniqueName="5" name="article_url" queryTableFieldId="5" dataDxfId="179"/>
    <tableColumn id="6" xr3:uid="{0D5F6760-00A9-49D1-A451-B2F45DFA88D5}" uniqueName="6" name="published_time" queryTableFieldId="6" dataDxfId="178"/>
    <tableColumn id="7" xr3:uid="{B2ABD517-482E-4025-B42C-A2F2683BB9F9}" uniqueName="7" name="news_type" queryTableFieldId="7" dataDxfId="177"/>
    <tableColumn id="8" xr3:uid="{D23F20CF-5F00-4162-A7F1-BCE96E306D23}" uniqueName="8" name="word_count" queryTableFieldId="8"/>
    <tableColumn id="9" xr3:uid="{795C57DD-A650-43C8-BBEB-126900007AD3}" uniqueName="9" name="impact" queryTableFieldId="9" dataDxfId="176"/>
    <tableColumn id="10" xr3:uid="{2F720F4B-DD79-4DA1-B3EB-9A4196FAB7C6}" uniqueName="10" name="ai_selected" queryTableFieldId="10" dataDxfId="17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377A266-F675-472E-AC60-0189A7A97316}" name="daily_8h45_nntd" displayName="daily_8h45_nntd" ref="A1:I41" tableType="queryTable" totalsRowShown="0">
  <autoFilter ref="A1:I41" xr:uid="{0377A266-F675-472E-AC60-0189A7A97316}"/>
  <tableColumns count="9">
    <tableColumn id="1" xr3:uid="{90CB6597-C886-48D1-B645-FEA22383089B}" uniqueName="1" name="date" queryTableFieldId="1" dataDxfId="173"/>
    <tableColumn id="2" xr3:uid="{1A684434-62CE-40F5-B4C2-D27BE692A21C}" uniqueName="2" name="sell_volume" queryTableFieldId="2"/>
    <tableColumn id="3" xr3:uid="{0847B8A7-B3D4-41C5-832D-810F5941CBE7}" uniqueName="3" name="buy_volume" queryTableFieldId="3"/>
    <tableColumn id="4" xr3:uid="{CAD2AA81-0AF0-4651-9467-0E64115EF302}" uniqueName="4" name="sell_value" queryTableFieldId="4"/>
    <tableColumn id="5" xr3:uid="{7DEDA24F-DEEC-4690-9FF5-39D9B6A0B9CA}" uniqueName="5" name="buy_value" queryTableFieldId="5"/>
    <tableColumn id="6" xr3:uid="{CE50DECE-7A2A-44EA-A52B-8EB1AF633FA4}" uniqueName="6" name="net_volume" queryTableFieldId="6"/>
    <tableColumn id="7" xr3:uid="{6DCC0DE8-699A-4487-B3B5-6134AFE765FB}" uniqueName="7" name="net_value" queryTableFieldId="7"/>
    <tableColumn id="8" xr3:uid="{AA79A4FB-672F-4160-8898-DB4EDB3076FE}" uniqueName="8" name="type" queryTableFieldId="8" dataDxfId="202"/>
    <tableColumn id="9" xr3:uid="{A0A72529-9212-47BD-8FFB-8389F8F00C02}" uniqueName="9" name="ticker" queryTableFieldId="9" dataDxfId="2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27F39E8-27D0-4B79-A58A-EB4FC71B8B82}" name="daily_8h45_itd" displayName="daily_8h45_itd" ref="A1:T273" tableType="queryTable" totalsRowShown="0">
  <autoFilter ref="A1:T273" xr:uid="{727F39E8-27D0-4B79-A58A-EB4FC71B8B82}"/>
  <tableColumns count="20">
    <tableColumn id="1" xr3:uid="{A8F3DFCA-E408-49C5-BAB1-0A270FE0BDE9}" uniqueName="1" name="date" queryTableFieldId="1" dataDxfId="172"/>
    <tableColumn id="2" xr3:uid="{62A9DA0E-41FB-4D46-82FD-C797029303B8}" uniqueName="2" name="ticker" queryTableFieldId="2" dataDxfId="200"/>
    <tableColumn id="3" xr3:uid="{41CE5A7A-BB1B-4FB1-B2A6-3496D841DD6A}" uniqueName="3" name="open" queryTableFieldId="3"/>
    <tableColumn id="4" xr3:uid="{EC1CA5F7-327E-446A-91FB-7EFB5B1451D0}" uniqueName="4" name="high" queryTableFieldId="4"/>
    <tableColumn id="5" xr3:uid="{8A9981EF-9377-4019-990E-ECBF8F4DC076}" uniqueName="5" name="low" queryTableFieldId="5"/>
    <tableColumn id="6" xr3:uid="{FB058227-D55D-449B-B6F1-8F3D846A0414}" uniqueName="6" name="close" queryTableFieldId="6"/>
    <tableColumn id="7" xr3:uid="{05D71354-8886-4850-9249-27A07A1639A0}" uniqueName="7" name="volume" queryTableFieldId="7"/>
    <tableColumn id="22" xr3:uid="{F60BC730-8E5E-4AF8-9C2A-925817D6472E}" uniqueName="22" name="cum_volume" queryTableFieldId="23"/>
    <tableColumn id="8" xr3:uid="{CD8E2324-CB84-4AEF-A1F9-246416A65C0D}" uniqueName="8" name="pct_change" queryTableFieldId="8"/>
    <tableColumn id="9" xr3:uid="{52652F88-51FA-40AC-A1C1-4E325F31D10B}" uniqueName="9" name="diff" queryTableFieldId="9"/>
    <tableColumn id="10" xr3:uid="{87FC21A9-A4C8-479A-B61D-773D9B14E57E}" uniqueName="10" name="basis" queryTableFieldId="10"/>
    <tableColumn id="21" xr3:uid="{36C0033D-5109-4698-BB09-B66B76257CE8}" uniqueName="21" name="open_interest" queryTableFieldId="21"/>
    <tableColumn id="13" xr3:uid="{32CEF732-2463-4A2C-8B66-C6FDA52116A7}" uniqueName="13" name="week_open" queryTableFieldId="13"/>
    <tableColumn id="14" xr3:uid="{FB75F214-105E-46E1-A0A3-8287F19D6338}" uniqueName="14" name="week_prev_high" queryTableFieldId="14"/>
    <tableColumn id="15" xr3:uid="{7C223EFB-5CCC-4047-9A01-9E24184D9F4E}" uniqueName="15" name="week_prev_low" queryTableFieldId="15"/>
    <tableColumn id="16" xr3:uid="{3E937B92-9004-4F90-855F-BE5D6E77D696}" uniqueName="16" name="week_pivot" queryTableFieldId="16"/>
    <tableColumn id="17" xr3:uid="{B21A287E-43EE-4A83-8362-75FB62295236}" uniqueName="17" name="month_open" queryTableFieldId="17"/>
    <tableColumn id="18" xr3:uid="{08B48AFB-AF09-4EC1-BF4E-EEAD5A585B29}" uniqueName="18" name="month_prev_high" queryTableFieldId="18"/>
    <tableColumn id="19" xr3:uid="{76AA5311-A079-4A42-A580-975CB48A33D7}" uniqueName="19" name="month_prev_low" queryTableFieldId="19"/>
    <tableColumn id="20" xr3:uid="{D29F4B5B-6B31-4726-B28E-952FEA645A5F}" uniqueName="20" name="month_pivot" queryTableFieldId="2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86E3E2-E663-4BB1-B48B-3860E44750BD}" name="daily_8h45_rr" displayName="daily_8h45_rr" ref="A1:D5" tableType="queryTable" totalsRowShown="0">
  <autoFilter ref="A1:D5" xr:uid="{9C86E3E2-E663-4BB1-B48B-3860E44750BD}"/>
  <tableColumns count="4">
    <tableColumn id="1" xr3:uid="{5FE4FE73-B545-41D0-9064-33ECAB37EB1B}" uniqueName="1" name="name" queryTableFieldId="1" dataDxfId="171"/>
    <tableColumn id="2" xr3:uid="{4B66AADE-FCA6-4C9D-A860-3BE4EC236218}" uniqueName="2" name="base" queryTableFieldId="2"/>
    <tableColumn id="3" xr3:uid="{B02EC7C5-142B-4704-B511-99B506F26C53}" uniqueName="3" name="risk" queryTableFieldId="3"/>
    <tableColumn id="4" xr3:uid="{DECBB0FB-8FC5-45AF-BE2F-DED32874290F}" uniqueName="4" name="profit" queryTableFieldId="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3E0DC4C-9C1C-46FE-B51F-C1CEB27B5152}" name="daily_14h00_time" displayName="daily_14h00_time" ref="A1:B2" tableType="queryTable" totalsRowShown="0">
  <autoFilter ref="A1:B2" xr:uid="{53E0DC4C-9C1C-46FE-B51F-C1CEB27B5152}"/>
  <tableColumns count="2">
    <tableColumn id="1" xr3:uid="{4E727BE4-EE4C-4061-8C88-D7533D0B8743}" uniqueName="1" name="time" queryTableFieldId="1" dataDxfId="170"/>
    <tableColumn id="2" xr3:uid="{409DD4F3-869E-4DDA-9513-3E7435D839DA}" uniqueName="2" name="date" queryTableFieldId="2" dataDxfId="16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42EB55-7319-4E3A-8EFC-05BEBB60B7C2}" name="daily_14h00_data" displayName="daily_14h00_data" ref="A1:I229" tableType="queryTable" totalsRowShown="0">
  <autoFilter ref="A1:I229" xr:uid="{8242EB55-7319-4E3A-8EFC-05BEBB60B7C2}"/>
  <tableColumns count="9">
    <tableColumn id="1" xr3:uid="{1B8A7120-FE2C-4C42-AF4B-F96DCDB1FFFA}" uniqueName="1" name="date" queryTableFieldId="1" dataDxfId="168"/>
    <tableColumn id="2" xr3:uid="{7F04681C-DC3E-4F6F-9D3B-AB4E60FA16A3}" uniqueName="2" name="ticker" queryTableFieldId="2" dataDxfId="167"/>
    <tableColumn id="3" xr3:uid="{2E74C775-7D22-48A7-BEA0-772679C2DBD0}" uniqueName="3" name="open" queryTableFieldId="3"/>
    <tableColumn id="4" xr3:uid="{FE2D644F-981A-4720-B17E-8DBD9D14CBAB}" uniqueName="4" name="high" queryTableFieldId="4"/>
    <tableColumn id="5" xr3:uid="{960AC764-DCC0-49FD-9448-1DC71C2938DE}" uniqueName="5" name="low" queryTableFieldId="5"/>
    <tableColumn id="6" xr3:uid="{9306AC3A-3EFC-40C4-A702-91A8474D3ACE}" uniqueName="6" name="close" queryTableFieldId="6"/>
    <tableColumn id="7" xr3:uid="{94B28B02-0D29-4F32-A843-EA2BFCDDAA43}" uniqueName="7" name="volume" queryTableFieldId="7"/>
    <tableColumn id="8" xr3:uid="{0C7ED576-5FC5-479D-BC5F-C89450049E7B}" uniqueName="8" name="pct_change" queryTableFieldId="8"/>
    <tableColumn id="9" xr3:uid="{205F956C-2ABB-4C8C-A2D0-B4D4C44A075C}" uniqueName="9" name="diff" queryTableFieldId="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2CA5A1F-2B6B-42AE-A32A-3F4EE42679DD}" name="daily_8h45_comment" displayName="daily_8h45_comment" ref="A1:B6" tableType="queryTable" totalsRowShown="0">
  <autoFilter ref="A1:B6" xr:uid="{62CA5A1F-2B6B-42AE-A32A-3F4EE42679DD}"/>
  <tableColumns count="2">
    <tableColumn id="1" xr3:uid="{98201BC4-4A88-4BD6-8244-8E2D878B4A7E}" uniqueName="1" name="type" queryTableFieldId="1" dataDxfId="199"/>
    <tableColumn id="2" xr3:uid="{02DDC4FF-EB3A-4383-A0B3-28034216E0DB}" uniqueName="2" name="comment" queryTableFieldId="2" dataDxfId="1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152DBF-1D6F-4C12-8C0B-9F461ACD5E8D}" name="daily_8h30_nhtm" displayName="daily_8h30_nhtm" ref="A1:H14" tableType="queryTable" totalsRowShown="0">
  <autoFilter ref="A1:H14" xr:uid="{37152DBF-1D6F-4C12-8C0B-9F461ACD5E8D}"/>
  <tableColumns count="8">
    <tableColumn id="1" xr3:uid="{DFB5756F-6150-45BB-A6B3-EBD733603A78}" uniqueName="1" name="date" queryTableFieldId="1" dataDxfId="174"/>
    <tableColumn id="2" xr3:uid="{B01031A7-83A2-4F36-B8EC-9AD7853205F9}" uniqueName="2" name="lshd_san" queryTableFieldId="2"/>
    <tableColumn id="3" xr3:uid="{79058E05-AC1D-4AAD-9AAF-EF35570AA339}" uniqueName="3" name="lshd_tran" queryTableFieldId="3"/>
    <tableColumn id="6" xr3:uid="{3E2713DB-F14D-4C7C-B3D2-2083266912B3}" uniqueName="6" name="lshd_tb" queryTableFieldId="6"/>
    <tableColumn id="4" xr3:uid="{42BD1C29-4D9B-45B2-8B00-64CEDA2CB416}" uniqueName="4" name="lscv_san" queryTableFieldId="4"/>
    <tableColumn id="5" xr3:uid="{82421AC5-261B-4ED1-9779-FE8C7DE7420C}" uniqueName="5" name="lscv_tran" queryTableFieldId="5"/>
    <tableColumn id="7" xr3:uid="{D691F474-AD0A-4975-9A3D-17B88289853B}" uniqueName="7" name="lscv_tb" queryTableFieldId="7"/>
    <tableColumn id="8" xr3:uid="{DA251052-DE11-4357-B33B-A4EEBFA42C9C}" uniqueName="8" name="dtnh" queryTableFieldId="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40578-643A-438B-865D-F403FB212A99}" name="daily_8h30_time" displayName="daily_8h30_time" ref="A1:B2" tableType="queryTable" totalsRowShown="0">
  <autoFilter ref="A1:B2" xr:uid="{59540578-643A-438B-865D-F403FB212A99}"/>
  <tableColumns count="2">
    <tableColumn id="1" xr3:uid="{D3B95131-768C-4BE9-9EDF-A0ACE5BC3120}" uniqueName="1" name="time" queryTableFieldId="1" dataDxfId="197"/>
    <tableColumn id="2" xr3:uid="{24832ADF-485E-4183-B097-4954B5CC8656}" uniqueName="2" name="date" queryTableFieldId="2" dataDxfId="19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C33282F-6796-4810-81C5-01C047B347F7}" name="daily_8h30_omo" displayName="daily_8h30_omo" ref="A1:K10" tableType="queryTable" totalsRowShown="0">
  <autoFilter ref="A1:K10" xr:uid="{0C33282F-6796-4810-81C5-01C047B347F7}"/>
  <tableColumns count="11">
    <tableColumn id="18" xr3:uid="{58E6DC6B-3668-4798-B344-C4AEE1FE8599}" uniqueName="18" name="name" queryTableFieldId="19" dataDxfId="195"/>
    <tableColumn id="8" xr3:uid="{FF26CE41-8697-4FB6-B614-29E5B3B4DC3A}" uniqueName="8" name="rate-2025-07-30" queryTableFieldId="9"/>
    <tableColumn id="9" xr3:uid="{3A94539C-9FAB-4058-81E4-E0288686DF0C}" uniqueName="9" name="value-2025-07-30" queryTableFieldId="10"/>
    <tableColumn id="1" xr3:uid="{7664E06B-1B74-409D-B795-C433F89DB3CA}" uniqueName="1" name="rate-2025-07-31" queryTableFieldId="29"/>
    <tableColumn id="2" xr3:uid="{E366307C-C995-4C7A-82EE-EE009DD083F3}" uniqueName="2" name="value-2025-07-31" queryTableFieldId="30"/>
    <tableColumn id="3" xr3:uid="{F6ECB2C2-4D44-43D5-9286-1D175DF96930}" uniqueName="3" name="rate-2025-08-01" queryTableFieldId="31"/>
    <tableColumn id="4" xr3:uid="{7D014048-7D99-489C-B291-983FD01336D3}" uniqueName="4" name="value-2025-08-01" queryTableFieldId="32"/>
    <tableColumn id="5" xr3:uid="{4AAB24FB-FBAA-4924-A56B-5E6125AF3059}" uniqueName="5" name="rate-2025-08-04" queryTableFieldId="33"/>
    <tableColumn id="6" xr3:uid="{B8AA8B1B-4BD9-4D95-9798-7D7ECCC3D476}" uniqueName="6" name="value-2025-08-04" queryTableFieldId="34"/>
    <tableColumn id="7" xr3:uid="{AC172370-EE8C-4110-A2DA-CA6ED6B8A72F}" uniqueName="7" name="rate-2025-08-05" queryTableFieldId="35"/>
    <tableColumn id="10" xr3:uid="{74BE4ED4-41FB-498A-BE4B-B957D6F1EF6E}" uniqueName="10" name="value-2025-08-05" queryTableFieldId="3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B8C97C-2950-4968-B8D1-BBA35EED9FF8}" name="daily_8h30_mm" displayName="daily_8h30_mm" ref="A1:O25" tableType="queryTable" totalsRowShown="0">
  <autoFilter ref="A1:O25" xr:uid="{0DB8C97C-2950-4968-B8D1-BBA35EED9FF8}"/>
  <tableColumns count="15">
    <tableColumn id="1" xr3:uid="{6A8DD3A7-5090-47C2-8B84-74A736C892C3}" uniqueName="1" name="date" queryTableFieldId="1" dataDxfId="166"/>
    <tableColumn id="2" xr3:uid="{AA2A62C8-CCDE-41CA-BED3-719554A192EA}" uniqueName="2" name="lslnh_on" queryTableFieldId="2"/>
    <tableColumn id="3" xr3:uid="{0E366651-E53F-4610-92DC-B6CCF0E9CD44}" uniqueName="3" name="lslnh_1m" queryTableFieldId="28"/>
    <tableColumn id="4" xr3:uid="{5F6C0144-2410-4634-BCF0-07CE224E1136}" uniqueName="4" name="lslnh_3m" queryTableFieldId="29"/>
    <tableColumn id="11" xr3:uid="{4515DAC0-6FAA-4C98-8CD6-60929893CCF7}" uniqueName="11" name="dhtg_trung_tam" queryTableFieldId="11"/>
    <tableColumn id="12" xr3:uid="{9237E0D1-8F02-471D-BB02-D4F8B621C310}" uniqueName="12" name="dhtg_tran" queryTableFieldId="12"/>
    <tableColumn id="14" xr3:uid="{77835051-35F0-4841-B42D-6287B1824698}" uniqueName="14" name="dhtg_nhtm_ban_ra" queryTableFieldId="14"/>
    <tableColumn id="13" xr3:uid="{BC94CCA5-B2FB-4B3D-84F9-B3A123592065}" uniqueName="13" name="dhtg_san" queryTableFieldId="13"/>
    <tableColumn id="15" xr3:uid="{144A0D59-9131-4CE7-99D9-3E90316B985C}" uniqueName="15" name="dhtg_tu_do_ban_ra" queryTableFieldId="15"/>
    <tableColumn id="16" xr3:uid="{7D7EEE7D-D1E6-41E7-A718-8F80EE562A52}" uniqueName="16" name="omo_bom_tien" queryTableFieldId="25"/>
    <tableColumn id="17" xr3:uid="{4F891173-BE95-46B8-9AAE-446EA2142E63}" uniqueName="17" name="omo_hut_tien" queryTableFieldId="26"/>
    <tableColumn id="9" xr3:uid="{ACB93005-44C7-4251-8BDE-AED411842594}" uniqueName="9" name="omo_bom_hut_rong" queryTableFieldId="36"/>
    <tableColumn id="6" xr3:uid="{6936B8B5-F3B2-44E5-8C31-38166DAD1407}" uniqueName="6" name="tin_phieu_luu_hanh" queryTableFieldId="31"/>
    <tableColumn id="7" xr3:uid="{685F502B-C6D1-4B76-9FE9-DB5DF7F609D4}" uniqueName="7" name="reverse_repo_luu_hanh" queryTableFieldId="32"/>
    <tableColumn id="8" xr3:uid="{641BFDAB-C5D7-4962-AE4A-A92084217DED}" uniqueName="8" name="outstanding_omo_value" queryTableFieldId="3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8257D-3371-4A35-9552-5E407319E778}" name="daily_8h30_news" displayName="daily_8h30_news" ref="A1:J31" tableType="queryTable" totalsRowShown="0">
  <autoFilter ref="A1:J31" xr:uid="{25D8257D-3371-4A35-9552-5E407319E778}"/>
  <tableColumns count="10">
    <tableColumn id="2" xr3:uid="{5F169189-319B-4C15-A876-D965DC1DE771}" uniqueName="2" name="source" queryTableFieldId="2" dataDxfId="194"/>
    <tableColumn id="3" xr3:uid="{BD7BD682-2605-42E9-978B-94FB164FCF1E}" uniqueName="3" name="title" queryTableFieldId="3" dataDxfId="193"/>
    <tableColumn id="4" xr3:uid="{A905E4C9-EEBE-4841-A43B-F14CB3460749}" uniqueName="4" name="content" queryTableFieldId="4" dataDxfId="192"/>
    <tableColumn id="5" xr3:uid="{A9B58CA8-B535-4EFC-BAD2-EDEA355BCF6C}" uniqueName="5" name="image_url" queryTableFieldId="5" dataDxfId="191"/>
    <tableColumn id="6" xr3:uid="{1C3C3C04-47F2-4241-B2D6-86831B3CBC90}" uniqueName="6" name="article_url" queryTableFieldId="6" dataDxfId="190"/>
    <tableColumn id="7" xr3:uid="{D383E02F-BE8F-4284-9450-AE3A3493ABD4}" uniqueName="7" name="published_time" queryTableFieldId="7" dataDxfId="165"/>
    <tableColumn id="1" xr3:uid="{EA10FB92-FCB0-4BE5-932A-D13B2425CD9D}" uniqueName="1" name="news_type" queryTableFieldId="1" dataDxfId="189"/>
    <tableColumn id="8" xr3:uid="{07F50A2D-7E87-4D35-AB57-11098F123275}" uniqueName="8" name="word_count" queryTableFieldId="8"/>
    <tableColumn id="9" xr3:uid="{A499F4FF-62A1-43EB-B441-A0129BA0A3E2}" uniqueName="9" name="impact" queryTableFieldId="9" dataDxfId="188"/>
    <tableColumn id="10" xr3:uid="{63E562D6-4C6A-4D7D-876B-4D2E4A82557B}" uniqueName="10" name="ai_selected" queryTableFieldId="12" dataDxfId="18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A53C9-FC04-4EB8-A626-3D1F9AD01714}" name="daily_8h30_data" displayName="daily_8h30_data" ref="A1:H181" tableType="queryTable" totalsRowShown="0">
  <autoFilter ref="A1:H181" xr:uid="{CC1A53C9-FC04-4EB8-A626-3D1F9AD01714}"/>
  <tableColumns count="8">
    <tableColumn id="1" xr3:uid="{16E2D318-7369-4ADF-95F7-DF5F5856B0CB}" uniqueName="1" name="date" queryTableFieldId="1" dataDxfId="164"/>
    <tableColumn id="2" xr3:uid="{DC70E0B3-6607-436A-B628-7901FD6908F9}" uniqueName="2" name="ticker" queryTableFieldId="2" dataDxfId="186"/>
    <tableColumn id="3" xr3:uid="{C96C458B-1DB8-4AA3-A373-E0BD874AF953}" uniqueName="3" name="close" queryTableFieldId="3"/>
    <tableColumn id="9" xr3:uid="{9B7E07DF-100E-4A15-B160-ED95F8AF6660}" uniqueName="9" name="1d_diff" queryTableFieldId="13"/>
    <tableColumn id="4" xr3:uid="{2FABA7F2-71AB-443F-95E5-2C9E46FD0F11}" uniqueName="4" name="1d_change" queryTableFieldId="4"/>
    <tableColumn id="5" xr3:uid="{8E1EB3FD-667E-4BCB-A9E6-E03AD7F72CB0}" uniqueName="5" name="cum_change" queryTableFieldId="9"/>
    <tableColumn id="7" xr3:uid="{2C4738F4-BDEA-48CB-81FB-2A98D23D1498}" uniqueName="7" name="market" queryTableFieldId="7" dataDxfId="185"/>
    <tableColumn id="8" xr3:uid="{66E6611C-10BB-44C1-8D09-184018F055C8}" uniqueName="8" name="type" queryTableFieldId="8" dataDxfId="18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EBBF-8B81-4194-BEC0-FFB7003F3B27}">
  <dimension ref="A1:BE126"/>
  <sheetViews>
    <sheetView view="pageBreakPreview" zoomScale="130" zoomScaleNormal="70" zoomScaleSheetLayoutView="130" workbookViewId="0">
      <selection activeCell="AE41" sqref="AE41"/>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19.36328125" customWidth="1"/>
    <col min="17" max="17" width="8" customWidth="1"/>
    <col min="18" max="18" width="8" style="51" customWidth="1"/>
    <col min="19" max="19" width="8" customWidth="1"/>
    <col min="20" max="20" width="8" style="51" customWidth="1"/>
    <col min="21" max="21" width="8" customWidth="1"/>
    <col min="22" max="22" width="8" style="51" customWidth="1"/>
    <col min="23" max="23" width="8" customWidth="1"/>
    <col min="24" max="24" width="8" style="51" customWidth="1"/>
    <col min="25" max="25" width="8" customWidth="1"/>
    <col min="26" max="26" width="8" style="51" customWidth="1"/>
    <col min="27" max="28" width="2.26953125" customWidth="1"/>
    <col min="29" max="29" width="47.7265625" customWidth="1"/>
    <col min="30" max="30" width="3.81640625" customWidth="1"/>
    <col min="31" max="31" width="48" customWidth="1"/>
    <col min="32" max="33" width="2.26953125" customWidth="1"/>
    <col min="34" max="34" width="6.81640625" customWidth="1"/>
    <col min="35" max="35" width="24.54296875" customWidth="1"/>
    <col min="36" max="36" width="2.453125" customWidth="1"/>
    <col min="37" max="37" width="6.81640625" customWidth="1"/>
    <col min="38" max="38" width="12.7265625" customWidth="1"/>
    <col min="39" max="39" width="8.453125" customWidth="1"/>
    <col min="40" max="40" width="3.81640625" customWidth="1"/>
    <col min="41" max="41" width="2.453125" customWidth="1"/>
    <col min="42" max="42" width="6.81640625" customWidth="1"/>
    <col min="43" max="43" width="24.54296875" customWidth="1"/>
    <col min="44" max="45" width="2.26953125" customWidth="1"/>
    <col min="46" max="46" width="77" customWidth="1"/>
    <col min="47" max="47" width="22.1796875" style="35" customWidth="1"/>
    <col min="48" max="49" width="2.26953125" customWidth="1"/>
    <col min="50" max="52" width="14.54296875" customWidth="1"/>
    <col min="53" max="53" width="11.81640625" customWidth="1"/>
    <col min="54" max="56" width="14.54296875" customWidth="1"/>
    <col min="57" max="57" width="2.26953125" customWidth="1"/>
    <col min="83" max="83" width="2.26953125" customWidth="1"/>
    <col min="84" max="96" width="7.1796875" customWidth="1"/>
    <col min="97" max="97" width="2.26953125" customWidth="1"/>
  </cols>
  <sheetData>
    <row r="1" spans="1:17" ht="409.5" customHeight="1" x14ac:dyDescent="0.35">
      <c r="A1" t="e" vm="1">
        <v>#VALUE!</v>
      </c>
    </row>
    <row r="2" spans="1:17" ht="14.65" customHeight="1" x14ac:dyDescent="0.35">
      <c r="A2" t="str">
        <f>"PHIÊN NGÀY " &amp; daily_8h30_time[[#This Row],[date]]</f>
        <v>PHIÊN NGÀY 06/08/2025</v>
      </c>
      <c r="C2" s="97" t="s">
        <v>70</v>
      </c>
      <c r="D2" s="97"/>
      <c r="E2" s="97"/>
      <c r="F2" s="97"/>
      <c r="G2" s="97"/>
      <c r="H2" s="97"/>
      <c r="P2" s="92"/>
      <c r="Q2" s="92"/>
    </row>
    <row r="3" spans="1:17" ht="14.65" customHeight="1" x14ac:dyDescent="0.35">
      <c r="A3" t="str">
        <f>"BẢN TIN CHÀO BUỔI SÁNG | " &amp; $A$2</f>
        <v>BẢN TIN CHÀO BUỔI SÁNG | PHIÊN NGÀY 06/08/2025</v>
      </c>
      <c r="C3" s="97"/>
      <c r="D3" s="97"/>
      <c r="E3" s="97"/>
      <c r="F3" s="97"/>
      <c r="G3" s="97"/>
      <c r="H3" s="97"/>
      <c r="P3" s="92"/>
      <c r="Q3" s="92"/>
    </row>
    <row r="4" spans="1:17" ht="14" customHeight="1" x14ac:dyDescent="0.35">
      <c r="A4" t="str">
        <f>"*Dữ liệu cập nhật lúc " &amp; daily_8h30_time!$A$2 &amp; " ngày " &amp; daily_8h30_time!$B$2</f>
        <v>*Dữ liệu cập nhật lúc 15:00 ngày 06/08/2025</v>
      </c>
    </row>
    <row r="5" spans="1:17" ht="14" customHeight="1" x14ac:dyDescent="0.35">
      <c r="C5" s="10" t="s">
        <v>24</v>
      </c>
      <c r="D5" s="13" t="s">
        <v>47</v>
      </c>
      <c r="E5" s="13" t="s">
        <v>48</v>
      </c>
      <c r="G5" s="10" t="s">
        <v>25</v>
      </c>
      <c r="H5" s="13" t="s">
        <v>47</v>
      </c>
      <c r="I5" s="13" t="s">
        <v>48</v>
      </c>
      <c r="K5" s="10" t="s">
        <v>39</v>
      </c>
      <c r="L5" s="13" t="s">
        <v>47</v>
      </c>
      <c r="M5" s="13" t="s">
        <v>48</v>
      </c>
    </row>
    <row r="6" spans="1:17" ht="14" customHeight="1" x14ac:dyDescent="0.35">
      <c r="C6" s="4">
        <f>daily_8h30_data!K3</f>
        <v>1547.1500244140625</v>
      </c>
      <c r="D6" s="11">
        <f>daily_8h30_data!L3</f>
        <v>18.9600830078125</v>
      </c>
      <c r="E6" s="12">
        <f>daily_8h30_data!M3</f>
        <v>1.2406889022162693E-2</v>
      </c>
      <c r="F6" s="5"/>
      <c r="G6" s="4">
        <f>daily_8h30_data!Q3</f>
        <v>1690.4300537109375</v>
      </c>
      <c r="H6" s="11">
        <f>daily_8h30_data!R3</f>
        <v>37.2100830078125</v>
      </c>
      <c r="I6" s="12">
        <f>daily_8h30_data!S3</f>
        <v>2.2507641854814242E-2</v>
      </c>
      <c r="K6" s="4">
        <f>daily_8h30_data!W3</f>
        <v>1689.5999755859375</v>
      </c>
      <c r="L6" s="11">
        <f>daily_8h30_data!X3</f>
        <v>36.0999755859375</v>
      </c>
      <c r="M6" s="12">
        <f>daily_8h30_data!Y3</f>
        <v>2.1832461799780711E-2</v>
      </c>
    </row>
    <row r="7" spans="1:17" ht="17" customHeight="1" x14ac:dyDescent="0.35"/>
    <row r="8" spans="1:17" ht="17" customHeight="1" x14ac:dyDescent="0.35"/>
    <row r="9" spans="1:17" ht="17" customHeight="1" x14ac:dyDescent="0.35"/>
    <row r="10" spans="1:17" ht="17" customHeight="1" x14ac:dyDescent="0.35"/>
    <row r="11" spans="1:17" ht="17" customHeight="1" x14ac:dyDescent="0.35"/>
    <row r="12" spans="1:17" ht="14" customHeight="1" x14ac:dyDescent="0.35">
      <c r="C12" s="10" t="s">
        <v>22</v>
      </c>
      <c r="D12" s="13" t="s">
        <v>47</v>
      </c>
      <c r="E12" s="13" t="s">
        <v>48</v>
      </c>
      <c r="G12" s="10" t="s">
        <v>23</v>
      </c>
      <c r="H12" s="13" t="s">
        <v>47</v>
      </c>
      <c r="I12" s="13" t="s">
        <v>48</v>
      </c>
      <c r="K12" s="10" t="s">
        <v>21</v>
      </c>
      <c r="L12" s="13" t="s">
        <v>47</v>
      </c>
      <c r="M12" s="13" t="s">
        <v>48</v>
      </c>
    </row>
    <row r="13" spans="1:17" ht="14" customHeight="1" x14ac:dyDescent="0.35">
      <c r="C13" s="4">
        <f>daily_8h30_data!K25</f>
        <v>44173.640625</v>
      </c>
      <c r="D13" s="11">
        <f>daily_8h30_data!L25</f>
        <v>585.0625</v>
      </c>
      <c r="E13" s="12">
        <f>daily_8h30_data!M25</f>
        <v>1.3422380934799083E-2</v>
      </c>
      <c r="G13" s="4">
        <f>daily_8h30_data!Q25</f>
        <v>9147.8896484375</v>
      </c>
      <c r="H13" s="11">
        <f>daily_8h30_data!R25</f>
        <v>19.58984375</v>
      </c>
      <c r="I13" s="12">
        <f>daily_8h30_data!S25</f>
        <v>2.1460561297450553E-3</v>
      </c>
      <c r="K13" s="4">
        <f>daily_8h30_data!W25</f>
        <v>3617.59765625</v>
      </c>
      <c r="L13" s="11">
        <f>daily_8h30_data!X25</f>
        <v>34.288818359375</v>
      </c>
      <c r="M13" s="12">
        <f>daily_8h30_data!Y25</f>
        <v>9.5690379787525259E-3</v>
      </c>
    </row>
    <row r="14" spans="1:17" ht="17" customHeight="1" x14ac:dyDescent="0.35"/>
    <row r="15" spans="1:17" ht="17" customHeight="1" x14ac:dyDescent="0.35"/>
    <row r="16" spans="1:17" ht="17" customHeight="1" x14ac:dyDescent="0.35"/>
    <row r="17" spans="3:26" ht="17" customHeight="1" x14ac:dyDescent="0.35"/>
    <row r="18" spans="3:26" ht="17" customHeight="1" x14ac:dyDescent="0.35"/>
    <row r="19" spans="3:26" ht="14" customHeight="1" x14ac:dyDescent="0.35">
      <c r="C19" s="10" t="s">
        <v>49</v>
      </c>
      <c r="D19" s="13" t="s">
        <v>47</v>
      </c>
      <c r="E19" s="13" t="s">
        <v>48</v>
      </c>
      <c r="G19" s="10" t="s">
        <v>66</v>
      </c>
      <c r="H19" s="13" t="s">
        <v>47</v>
      </c>
      <c r="I19" s="13" t="s">
        <v>48</v>
      </c>
      <c r="K19" s="10" t="s">
        <v>26</v>
      </c>
      <c r="L19" s="13" t="s">
        <v>47</v>
      </c>
      <c r="M19" s="13" t="s">
        <v>48</v>
      </c>
    </row>
    <row r="20" spans="3:26" ht="14" customHeight="1" x14ac:dyDescent="0.35">
      <c r="C20" s="4">
        <f>daily_8h30_data!K47</f>
        <v>3369.708984375</v>
      </c>
      <c r="D20" s="11">
        <f>daily_8h30_data!L47</f>
        <v>-5.369140625</v>
      </c>
      <c r="E20" s="12">
        <f>daily_8h30_data!M47</f>
        <v>-1.5908196569524025E-3</v>
      </c>
      <c r="G20" s="4">
        <f>daily_8h30_data!Q47</f>
        <v>63.770000457763672</v>
      </c>
      <c r="H20" s="11">
        <f>daily_8h30_data!R47</f>
        <v>-9.0000152587890625E-2</v>
      </c>
      <c r="I20" s="12">
        <f>daily_8h30_data!S47</f>
        <v>-1.4093352916959567E-3</v>
      </c>
      <c r="K20" s="4">
        <f>daily_8h30_data!W47</f>
        <v>98.91083560431187</v>
      </c>
      <c r="L20" s="11">
        <f>daily_8h30_data!X47</f>
        <v>0.25781468130188046</v>
      </c>
      <c r="M20" s="12">
        <f>daily_8h30_data!Y47</f>
        <v>2.6133480646586271E-3</v>
      </c>
    </row>
    <row r="21" spans="3:26" ht="17" customHeight="1" x14ac:dyDescent="0.35"/>
    <row r="22" spans="3:26" ht="17" customHeight="1" x14ac:dyDescent="0.35"/>
    <row r="23" spans="3:26" ht="17" customHeight="1" x14ac:dyDescent="0.35">
      <c r="Z23" s="55"/>
    </row>
    <row r="24" spans="3:26" ht="17" customHeight="1" x14ac:dyDescent="0.35">
      <c r="Z24" s="55"/>
    </row>
    <row r="25" spans="3:26" ht="17" customHeight="1" x14ac:dyDescent="0.35"/>
    <row r="26" spans="3:26" ht="17.25" customHeight="1" thickBot="1" x14ac:dyDescent="0.4">
      <c r="C26" s="112" t="str">
        <f>$A$4</f>
        <v>*Dữ liệu cập nhật lúc 15:00 ngày 06/08/2025</v>
      </c>
      <c r="D26" s="112"/>
      <c r="E26" s="112"/>
      <c r="F26" s="112"/>
      <c r="G26" s="112"/>
      <c r="H26" s="112"/>
      <c r="I26" s="112"/>
      <c r="J26" s="112"/>
      <c r="K26" s="112"/>
      <c r="L26" s="112"/>
      <c r="M26" s="112"/>
      <c r="P26" s="92"/>
      <c r="Q26" s="92"/>
      <c r="R26" s="92"/>
      <c r="S26" s="92"/>
      <c r="T26" s="92"/>
      <c r="U26" s="92"/>
      <c r="V26" s="92"/>
      <c r="W26" s="92"/>
      <c r="X26" s="92"/>
      <c r="Y26" s="92"/>
      <c r="Z26" s="92"/>
    </row>
    <row r="27" spans="3:26" ht="17.149999999999999" customHeight="1" x14ac:dyDescent="0.35">
      <c r="C27" s="113" t="str">
        <f>$A$3</f>
        <v>BẢN TIN CHÀO BUỔI SÁNG | PHIÊN NGÀY 06/08/2025</v>
      </c>
      <c r="D27" s="113"/>
      <c r="E27" s="113"/>
      <c r="F27" s="113"/>
      <c r="G27" s="113"/>
      <c r="H27" s="113"/>
      <c r="I27" s="113"/>
      <c r="J27" s="7"/>
      <c r="K27" s="8"/>
      <c r="L27" s="8"/>
      <c r="M27" s="9" t="s">
        <v>45</v>
      </c>
      <c r="P27" s="92"/>
      <c r="Q27" s="92"/>
    </row>
    <row r="28" spans="3:26" ht="14.5" customHeight="1" x14ac:dyDescent="0.35">
      <c r="C28" s="92"/>
      <c r="D28" s="92"/>
      <c r="E28" s="92"/>
      <c r="F28" s="92"/>
      <c r="G28" s="92"/>
      <c r="H28" s="92"/>
      <c r="P28" s="97" t="s">
        <v>90</v>
      </c>
      <c r="Q28" s="97"/>
      <c r="R28" s="97"/>
      <c r="S28" s="97"/>
      <c r="T28" s="97"/>
      <c r="U28" s="97"/>
      <c r="V28" s="53"/>
      <c r="W28" s="3"/>
      <c r="X28" s="53"/>
      <c r="Y28" s="3"/>
    </row>
    <row r="29" spans="3:26" ht="14.5" customHeight="1" x14ac:dyDescent="0.35">
      <c r="C29" s="92"/>
      <c r="D29" s="92"/>
      <c r="E29" s="92"/>
      <c r="F29" s="92"/>
      <c r="G29" s="92"/>
      <c r="H29" s="92"/>
      <c r="P29" s="97"/>
      <c r="Q29" s="97"/>
      <c r="R29" s="97"/>
      <c r="S29" s="97"/>
      <c r="T29" s="97"/>
      <c r="U29" s="97"/>
      <c r="V29" s="53"/>
      <c r="W29" s="3"/>
      <c r="X29" s="53"/>
      <c r="Y29" s="3"/>
    </row>
    <row r="30" spans="3:26" ht="10" customHeight="1" x14ac:dyDescent="0.35"/>
    <row r="31" spans="3:26" ht="175.5" customHeight="1" x14ac:dyDescent="0.35">
      <c r="J31" s="39"/>
    </row>
    <row r="32" spans="3:26" ht="10" customHeight="1" x14ac:dyDescent="0.35">
      <c r="J32" s="39"/>
    </row>
    <row r="33" spans="3:35" ht="15" customHeight="1" x14ac:dyDescent="0.35">
      <c r="P33" s="109" t="s">
        <v>111</v>
      </c>
      <c r="Q33" s="111">
        <f>daily_8h30_omo!N11</f>
        <v>45868</v>
      </c>
      <c r="R33" s="111"/>
      <c r="S33" s="111">
        <f>daily_8h30_omo!P11</f>
        <v>45869</v>
      </c>
      <c r="T33" s="111"/>
      <c r="U33" s="111">
        <f>daily_8h30_omo!R11</f>
        <v>45870</v>
      </c>
      <c r="V33" s="111"/>
      <c r="W33" s="111">
        <f>daily_8h30_omo!T11</f>
        <v>45873</v>
      </c>
      <c r="X33" s="111"/>
      <c r="Y33" s="111">
        <f>daily_8h30_omo!V11</f>
        <v>45874</v>
      </c>
      <c r="Z33" s="111"/>
    </row>
    <row r="34" spans="3:35" ht="15" customHeight="1" x14ac:dyDescent="0.35">
      <c r="P34" s="109"/>
      <c r="Q34" s="61" t="s">
        <v>100</v>
      </c>
      <c r="R34" s="61" t="s">
        <v>110</v>
      </c>
      <c r="S34" s="61" t="s">
        <v>100</v>
      </c>
      <c r="T34" s="61" t="s">
        <v>110</v>
      </c>
      <c r="U34" s="61" t="s">
        <v>100</v>
      </c>
      <c r="V34" s="61" t="s">
        <v>110</v>
      </c>
      <c r="W34" s="61" t="s">
        <v>100</v>
      </c>
      <c r="X34" s="61" t="s">
        <v>110</v>
      </c>
      <c r="Y34" s="61" t="s">
        <v>100</v>
      </c>
      <c r="Z34" s="61" t="s">
        <v>110</v>
      </c>
    </row>
    <row r="35" spans="3:35" ht="14" customHeight="1" x14ac:dyDescent="0.35">
      <c r="P35" s="62" t="str" cm="1">
        <f t="array" ref="P35:Z43">IF(daily_8h30_omo[] = "", "-", daily_8h30_omo[])</f>
        <v>Tín phiếu 7 ngày</v>
      </c>
      <c r="Q35" s="67" t="str">
        <v>-</v>
      </c>
      <c r="R35" s="68" t="str">
        <v>-</v>
      </c>
      <c r="S35" s="67" t="str">
        <v>-</v>
      </c>
      <c r="T35" s="68" t="str">
        <v>-</v>
      </c>
      <c r="U35" s="67" t="str">
        <v>-</v>
      </c>
      <c r="V35" s="68" t="str">
        <v>-</v>
      </c>
      <c r="W35" s="67" t="str">
        <v>-</v>
      </c>
      <c r="X35" s="68" t="str">
        <v>-</v>
      </c>
      <c r="Y35" s="67" t="str">
        <v>-</v>
      </c>
      <c r="Z35" s="68" t="str">
        <v>-</v>
      </c>
    </row>
    <row r="36" spans="3:35" ht="14" customHeight="1" x14ac:dyDescent="0.35">
      <c r="P36" s="63" t="str">
        <v>Tín phiếu 14 ngày</v>
      </c>
      <c r="Q36" s="69" t="str">
        <v>-</v>
      </c>
      <c r="R36" s="68" t="str">
        <v>-</v>
      </c>
      <c r="S36" s="69" t="str">
        <v>-</v>
      </c>
      <c r="T36" s="68" t="str">
        <v>-</v>
      </c>
      <c r="U36" s="69" t="str">
        <v>-</v>
      </c>
      <c r="V36" s="68" t="str">
        <v>-</v>
      </c>
      <c r="W36" s="69" t="str">
        <v>-</v>
      </c>
      <c r="X36" s="68" t="str">
        <v>-</v>
      </c>
      <c r="Y36" s="69" t="str">
        <v>-</v>
      </c>
      <c r="Z36" s="68" t="str">
        <v>-</v>
      </c>
    </row>
    <row r="37" spans="3:35" ht="14" customHeight="1" x14ac:dyDescent="0.35">
      <c r="J37" s="39"/>
      <c r="P37" s="63" t="str">
        <v>Tín phiếu 28 ngày</v>
      </c>
      <c r="Q37" s="69" t="str">
        <v>-</v>
      </c>
      <c r="R37" s="68" t="str">
        <v>-</v>
      </c>
      <c r="S37" s="69" t="str">
        <v>-</v>
      </c>
      <c r="T37" s="68" t="str">
        <v>-</v>
      </c>
      <c r="U37" s="69" t="str">
        <v>-</v>
      </c>
      <c r="V37" s="68" t="str">
        <v>-</v>
      </c>
      <c r="W37" s="69" t="str">
        <v>-</v>
      </c>
      <c r="X37" s="68" t="str">
        <v>-</v>
      </c>
      <c r="Y37" s="69" t="str">
        <v>-</v>
      </c>
      <c r="Z37" s="68" t="str">
        <v>-</v>
      </c>
    </row>
    <row r="38" spans="3:35" ht="14" customHeight="1" x14ac:dyDescent="0.35">
      <c r="J38" s="39"/>
      <c r="P38" s="63" t="str">
        <v>Reversed Repo 7 ngày</v>
      </c>
      <c r="Q38" s="69">
        <v>0.04</v>
      </c>
      <c r="R38" s="68">
        <v>0</v>
      </c>
      <c r="S38" s="69">
        <v>0.04</v>
      </c>
      <c r="T38" s="68">
        <v>-7835.26</v>
      </c>
      <c r="U38" s="69">
        <v>0.04</v>
      </c>
      <c r="V38" s="68">
        <v>-8028.37</v>
      </c>
      <c r="W38" s="69">
        <v>0.04</v>
      </c>
      <c r="X38" s="68">
        <v>-12179.01</v>
      </c>
      <c r="Y38" s="69">
        <v>0.04</v>
      </c>
      <c r="Z38" s="68">
        <v>-9151.23</v>
      </c>
    </row>
    <row r="39" spans="3:35" ht="14" customHeight="1" x14ac:dyDescent="0.35">
      <c r="J39" s="39"/>
      <c r="P39" s="63" t="str">
        <v>Reversed Repo 14 ngày</v>
      </c>
      <c r="Q39" s="69">
        <v>0.04</v>
      </c>
      <c r="R39" s="68">
        <v>-238.55</v>
      </c>
      <c r="S39" s="69">
        <v>0.04</v>
      </c>
      <c r="T39" s="68">
        <v>0</v>
      </c>
      <c r="U39" s="69">
        <v>0.04</v>
      </c>
      <c r="V39" s="68">
        <v>-16955.189999999999</v>
      </c>
      <c r="W39" s="69">
        <v>0.04</v>
      </c>
      <c r="X39" s="68">
        <v>-4525.3599999999997</v>
      </c>
      <c r="Y39" s="69">
        <v>0.04</v>
      </c>
      <c r="Z39" s="68">
        <v>-8953.06</v>
      </c>
      <c r="AD39" s="66"/>
      <c r="AE39" s="66"/>
      <c r="AF39" s="66"/>
      <c r="AG39" s="66"/>
      <c r="AH39" s="66"/>
      <c r="AI39" s="66"/>
    </row>
    <row r="40" spans="3:35" ht="14" customHeight="1" x14ac:dyDescent="0.35">
      <c r="J40" s="39"/>
      <c r="P40" s="63" t="str">
        <v>Reversed Repo 21 ngày</v>
      </c>
      <c r="Q40" s="69" t="str">
        <v>-</v>
      </c>
      <c r="R40" s="68" t="str">
        <v>-</v>
      </c>
      <c r="S40" s="69" t="str">
        <v>-</v>
      </c>
      <c r="T40" s="68" t="str">
        <v>-</v>
      </c>
      <c r="U40" s="69" t="str">
        <v>-</v>
      </c>
      <c r="V40" s="68" t="str">
        <v>-</v>
      </c>
      <c r="W40" s="69" t="str">
        <v>-</v>
      </c>
      <c r="X40" s="68" t="str">
        <v>-</v>
      </c>
      <c r="Y40" s="69" t="str">
        <v>-</v>
      </c>
      <c r="Z40" s="68" t="str">
        <v>-</v>
      </c>
    </row>
    <row r="41" spans="3:35" ht="14" customHeight="1" x14ac:dyDescent="0.35">
      <c r="J41" s="39"/>
      <c r="P41" s="63" t="str">
        <v>Reversed Repo 28 ngày</v>
      </c>
      <c r="Q41" s="69">
        <v>0.04</v>
      </c>
      <c r="R41" s="68">
        <v>-1082.26</v>
      </c>
      <c r="S41" s="69">
        <v>0.04</v>
      </c>
      <c r="T41" s="68">
        <v>0</v>
      </c>
      <c r="U41" s="69">
        <v>0.04</v>
      </c>
      <c r="V41" s="68">
        <v>-5048.4399999999996</v>
      </c>
      <c r="W41" s="69">
        <v>0.04</v>
      </c>
      <c r="X41" s="68">
        <v>-8874.19</v>
      </c>
      <c r="Y41" s="69">
        <v>0.04</v>
      </c>
      <c r="Z41" s="68">
        <v>-1892.63</v>
      </c>
      <c r="AC41" s="39"/>
      <c r="AE41" s="39"/>
    </row>
    <row r="42" spans="3:35" ht="14" customHeight="1" x14ac:dyDescent="0.35">
      <c r="J42" s="39"/>
      <c r="P42" s="63" t="str">
        <v>Reversed Repo 35 ngày</v>
      </c>
      <c r="Q42" s="69" t="str">
        <v>-</v>
      </c>
      <c r="R42" s="68" t="str">
        <v>-</v>
      </c>
      <c r="S42" s="69" t="str">
        <v>-</v>
      </c>
      <c r="T42" s="68" t="str">
        <v>-</v>
      </c>
      <c r="U42" s="69" t="str">
        <v>-</v>
      </c>
      <c r="V42" s="68" t="str">
        <v>-</v>
      </c>
      <c r="W42" s="69" t="str">
        <v>-</v>
      </c>
      <c r="X42" s="68" t="str">
        <v>-</v>
      </c>
      <c r="Y42" s="69" t="str">
        <v>-</v>
      </c>
      <c r="Z42" s="68" t="str">
        <v>-</v>
      </c>
      <c r="AE42" s="39"/>
    </row>
    <row r="43" spans="3:35" ht="14" customHeight="1" x14ac:dyDescent="0.35">
      <c r="J43" s="39"/>
      <c r="P43" s="64" t="str">
        <v>Reversed Repo 91 ngày</v>
      </c>
      <c r="Q43" s="70">
        <v>0.04</v>
      </c>
      <c r="R43" s="70">
        <v>-173.04</v>
      </c>
      <c r="S43" s="70">
        <v>0.04</v>
      </c>
      <c r="T43" s="70">
        <v>0</v>
      </c>
      <c r="U43" s="70">
        <v>0.04</v>
      </c>
      <c r="V43" s="70">
        <v>-944.44</v>
      </c>
      <c r="W43" s="70">
        <v>0.04</v>
      </c>
      <c r="X43" s="70">
        <v>0</v>
      </c>
      <c r="Y43" s="70">
        <v>0.04</v>
      </c>
      <c r="Z43" s="70">
        <v>0</v>
      </c>
    </row>
    <row r="44" spans="3:35" ht="17.25" customHeight="1" thickBot="1" x14ac:dyDescent="0.4">
      <c r="C44" s="92"/>
      <c r="D44" s="92"/>
      <c r="E44" s="92"/>
      <c r="F44" s="92"/>
      <c r="G44" s="92"/>
      <c r="H44" s="92"/>
      <c r="I44" s="92"/>
      <c r="J44" s="92"/>
      <c r="K44" s="92"/>
      <c r="L44" s="92"/>
      <c r="M44" s="92"/>
      <c r="P44" s="112" t="str">
        <f>$A$4</f>
        <v>*Dữ liệu cập nhật lúc 15:00 ngày 06/08/2025</v>
      </c>
      <c r="Q44" s="112"/>
      <c r="R44" s="112"/>
      <c r="S44" s="112"/>
      <c r="T44" s="112"/>
      <c r="U44" s="112"/>
      <c r="V44" s="112"/>
      <c r="W44" s="112"/>
      <c r="X44" s="112"/>
      <c r="Y44" s="112"/>
      <c r="Z44" s="112"/>
    </row>
    <row r="45" spans="3:35" ht="17.149999999999999" customHeight="1" x14ac:dyDescent="0.35">
      <c r="C45" s="92"/>
      <c r="D45" s="92"/>
      <c r="E45" s="92"/>
      <c r="F45" s="92"/>
      <c r="G45" s="92"/>
      <c r="H45" s="92"/>
      <c r="I45" s="92"/>
      <c r="P45" s="113" t="str">
        <f>$A$3</f>
        <v>BẢN TIN CHÀO BUỔI SÁNG | PHIÊN NGÀY 06/08/2025</v>
      </c>
      <c r="Q45" s="113"/>
      <c r="R45" s="113"/>
      <c r="S45" s="113"/>
      <c r="T45" s="113"/>
      <c r="U45" s="113"/>
      <c r="V45" s="54"/>
      <c r="W45" s="6"/>
      <c r="X45" s="54"/>
      <c r="Y45" s="6"/>
      <c r="Z45" s="56" t="s">
        <v>56</v>
      </c>
    </row>
    <row r="46" spans="3:35" ht="14.5" customHeight="1" x14ac:dyDescent="0.35">
      <c r="P46" s="50"/>
      <c r="Q46" s="50"/>
      <c r="R46" s="52"/>
      <c r="S46" s="50"/>
      <c r="T46" s="52"/>
      <c r="U46" s="50"/>
      <c r="V46" s="52"/>
      <c r="W46" s="50"/>
      <c r="X46" s="52"/>
      <c r="Y46" s="50"/>
      <c r="Z46" s="57"/>
      <c r="AC46" s="97" t="s">
        <v>304</v>
      </c>
      <c r="AD46" s="97"/>
      <c r="AE46" s="65"/>
    </row>
    <row r="47" spans="3:35" ht="14.5" customHeight="1" x14ac:dyDescent="0.35">
      <c r="P47" s="50"/>
      <c r="Q47" s="50"/>
      <c r="R47" s="52"/>
      <c r="S47" s="50"/>
      <c r="T47" s="52"/>
      <c r="U47" s="50"/>
      <c r="V47" s="52"/>
      <c r="W47" s="50"/>
      <c r="X47" s="52"/>
      <c r="Y47" s="50"/>
      <c r="Z47" s="57"/>
      <c r="AC47" s="97"/>
      <c r="AD47" s="97"/>
      <c r="AE47" s="65"/>
    </row>
    <row r="48" spans="3:35" ht="10" customHeight="1" x14ac:dyDescent="0.35">
      <c r="P48" s="50"/>
      <c r="Q48" s="50"/>
      <c r="R48" s="52"/>
      <c r="S48" s="50"/>
      <c r="T48" s="52"/>
      <c r="U48" s="50"/>
      <c r="V48" s="52"/>
      <c r="W48" s="50"/>
      <c r="X48" s="52"/>
      <c r="Y48" s="50"/>
      <c r="Z48" s="57"/>
    </row>
    <row r="49" spans="16:47" ht="17" customHeight="1" x14ac:dyDescent="0.35">
      <c r="P49" s="50"/>
      <c r="Q49" s="50"/>
      <c r="R49" s="52"/>
      <c r="S49" s="50"/>
      <c r="T49" s="52"/>
      <c r="U49" s="50"/>
      <c r="V49" s="52"/>
      <c r="W49" s="50"/>
      <c r="X49" s="52"/>
      <c r="Y49" s="50"/>
      <c r="Z49" s="57"/>
      <c r="AC49" s="42" t="s">
        <v>112</v>
      </c>
      <c r="AE49" s="42" t="s">
        <v>113</v>
      </c>
    </row>
    <row r="50" spans="16:47" ht="174" customHeight="1" x14ac:dyDescent="0.35">
      <c r="P50" s="50"/>
      <c r="Q50" s="50"/>
      <c r="R50" s="52"/>
      <c r="S50" s="50"/>
      <c r="T50" s="52"/>
      <c r="U50" s="50"/>
      <c r="V50" s="52"/>
      <c r="W50" s="50"/>
      <c r="X50" s="52"/>
      <c r="Y50" s="50"/>
      <c r="Z50" s="57"/>
    </row>
    <row r="51" spans="16:47" ht="11.5" customHeight="1" x14ac:dyDescent="0.35">
      <c r="P51" s="50"/>
      <c r="Q51" s="50"/>
      <c r="R51" s="52"/>
      <c r="S51" s="50"/>
      <c r="T51" s="52"/>
      <c r="U51" s="50"/>
      <c r="V51" s="52"/>
      <c r="W51" s="50"/>
      <c r="X51" s="52"/>
      <c r="Y51" s="50"/>
      <c r="Z51" s="57"/>
    </row>
    <row r="52" spans="16:47" ht="17" customHeight="1" x14ac:dyDescent="0.35">
      <c r="P52" s="50"/>
      <c r="Q52" s="50"/>
      <c r="R52" s="52"/>
      <c r="S52" s="50"/>
      <c r="T52" s="52"/>
      <c r="U52" s="50"/>
      <c r="V52" s="52"/>
      <c r="W52" s="50"/>
      <c r="X52" s="52"/>
      <c r="Y52" s="50"/>
      <c r="Z52" s="57"/>
      <c r="AC52" s="42" t="s">
        <v>115</v>
      </c>
      <c r="AE52" s="42" t="s">
        <v>114</v>
      </c>
    </row>
    <row r="53" spans="16:47" ht="121" customHeight="1" x14ac:dyDescent="0.35">
      <c r="P53" s="50"/>
      <c r="Q53" s="50"/>
      <c r="R53" s="52"/>
      <c r="S53" s="50"/>
      <c r="T53" s="52"/>
      <c r="U53" s="50"/>
      <c r="V53" s="52"/>
      <c r="W53" s="50"/>
      <c r="Y53" s="50"/>
      <c r="Z53" s="57"/>
    </row>
    <row r="54" spans="16:47" ht="17" customHeight="1" thickBot="1" x14ac:dyDescent="0.4">
      <c r="P54" s="50"/>
      <c r="Q54" s="50"/>
      <c r="R54" s="52"/>
      <c r="S54" s="50"/>
      <c r="T54" s="52"/>
      <c r="U54" s="50"/>
      <c r="V54" s="52"/>
      <c r="W54" s="50"/>
      <c r="X54" s="52"/>
      <c r="Y54" s="50"/>
      <c r="Z54" s="57"/>
      <c r="AC54" s="110" t="str">
        <f>$A$4</f>
        <v>*Dữ liệu cập nhật lúc 15:00 ngày 06/08/2025</v>
      </c>
      <c r="AD54" s="110"/>
      <c r="AE54" s="110"/>
    </row>
    <row r="55" spans="16:47" ht="17.149999999999999" customHeight="1" x14ac:dyDescent="0.35">
      <c r="P55" s="50"/>
      <c r="Q55" s="50"/>
      <c r="R55" s="52"/>
      <c r="S55" s="50"/>
      <c r="T55" s="52"/>
      <c r="U55" s="50"/>
      <c r="V55" s="52"/>
      <c r="W55" s="50"/>
      <c r="X55" s="52"/>
      <c r="Y55" s="50"/>
      <c r="Z55" s="57"/>
      <c r="AC55" s="38" t="str">
        <f>$A$3</f>
        <v>BẢN TIN CHÀO BUỔI SÁNG | PHIÊN NGÀY 06/08/2025</v>
      </c>
      <c r="AD55" s="9"/>
      <c r="AE55" s="9" t="s">
        <v>116</v>
      </c>
    </row>
    <row r="56" spans="16:47" ht="14.65" customHeight="1" x14ac:dyDescent="0.35">
      <c r="AH56" s="97" t="s">
        <v>51</v>
      </c>
      <c r="AI56" s="97"/>
      <c r="AJ56" s="97"/>
      <c r="AK56" s="97"/>
      <c r="AL56" s="3"/>
      <c r="AM56" s="3"/>
      <c r="AT56" s="97"/>
      <c r="AU56" s="97"/>
    </row>
    <row r="57" spans="16:47" ht="14.65" customHeight="1" x14ac:dyDescent="0.35">
      <c r="AH57" s="97"/>
      <c r="AI57" s="97"/>
      <c r="AJ57" s="97"/>
      <c r="AK57" s="97"/>
      <c r="AL57" s="3"/>
      <c r="AM57" s="3"/>
      <c r="AT57" s="97"/>
      <c r="AU57" s="97"/>
    </row>
    <row r="59" spans="16:47" ht="35" customHeight="1" x14ac:dyDescent="0.35">
      <c r="AH59" s="98" t="e" cm="1" vm="2">
        <f t="array" ref="AH59">_xlfn.IMAGE(TRANSPOSE(_xlfn._xlws.FILTER(daily_8h30_news!S3:S12, daily_8h30_news!L3:L12="o")), "image", 1)</f>
        <v>#VALUE!</v>
      </c>
      <c r="AI59" s="98"/>
      <c r="AJ59" s="98"/>
      <c r="AK59" s="98"/>
      <c r="AL59" s="98"/>
      <c r="AM59" s="105" t="str" cm="1">
        <f t="array" ref="AM59">TRANSPOSE(_xlfn._xlws.FILTER(daily_8h30_news!Q3:Q12, daily_8h30_news!L3:L12="o"))</f>
        <v>Chiều 4/8, NHNN họp với các ngân hàng, bàn giải pháp giảm lãi suất cho vay</v>
      </c>
      <c r="AN59" s="105"/>
      <c r="AO59" s="105"/>
      <c r="AP59" s="105"/>
      <c r="AQ59" s="105"/>
      <c r="AT59" s="98"/>
      <c r="AU59" s="98"/>
    </row>
    <row r="60" spans="16:47" ht="87" customHeight="1" x14ac:dyDescent="0.35">
      <c r="AH60" s="98"/>
      <c r="AI60" s="98"/>
      <c r="AJ60" s="98"/>
      <c r="AK60" s="98"/>
      <c r="AL60" s="98"/>
      <c r="AM60" s="106" t="str" cm="1">
        <f t="array" ref="AM60">TRIM(SUBSTITUTE(TRANSPOSE(_xlfn._xlws.FILTER(daily_8h30_news!R3:R12, daily_8h30_news!L3:L12="o")), CHAR(10), " "))</f>
        <v>NHNN yêu cầu TCTD ổn định lãi suất tiền gửi, giảm lãi suất cho vay. Tín dụng toàn hệ thống tăng 9,8% đến 29/7, GDP tăng 7,52% đầu năm. Lạm phát 6 tháng đầu năm 2025 là 3,27%, phù hợp mục tiêu. TCTD cam kết tiết giảm chi phí, minh bạch huy động vốn, hỗ trợ khách hàng. NHNN sẽ tiếp tục bám sát thị trường, điều hành chính sách tiền tệ phù hợp.</v>
      </c>
      <c r="AN60" s="106"/>
      <c r="AO60" s="106"/>
      <c r="AP60" s="106"/>
      <c r="AQ60" s="106"/>
      <c r="AT60" s="98"/>
      <c r="AU60" s="98"/>
    </row>
    <row r="61" spans="16:47" ht="20" customHeight="1" x14ac:dyDescent="0.35">
      <c r="AH61" s="98"/>
      <c r="AI61" s="98"/>
      <c r="AJ61" s="98"/>
      <c r="AK61" s="98"/>
      <c r="AL61" s="98"/>
      <c r="AM61" s="25" t="s">
        <v>55</v>
      </c>
      <c r="AN61" s="93" t="str" cm="1">
        <f t="array" ref="AN61">TRANSPOSE(_xlfn._xlws.FILTER(daily_8h30_news!O3:O12, daily_8h30_news!L3:L12="o"))</f>
        <v>Tích cực</v>
      </c>
      <c r="AO61" s="93"/>
      <c r="AP61" s="93"/>
      <c r="AQ61" s="93"/>
      <c r="AT61" s="98"/>
      <c r="AU61" s="98"/>
    </row>
    <row r="62" spans="16:47" ht="21" customHeight="1" x14ac:dyDescent="0.35">
      <c r="AI62" s="15"/>
      <c r="AJ62" s="14"/>
      <c r="AK62" s="14"/>
      <c r="AL62" s="14"/>
      <c r="AM62" s="14"/>
      <c r="AN62" s="15"/>
      <c r="AO62" s="14"/>
      <c r="AP62" s="14"/>
      <c r="AQ62" s="14"/>
      <c r="AU62" s="34"/>
    </row>
    <row r="63" spans="16:47" ht="48" customHeight="1" x14ac:dyDescent="0.35">
      <c r="X63" s="20" t="str" cm="1">
        <f t="array" ref="X63:Z63">TRANSPOSE(_xlfn._xlws.FILTER(daily_8h30_news!Q3:Q12, daily_8h30_news!L3:L12="x"))</f>
        <v>30 bộ ngành và 11 địa phương giải ngân thấp hơn mức bình quân cả nước</v>
      </c>
      <c r="Y63" s="20" t="str">
        <v>Thủ tướng: Thích ứng linh hoạt, hiệu quả với tình hình để đạt tăng trưởng 8.3-8.5%</v>
      </c>
      <c r="Z63" s="20" t="str">
        <v>Thủ tướng: Chậm nhất tới 2027 phải thiết kế, chế tạo, kiểm thử một số chíp bán dẫn cần thiết</v>
      </c>
      <c r="AA63" t="s">
        <v>54</v>
      </c>
      <c r="AH63" s="102" t="str">
        <f>X63</f>
        <v>30 bộ ngành và 11 địa phương giải ngân thấp hơn mức bình quân cả nước</v>
      </c>
      <c r="AI63" s="102"/>
      <c r="AJ63" s="85"/>
      <c r="AK63" s="103" t="str">
        <f>Y63</f>
        <v>Thủ tướng: Thích ứng linh hoạt, hiệu quả với tình hình để đạt tăng trưởng 8.3-8.5%</v>
      </c>
      <c r="AL63" s="103"/>
      <c r="AM63" s="103"/>
      <c r="AN63" s="103"/>
      <c r="AO63" s="85"/>
      <c r="AP63" s="102" t="str">
        <f>Z63</f>
        <v>Thủ tướng: Chậm nhất tới 2027 phải thiết kế, chế tạo, kiểm thử một số chíp bán dẫn cần thiết</v>
      </c>
      <c r="AQ63" s="102"/>
      <c r="AT63" s="101"/>
      <c r="AU63" s="101"/>
    </row>
    <row r="64" spans="16:47" ht="120" customHeight="1" x14ac:dyDescent="0.35">
      <c r="X64" s="19" t="str" cm="1">
        <f t="array" ref="X64:Z64">TRANSPOSE(_xlfn._xlws.FILTER(daily_8h30_news!R3:R12, daily_8h30_news!L3:L12="x"))</f>
        <v>Đến hết tháng 7/2025, vốn đầu tư công giải ngân ước đạt 39,45% kế hoạch, chậm hơn cùng kỳ 2024. Vốn ngân sách địa phương giải ngân 57,5%, cao hơn ngân sách trung ương chỉ đạt 28%. Chương trình mục tiêu quốc gia giải ngân ước đạt 52,5% kế hoạch. Giải phóng mặt bằng, giá đất, chi phí dự án tăng là những nguyên nhân chính. 6 bộ, 23 địa phương giải ngân đạt hoặc vượt bình quân chung cả nước.</v>
      </c>
      <c r="Y64" s="19" t="str">
        <v>Thủ tướng chỉ đạo thích ứng linh hoạt, hiệu quả để đạt tăng trưởng 8.3-8.5%. Tình hình kinh tế xã hội duy trì xu hướng tích cực với nhiều điểm sáng quan trọng. PMI tháng 7 đạt 52.4 điểm, vượt mốc 50 lần đầu tiên từ quý 2. Chú trọng văn hóa, xã hội, an sinh, chăm sóc người có công nhân dịp 27/7. Yêu cầu làm mới động lực tăng trưởng, đa dạng hóa thị trường và chuỗi cung ứng hiệu quả.</v>
      </c>
      <c r="Z64" s="19" t="str">
        <v>Đến 2027, Việt Nam phải thiết kế, chế tạo, kiểm thử một số chip bán dẫn cần thiết. Ngành công nghiệp bán dẫn là mắt xích quan trọng của cách mạng công nghiệp lần thứ tư. Ưu tiên thu hút FDI công nghệ cao, quản trị hiện đại, giá trị gia tăng cao. Mục tiêu 2030 có ít nhất 50,000 kỹ sư bán dẫn, thu hút 170 dự án FDI. Đề xuất bổ sung khung pháp lý khoáng sản chiến lược phục vụ ngành bán dẫn.</v>
      </c>
      <c r="AA64" t="s">
        <v>54</v>
      </c>
      <c r="AH64" s="107" t="str">
        <f>TRIM(SUBSTITUTE(X64, CHAR(10), " "))</f>
        <v>Đến hết tháng 7/2025, vốn đầu tư công giải ngân ước đạt 39,45% kế hoạch, chậm hơn cùng kỳ 2024. Vốn ngân sách địa phương giải ngân 57,5%, cao hơn ngân sách trung ương chỉ đạt 28%. Chương trình mục tiêu quốc gia giải ngân ước đạt 52,5% kế hoạch. Giải phóng mặt bằng, giá đất, chi phí dự án tăng là những nguyên nhân chính. 6 bộ, 23 địa phương giải ngân đạt hoặc vượt bình quân chung cả nước.</v>
      </c>
      <c r="AI64" s="107"/>
      <c r="AK64" s="94" t="str">
        <f>TRIM(SUBSTITUTE(Y64, CHAR(10), " "))</f>
        <v>Thủ tướng chỉ đạo thích ứng linh hoạt, hiệu quả để đạt tăng trưởng 8.3-8.5%. Tình hình kinh tế xã hội duy trì xu hướng tích cực với nhiều điểm sáng quan trọng. PMI tháng 7 đạt 52.4 điểm, vượt mốc 50 lần đầu tiên từ quý 2. Chú trọng văn hóa, xã hội, an sinh, chăm sóc người có công nhân dịp 27/7. Yêu cầu làm mới động lực tăng trưởng, đa dạng hóa thị trường và chuỗi cung ứng hiệu quả.</v>
      </c>
      <c r="AL64" s="94"/>
      <c r="AM64" s="94"/>
      <c r="AN64" s="94"/>
      <c r="AP64" s="94" t="str">
        <f>TRIM(SUBSTITUTE(Z64, CHAR(10), " "))</f>
        <v>Đến 2027, Việt Nam phải thiết kế, chế tạo, kiểm thử một số chip bán dẫn cần thiết. Ngành công nghiệp bán dẫn là mắt xích quan trọng của cách mạng công nghiệp lần thứ tư. Ưu tiên thu hút FDI công nghệ cao, quản trị hiện đại, giá trị gia tăng cao. Mục tiêu 2030 có ít nhất 50,000 kỹ sư bán dẫn, thu hút 170 dự án FDI. Đề xuất bổ sung khung pháp lý khoáng sản chiến lược phục vụ ngành bán dẫn.</v>
      </c>
      <c r="AQ64" s="94"/>
      <c r="AT64" s="92"/>
      <c r="AU64" s="92"/>
    </row>
    <row r="65" spans="24:47" ht="21.4" customHeight="1" thickBot="1" x14ac:dyDescent="0.4">
      <c r="X65" s="22" t="str" cm="1">
        <f t="array" ref="X65:Z65">TRANSPOSE(_xlfn._xlws.FILTER(daily_8h30_news!O3:O12, daily_8h30_news!L3:L12="x"))</f>
        <v>Tiêu cực</v>
      </c>
      <c r="Y65" s="22" t="str">
        <v>Tích cực</v>
      </c>
      <c r="Z65" s="22" t="str">
        <v>Tích cực</v>
      </c>
      <c r="AA65" t="s">
        <v>54</v>
      </c>
      <c r="AH65" s="24" t="s">
        <v>55</v>
      </c>
      <c r="AI65" s="23" t="str">
        <f>X65</f>
        <v>Tiêu cực</v>
      </c>
      <c r="AJ65" s="21"/>
      <c r="AK65" s="24" t="s">
        <v>55</v>
      </c>
      <c r="AL65" s="93" t="str">
        <f>Y65</f>
        <v>Tích cực</v>
      </c>
      <c r="AM65" s="93"/>
      <c r="AN65" s="93"/>
      <c r="AO65" s="21"/>
      <c r="AP65" s="24" t="s">
        <v>55</v>
      </c>
      <c r="AQ65" s="93" t="str">
        <f>Z65</f>
        <v>Tích cực</v>
      </c>
      <c r="AR65" s="93"/>
    </row>
    <row r="66" spans="24:47" ht="17.149999999999999" customHeight="1" x14ac:dyDescent="0.35">
      <c r="X66"/>
      <c r="Z66"/>
      <c r="AH66" s="104" t="str">
        <f>$A$3</f>
        <v>BẢN TIN CHÀO BUỔI SÁNG | PHIÊN NGÀY 06/08/2025</v>
      </c>
      <c r="AI66" s="104"/>
      <c r="AJ66" s="104"/>
      <c r="AK66" s="104"/>
      <c r="AL66" s="104"/>
      <c r="AM66" s="6"/>
      <c r="AN66" s="8"/>
      <c r="AO66" s="8"/>
      <c r="AP66" s="8"/>
      <c r="AQ66" s="9" t="s">
        <v>59</v>
      </c>
    </row>
    <row r="67" spans="24:47" ht="15" customHeight="1" x14ac:dyDescent="0.35">
      <c r="X67"/>
      <c r="Z67"/>
      <c r="AH67" s="97" t="s">
        <v>57</v>
      </c>
      <c r="AI67" s="97"/>
      <c r="AJ67" s="97"/>
      <c r="AK67" s="97"/>
      <c r="AL67" s="3"/>
      <c r="AM67" s="3"/>
      <c r="AT67" s="92"/>
      <c r="AU67" s="92"/>
    </row>
    <row r="68" spans="24:47" ht="15" customHeight="1" x14ac:dyDescent="0.35">
      <c r="X68"/>
      <c r="Z68"/>
      <c r="AH68" s="97"/>
      <c r="AI68" s="97"/>
      <c r="AJ68" s="97"/>
      <c r="AK68" s="97"/>
      <c r="AL68" s="3"/>
      <c r="AM68" s="3"/>
      <c r="AT68" s="92"/>
      <c r="AU68" s="92"/>
    </row>
    <row r="69" spans="24:47" x14ac:dyDescent="0.35">
      <c r="X69"/>
      <c r="Z69"/>
    </row>
    <row r="70" spans="24:47" ht="39.5" customHeight="1" x14ac:dyDescent="0.35">
      <c r="X70"/>
      <c r="Z70"/>
      <c r="AH70" s="98" t="e" cm="1" vm="3">
        <f t="array" ref="AH70">_xlfn.IMAGE(TRANSPOSE(_xlfn._xlws.FILTER(daily_8h30_news!S15:S24, daily_8h30_news!L15:L24="o")), "image", 1)</f>
        <v>#VALUE!</v>
      </c>
      <c r="AI70" s="98"/>
      <c r="AJ70" s="98"/>
      <c r="AK70" s="98"/>
      <c r="AL70" s="98"/>
      <c r="AM70" s="108" t="str" cm="1">
        <f t="array" ref="AM70">TRANSPOSE(_xlfn._xlws.FILTER(daily_8h30_news!Q15:Q24, daily_8h30_news!L15:L24="o"))</f>
        <v>Đòn thuế quan thứ cấp của ông Trump: Nga đối mặt rủi ro lớn, thế giới cũng khó tránh liên lụy</v>
      </c>
      <c r="AN70" s="108"/>
      <c r="AO70" s="108"/>
      <c r="AP70" s="108"/>
      <c r="AQ70" s="108"/>
      <c r="AT70" s="92"/>
      <c r="AU70" s="92"/>
    </row>
    <row r="71" spans="24:47" ht="92" customHeight="1" x14ac:dyDescent="0.35">
      <c r="X71"/>
      <c r="Z71"/>
      <c r="AH71" s="98"/>
      <c r="AI71" s="98"/>
      <c r="AJ71" s="98"/>
      <c r="AK71" s="98"/>
      <c r="AL71" s="98"/>
      <c r="AM71" s="106" t="str" cm="1">
        <f t="array" ref="AM71">TRIM(SUBSTITUTE(TRANSPOSE(_xlfn._xlws.FILTER(daily_8h30_news!R15:R24, daily_8h30_news!L15:L24="o")), CHAR(10), " "))</f>
        <v>Trump đe dọa áp thuế quan 100% lên đối tác mua hàng Nga, nhắm vào 192 tỷ USD doanh thu năng lượng. Trung Quốc ít bị ảnh hưởng, có thể tìm nguồn dầu thay thế Arab Saudi. Ấn Độ nhập 35% dầu Nga, sẽ tốn thêm 3,8 tỷ USD nếu tìm nguồn thay thế. Ngành năng lượng Nga xuất 7,2 triệu thùng dầu, OPEC dự trữ không đủ bù. Giá dầu có thể tăng lên 140 USD/thùng, đẩy lạm phát toàn cầu tăng cao.</v>
      </c>
      <c r="AN71" s="106"/>
      <c r="AO71" s="106"/>
      <c r="AP71" s="106"/>
      <c r="AQ71" s="106"/>
      <c r="AT71" s="92"/>
      <c r="AU71" s="92"/>
    </row>
    <row r="72" spans="24:47" ht="20" customHeight="1" x14ac:dyDescent="0.35">
      <c r="X72"/>
      <c r="Z72"/>
      <c r="AH72" s="98"/>
      <c r="AI72" s="98"/>
      <c r="AJ72" s="98"/>
      <c r="AK72" s="98"/>
      <c r="AL72" s="98"/>
      <c r="AM72" s="25" t="s">
        <v>55</v>
      </c>
      <c r="AN72" s="93" t="str" cm="1">
        <f t="array" ref="AN72">TRANSPOSE(_xlfn._xlws.FILTER(daily_8h30_news!O15:O24, daily_8h30_news!L15:L24="o"))</f>
        <v>Tiêu cực</v>
      </c>
      <c r="AO72" s="93"/>
      <c r="AP72" s="93"/>
      <c r="AQ72" s="93"/>
      <c r="AT72" s="92"/>
      <c r="AU72" s="92"/>
    </row>
    <row r="73" spans="24:47" ht="17.5" customHeight="1" x14ac:dyDescent="0.35">
      <c r="X73"/>
      <c r="Z73"/>
      <c r="AI73" s="15"/>
      <c r="AJ73" s="14"/>
      <c r="AK73" s="14"/>
      <c r="AL73" s="14"/>
      <c r="AM73" s="14"/>
      <c r="AN73" s="15"/>
      <c r="AO73" s="14"/>
      <c r="AP73" s="14"/>
      <c r="AQ73" s="14"/>
    </row>
    <row r="74" spans="24:47" ht="45.5" customHeight="1" x14ac:dyDescent="0.35">
      <c r="X74" s="20" t="str" cm="1">
        <f t="array" ref="X74:Z74">TRANSPOSE(_xlfn._xlws.FILTER(daily_8h30_news!Q15:Q24, daily_8h30_news!L15:L24="x"))</f>
        <v>Chứng khoán Mỹ quay đầu giảm vì mối lo kinh tế, giá dầu xuống đáy 5 tuần</v>
      </c>
      <c r="Y74" s="20" t="str">
        <v>Quan chức Fed: Thời điểm cắt giảm lãi suất đang đến gần, có thể cần hơn hai đợt giảm</v>
      </c>
      <c r="Z74" s="20" t="str">
        <v>Trung Quốc "rót" 15 tỷ USD, Mỹ "trả lời" bằng thuế 250%: Một quốc gia Đông Nam Á vào thế "mắc kẹt"</v>
      </c>
      <c r="AH74" s="102" t="str">
        <f>X74</f>
        <v>Chứng khoán Mỹ quay đầu giảm vì mối lo kinh tế, giá dầu xuống đáy 5 tuần</v>
      </c>
      <c r="AI74" s="102"/>
      <c r="AJ74" s="85"/>
      <c r="AK74" s="103" t="str">
        <f>Y74</f>
        <v>Quan chức Fed: Thời điểm cắt giảm lãi suất đang đến gần, có thể cần hơn hai đợt giảm</v>
      </c>
      <c r="AL74" s="103"/>
      <c r="AM74" s="103"/>
      <c r="AN74" s="103"/>
      <c r="AO74" s="85"/>
      <c r="AP74" s="102" t="str">
        <f>Z74</f>
        <v>Trung Quốc "rót" 15 tỷ USD, Mỹ "trả lời" bằng thuế 250%: Một quốc gia Đông Nam Á vào thế "mắc kẹt"</v>
      </c>
      <c r="AQ74" s="102"/>
      <c r="AT74" s="92"/>
      <c r="AU74" s="92"/>
    </row>
    <row r="75" spans="24:47" ht="118" customHeight="1" x14ac:dyDescent="0.35">
      <c r="X75" s="19" t="str" cm="1">
        <f t="array" ref="X75:Z75">TRANSPOSE(_xlfn._xlws.FILTER(daily_8h30_news!R15:R24, daily_8h30_news!L15:L24="x"))</f>
        <v>Thị trường chứng khoán Mỹ giảm điểm khi số liệu kinh tế yếu và lo ngại đình lạm gia tăng. S&amp;P 500 giảm 0,49%, Nasdaq trượt 0,65% và Dow Jones mất 0,14%. Giá dầu thô Brent và WTI đóng cửa ở mức thấp nhất kể từ đầu tháng 7. OPEC+ tăng sản lượng dầu, gây áp lực giảm giá lên thị trường năng lượng. Các nhà giao dịch hoài nghi về khả năng gián đoạn nguồn cung dầu từ Mỹ.</v>
      </c>
      <c r="Y75" s="19" t="str">
        <v>Thời điểm cắt giảm lãi suất đang đến gần, thị trường lao động Mỹ suy yếu rõ rệt.  Bà Daly sẵn sàng chờ thêm chu kỳ, nhưng không thể chờ mãi mãi.  Việc cắt giảm lãi suất hai lần 0.25 điểm phần trăm vẫn là điều phù hợp.  Mỹ chỉ tạo thêm 73,000 việc làm, tỷ lệ thất nghiệp tăng lên 4.2%.  Chưa có dấu hiệu lạm phát dai dẳng do thuế quan gây ra.</v>
      </c>
      <c r="Z75" s="19" t="str">
        <v>Chính sách thuế quan Mỹ 40% làm xáo trộn chuỗi cung ứng Đông Nam Á. Malaysia, nơi 10 công ty Trung Quốc đầu tư 15 tỷ đô la, bị ảnh hưởng. Nhà sản xuất tấm pin mặt trời Malaysia đối mặt thuế nhập khẩu 250% vào Mỹ. Nước này muốn tự chủ công nghệ, giảm phụ thuộc linh kiện Trung Quốc 75%. Malaysia mong Trung Quốc hỗ trợ tái khởi động nhà máy sản xuất cho thị trường nội địa.</v>
      </c>
      <c r="AH75" s="107" t="str">
        <f>TRIM(SUBSTITUTE(X75, CHAR(10), " "))</f>
        <v>Thị trường chứng khoán Mỹ giảm điểm khi số liệu kinh tế yếu và lo ngại đình lạm gia tăng. S&amp;P 500 giảm 0,49%, Nasdaq trượt 0,65% và Dow Jones mất 0,14%. Giá dầu thô Brent và WTI đóng cửa ở mức thấp nhất kể từ đầu tháng 7. OPEC+ tăng sản lượng dầu, gây áp lực giảm giá lên thị trường năng lượng. Các nhà giao dịch hoài nghi về khả năng gián đoạn nguồn cung dầu từ Mỹ.</v>
      </c>
      <c r="AI75" s="107"/>
      <c r="AK75" s="94" t="str">
        <f>TRIM(SUBSTITUTE(Y75, CHAR(10), " "))</f>
        <v>Thời điểm cắt giảm lãi suất đang đến gần, thị trường lao động Mỹ suy yếu rõ rệt. Bà Daly sẵn sàng chờ thêm chu kỳ, nhưng không thể chờ mãi mãi. Việc cắt giảm lãi suất hai lần 0.25 điểm phần trăm vẫn là điều phù hợp. Mỹ chỉ tạo thêm 73,000 việc làm, tỷ lệ thất nghiệp tăng lên 4.2%. Chưa có dấu hiệu lạm phát dai dẳng do thuế quan gây ra.</v>
      </c>
      <c r="AL75" s="94"/>
      <c r="AM75" s="94"/>
      <c r="AN75" s="94"/>
      <c r="AP75" s="94" t="str">
        <f>TRIM(SUBSTITUTE(Z75, CHAR(10), " "))</f>
        <v>Chính sách thuế quan Mỹ 40% làm xáo trộn chuỗi cung ứng Đông Nam Á. Malaysia, nơi 10 công ty Trung Quốc đầu tư 15 tỷ đô la, bị ảnh hưởng. Nhà sản xuất tấm pin mặt trời Malaysia đối mặt thuế nhập khẩu 250% vào Mỹ. Nước này muốn tự chủ công nghệ, giảm phụ thuộc linh kiện Trung Quốc 75%. Malaysia mong Trung Quốc hỗ trợ tái khởi động nhà máy sản xuất cho thị trường nội địa.</v>
      </c>
      <c r="AQ75" s="94"/>
      <c r="AT75" s="92"/>
      <c r="AU75" s="92"/>
    </row>
    <row r="76" spans="24:47" ht="19.5" customHeight="1" thickBot="1" x14ac:dyDescent="0.4">
      <c r="X76" s="22" t="str" cm="1">
        <f t="array" ref="X76:Z76">TRANSPOSE(_xlfn._xlws.FILTER(daily_8h30_news!O15:O24, daily_8h30_news!L15:L24="x"))</f>
        <v>Tiêu cực</v>
      </c>
      <c r="Y76" s="22" t="str">
        <v>Tích cực</v>
      </c>
      <c r="Z76" s="22" t="str">
        <v>Tiêu cực</v>
      </c>
      <c r="AH76" s="24" t="s">
        <v>55</v>
      </c>
      <c r="AI76" s="23" t="str">
        <f>X76</f>
        <v>Tiêu cực</v>
      </c>
      <c r="AJ76" s="21"/>
      <c r="AK76" s="24" t="s">
        <v>55</v>
      </c>
      <c r="AL76" s="93" t="str">
        <f>Y76</f>
        <v>Tích cực</v>
      </c>
      <c r="AM76" s="93"/>
      <c r="AN76" s="93"/>
      <c r="AO76" s="21"/>
      <c r="AP76" s="24" t="s">
        <v>55</v>
      </c>
      <c r="AQ76" s="93" t="str">
        <f>Z76</f>
        <v>Tiêu cực</v>
      </c>
      <c r="AR76" s="93"/>
    </row>
    <row r="77" spans="24:47" ht="17.149999999999999" customHeight="1" x14ac:dyDescent="0.35">
      <c r="X77"/>
      <c r="Z77"/>
      <c r="AH77" s="104" t="str">
        <f>$A$3</f>
        <v>BẢN TIN CHÀO BUỔI SÁNG | PHIÊN NGÀY 06/08/2025</v>
      </c>
      <c r="AI77" s="104"/>
      <c r="AJ77" s="104"/>
      <c r="AK77" s="104"/>
      <c r="AL77" s="104"/>
      <c r="AM77" s="6"/>
      <c r="AN77" s="8"/>
      <c r="AO77" s="8"/>
      <c r="AP77" s="8"/>
      <c r="AQ77" s="9" t="s">
        <v>78</v>
      </c>
      <c r="AT77" s="92"/>
      <c r="AU77" s="92"/>
    </row>
    <row r="78" spans="24:47" ht="14.65" customHeight="1" x14ac:dyDescent="0.35">
      <c r="X78"/>
      <c r="Z78"/>
      <c r="AH78" s="97" t="s">
        <v>58</v>
      </c>
      <c r="AI78" s="97"/>
      <c r="AJ78" s="97"/>
      <c r="AK78" s="97"/>
      <c r="AL78" s="3"/>
      <c r="AM78" s="3"/>
      <c r="AT78" s="92"/>
      <c r="AU78" s="92"/>
    </row>
    <row r="79" spans="24:47" ht="14.65" customHeight="1" x14ac:dyDescent="0.35">
      <c r="X79"/>
      <c r="Z79"/>
      <c r="AH79" s="97"/>
      <c r="AI79" s="97"/>
      <c r="AJ79" s="97"/>
      <c r="AK79" s="97"/>
      <c r="AL79" s="3"/>
      <c r="AM79" s="3"/>
      <c r="AT79" s="92"/>
      <c r="AU79" s="92"/>
    </row>
    <row r="80" spans="24:47" x14ac:dyDescent="0.35">
      <c r="X80"/>
      <c r="Z80"/>
    </row>
    <row r="81" spans="24:47" ht="36" customHeight="1" x14ac:dyDescent="0.35">
      <c r="X81"/>
      <c r="Z81"/>
      <c r="AH81" s="98" t="e" cm="1" vm="4">
        <f t="array" ref="AH81">_xlfn.IMAGE(TRANSPOSE(_xlfn._xlws.FILTER(daily_8h30_news!S27:S36, daily_8h30_news!L27:L36="o")), "image", 1)</f>
        <v>#VALUE!</v>
      </c>
      <c r="AI81" s="98"/>
      <c r="AJ81" s="98"/>
      <c r="AK81" s="98"/>
      <c r="AL81" s="98"/>
      <c r="AM81" s="105" t="str" cm="1">
        <f t="array" ref="AM81">TRANSPOSE(_xlfn._xlws.FILTER(daily_8h30_news!Q27:Q36, daily_8h30_news!L27:L36="o"))</f>
        <v>“Địa chấn” cổ phiếu Hòa Phát: Gần 6.000 tỷ khớp lệnh trong một phiên, chưa từng có trong lịch sử</v>
      </c>
      <c r="AN81" s="105"/>
      <c r="AO81" s="105"/>
      <c r="AP81" s="105"/>
      <c r="AQ81" s="105"/>
      <c r="AT81" s="92"/>
      <c r="AU81" s="92"/>
    </row>
    <row r="82" spans="24:47" ht="87" customHeight="1" x14ac:dyDescent="0.35">
      <c r="X82"/>
      <c r="Z82"/>
      <c r="AH82" s="98"/>
      <c r="AI82" s="98"/>
      <c r="AJ82" s="98"/>
      <c r="AK82" s="98"/>
      <c r="AL82" s="98"/>
      <c r="AM82" s="106" t="str" cm="1">
        <f t="array" ref="AM82">TRIM(SUBSTITUTE(TRANSPOSE(_xlfn._xlws.FILTER(daily_8h30_news!R27:R36, daily_8h30_news!L27:L36="o")), CHAR(10), " "))</f>
        <v>Cổ phiếu HPG lập kỷ lục thanh khoản 5.700 tỷ đồng, khối ngoại mua ròng 1.100 tỷ. Lợi nhuận sau thuế quý 2 của Hòa Phát tăng 28% đạt 4.265 tỷ đồng. Sản lượng thép thô tăng 10%, bán hàng tăng 18% so với cùng kỳ. Lũy kế 6 tháng, doanh thu tăng 5%, lợi nhuận tăng 23% so với năm trước. Hòa Phát đặt mục tiêu doanh thu 170.000 tỷ, lợi nhuận 15.000 tỷ năm nay.</v>
      </c>
      <c r="AN82" s="106"/>
      <c r="AO82" s="106"/>
      <c r="AP82" s="106"/>
      <c r="AQ82" s="106"/>
      <c r="AT82" s="92"/>
      <c r="AU82" s="92"/>
    </row>
    <row r="83" spans="24:47" ht="17" customHeight="1" x14ac:dyDescent="0.35">
      <c r="X83"/>
      <c r="Z83"/>
      <c r="AH83" s="98"/>
      <c r="AI83" s="98"/>
      <c r="AJ83" s="98"/>
      <c r="AK83" s="98"/>
      <c r="AL83" s="98"/>
      <c r="AM83" s="25" t="s">
        <v>55</v>
      </c>
      <c r="AN83" s="93" t="str" cm="1">
        <f t="array" ref="AN83">TRANSPOSE(_xlfn._xlws.FILTER(daily_8h30_news!O27:O36, daily_8h30_news!L27:L36="o"))</f>
        <v>Tích cực</v>
      </c>
      <c r="AO83" s="93"/>
      <c r="AP83" s="93"/>
      <c r="AQ83" s="93"/>
      <c r="AT83" s="92"/>
      <c r="AU83" s="92"/>
    </row>
    <row r="84" spans="24:47" ht="20.5" customHeight="1" x14ac:dyDescent="0.35">
      <c r="X84"/>
      <c r="Z84"/>
      <c r="AI84" s="15"/>
      <c r="AJ84" s="14"/>
      <c r="AK84" s="14"/>
      <c r="AL84" s="14"/>
      <c r="AM84" s="14"/>
      <c r="AN84" s="15"/>
      <c r="AO84" s="14"/>
      <c r="AP84" s="14"/>
      <c r="AQ84" s="14"/>
    </row>
    <row r="85" spans="24:47" ht="45" customHeight="1" x14ac:dyDescent="0.35">
      <c r="X85" s="20" t="str" cm="1">
        <f t="array" ref="X85:Z85">TRANSPOSE(_xlfn._xlws.FILTER(daily_8h30_news!Q27:Q36, daily_8h30_news!L27:L36="x"))</f>
        <v>Vinhomes là doanh nghiệp bất động sản nộp thuế lớn nhất cả nước năm 2024</v>
      </c>
      <c r="Y85" s="20" t="str">
        <v>Lãnh đạo VPBank: FE Credit phục hồi, GPBank có lãi trở lại, ngân hàng tự tin hoàn thành kế hoạch năm</v>
      </c>
      <c r="Z85" s="20" t="str">
        <v>Dòng tiền kinh doanh của Kinh Bắc âm kỷ lục, 4 ngân hàng cấp hạn mức vay hơn 16.300 tỷ</v>
      </c>
      <c r="AH85" s="102" t="str">
        <f>X85</f>
        <v>Vinhomes là doanh nghiệp bất động sản nộp thuế lớn nhất cả nước năm 2024</v>
      </c>
      <c r="AI85" s="102"/>
      <c r="AJ85" s="85"/>
      <c r="AK85" s="103" t="str">
        <f>Y85</f>
        <v>Lãnh đạo VPBank: FE Credit phục hồi, GPBank có lãi trở lại, ngân hàng tự tin hoàn thành kế hoạch năm</v>
      </c>
      <c r="AL85" s="103"/>
      <c r="AM85" s="103"/>
      <c r="AN85" s="103"/>
      <c r="AO85" s="85"/>
      <c r="AP85" s="102" t="str">
        <f>Z85</f>
        <v>Dòng tiền kinh doanh của Kinh Bắc âm kỷ lục, 4 ngân hàng cấp hạn mức vay hơn 16.300 tỷ</v>
      </c>
      <c r="AQ85" s="102"/>
      <c r="AT85" s="92"/>
      <c r="AU85" s="92"/>
    </row>
    <row r="86" spans="24:47" ht="125.5" customHeight="1" x14ac:dyDescent="0.35">
      <c r="X86" s="19" t="str" cm="1">
        <f t="array" ref="X86:Z86">TRANSPOSE(_xlfn._xlws.FILTER(daily_8h30_news!R27:R36, daily_8h30_news!L27:L36="x"))</f>
        <v>Vinhomes đóng góp lớn nhất ngân sách Nhà nước với hơn 40.100 tỷ đồng năm 2024.  Con số này chiếm 63% tổng nộp ngân sách của Top 20 bất động sản tư nhân.  Dự án Vinhomes Royal Island góp phần thúc đẩy thị trường bất động sản miền Bắc.  Năm nay, doanh thu thuần hợp nhất của công ty đạt 141.812 tỷ đồng.  Vinhomes tiếp tục tiên phong kiến tạo đô thị đáng sống, đóng góp ngân sách quốc gia.</v>
      </c>
      <c r="Y86" s="19" t="str">
        <v xml:space="preserve">FE Credit phục hồi với mức tăng trưởng giải ngân 19%, đạt kết quả tích cực. GPBank lần đầu có lãi sau tái cơ cấu, tăng trưởng huy động 20%. VPBank ghi nhận lợi nhuận trước thuế đạt 11.200 tỷ đồng, tăng trưởng mạnh mẽ. VPBank đặt mục tiêu GDP 8% và tiếp tục ưu tiên các lĩnh vực trọng điểm. FE Credit sẽ bứt phá, hỗ trợ hoàn thành mục tiêu kinh doanh năm 2025.
</v>
      </c>
      <c r="Z86" s="19" t="str">
        <v>Kinh Bắc mở rộng quỹ đất, 11 dự án năm 2025 trải dài Bắc Nam. Lợi nhuận quý hai tăng 67%, đạt 402 tỷ đồng, doanh thu giảm 35%. Tổng tài sản vượt 70.300 tỷ đồng, hàng tồn kho hơn 23.760 tỷ. Nợ phải trả vượt 44.600 tỷ, dư nợ vay trên 26.000 tỷ đồng. Bốn ngân hàng cấp hạn mức vay hơn 16.300 tỷ đồng.</v>
      </c>
      <c r="AH86" s="107" t="str">
        <f>TRIM(SUBSTITUTE(X86, CHAR(10), " "))</f>
        <v>Vinhomes đóng góp lớn nhất ngân sách Nhà nước với hơn 40.100 tỷ đồng năm 2024. Con số này chiếm 63% tổng nộp ngân sách của Top 20 bất động sản tư nhân. Dự án Vinhomes Royal Island góp phần thúc đẩy thị trường bất động sản miền Bắc. Năm nay, doanh thu thuần hợp nhất của công ty đạt 141.812 tỷ đồng. Vinhomes tiếp tục tiên phong kiến tạo đô thị đáng sống, đóng góp ngân sách quốc gia.</v>
      </c>
      <c r="AI86" s="107"/>
      <c r="AK86" s="94" t="str">
        <f>TRIM(SUBSTITUTE(Y86, CHAR(10), " "))</f>
        <v>FE Credit phục hồi với mức tăng trưởng giải ngân 19%, đạt kết quả tích cực. GPBank lần đầu có lãi sau tái cơ cấu, tăng trưởng huy động 20%. VPBank ghi nhận lợi nhuận trước thuế đạt 11.200 tỷ đồng, tăng trưởng mạnh mẽ. VPBank đặt mục tiêu GDP 8% và tiếp tục ưu tiên các lĩnh vực trọng điểm. FE Credit sẽ bứt phá, hỗ trợ hoàn thành mục tiêu kinh doanh năm 2025.</v>
      </c>
      <c r="AL86" s="94"/>
      <c r="AM86" s="94"/>
      <c r="AN86" s="94"/>
      <c r="AP86" s="94" t="str">
        <f>TRIM(SUBSTITUTE(Z86, CHAR(10), " "))</f>
        <v>Kinh Bắc mở rộng quỹ đất, 11 dự án năm 2025 trải dài Bắc Nam. Lợi nhuận quý hai tăng 67%, đạt 402 tỷ đồng, doanh thu giảm 35%. Tổng tài sản vượt 70.300 tỷ đồng, hàng tồn kho hơn 23.760 tỷ. Nợ phải trả vượt 44.600 tỷ, dư nợ vay trên 26.000 tỷ đồng. Bốn ngân hàng cấp hạn mức vay hơn 16.300 tỷ đồng.</v>
      </c>
      <c r="AQ86" s="94"/>
      <c r="AT86" s="92"/>
      <c r="AU86" s="92"/>
    </row>
    <row r="87" spans="24:47" ht="21.4" customHeight="1" thickBot="1" x14ac:dyDescent="0.4">
      <c r="X87" s="22" t="str" cm="1">
        <f t="array" ref="X87:Z87">TRANSPOSE(_xlfn._xlws.FILTER(daily_8h30_news!O27:O36, daily_8h30_news!L27:L36="x"))</f>
        <v>Tích cực</v>
      </c>
      <c r="Y87" s="22" t="str">
        <v>Tích cực</v>
      </c>
      <c r="Z87" s="22" t="str">
        <v>Tiêu cực</v>
      </c>
      <c r="AH87" s="24" t="s">
        <v>55</v>
      </c>
      <c r="AI87" s="23" t="str">
        <f>X87</f>
        <v>Tích cực</v>
      </c>
      <c r="AJ87" s="21"/>
      <c r="AK87" s="24" t="s">
        <v>55</v>
      </c>
      <c r="AL87" s="93" t="str">
        <f>Y87</f>
        <v>Tích cực</v>
      </c>
      <c r="AM87" s="93"/>
      <c r="AN87" s="93"/>
      <c r="AO87" s="21"/>
      <c r="AP87" s="24" t="s">
        <v>55</v>
      </c>
      <c r="AQ87" s="40" t="str">
        <f>Z87</f>
        <v>Tiêu cực</v>
      </c>
      <c r="AR87" s="40"/>
    </row>
    <row r="88" spans="24:47" ht="17.149999999999999" customHeight="1" x14ac:dyDescent="0.35">
      <c r="AH88" s="38" t="str">
        <f>$A$3</f>
        <v>BẢN TIN CHÀO BUỔI SÁNG | PHIÊN NGÀY 06/08/2025</v>
      </c>
      <c r="AI88" s="38"/>
      <c r="AJ88" s="38"/>
      <c r="AK88" s="38"/>
      <c r="AL88" s="38"/>
      <c r="AM88" s="6"/>
      <c r="AN88" s="8"/>
      <c r="AO88" s="8"/>
      <c r="AP88" s="8"/>
      <c r="AQ88" s="9" t="s">
        <v>79</v>
      </c>
      <c r="AT88" s="92"/>
      <c r="AU88" s="92"/>
    </row>
    <row r="89" spans="24:47" ht="14.65" customHeight="1" x14ac:dyDescent="0.35">
      <c r="AH89" s="92"/>
      <c r="AI89" s="92"/>
      <c r="AJ89" s="92"/>
      <c r="AK89" s="92"/>
      <c r="AT89" s="97" t="s">
        <v>305</v>
      </c>
      <c r="AU89" s="97"/>
    </row>
    <row r="90" spans="24:47" ht="14.65" customHeight="1" x14ac:dyDescent="0.35">
      <c r="AH90" s="92"/>
      <c r="AI90" s="92"/>
      <c r="AJ90" s="92"/>
      <c r="AK90" s="92"/>
      <c r="AT90" s="97"/>
      <c r="AU90" s="97"/>
    </row>
    <row r="91" spans="24:47" ht="8.5" customHeight="1" x14ac:dyDescent="0.35"/>
    <row r="92" spans="24:47" ht="15" customHeight="1" x14ac:dyDescent="0.35">
      <c r="AT92" s="42" t="s">
        <v>67</v>
      </c>
      <c r="AU92" s="43" t="s">
        <v>77</v>
      </c>
    </row>
    <row r="93" spans="24:47" ht="15" customHeight="1" x14ac:dyDescent="0.35">
      <c r="AT93" s="44" t="str" cm="1">
        <f t="array" ref="AT93:AU98">_xlfn.CHOOSECOLS(_xlfn._xlws.SORT(_xlfn._xlws.FILTER(daily_8h30_news!L2:Q12, daily_8h30_news!L2:L12=""), 1, -1), 6, 4)</f>
        <v>Nhà đầu tư cá nhân ồ ạt mở tài khoản chứng khoán, lập kỷ lục một năm</v>
      </c>
      <c r="AU93" s="45" t="str">
        <v>Tích cực</v>
      </c>
    </row>
    <row r="94" spans="24:47" ht="15" customHeight="1" x14ac:dyDescent="0.35">
      <c r="AT94" s="46" t="str">
        <v>VinaCapital: Ba nhóm ngành được hưởng lợi lớn nhờ hàng loạt chính sách của Việt Nam trong giai đoạn tới</v>
      </c>
      <c r="AU94" s="47" t="str">
        <v>Tích cực</v>
      </c>
    </row>
    <row r="95" spans="24:47" ht="15" customHeight="1" x14ac:dyDescent="0.35">
      <c r="AT95" s="46" t="str">
        <v>Lãi suất VND có thể giảm thêm 0,5 - 0,75% vào cuối năm trong kịch bản lạc quan?</v>
      </c>
      <c r="AU95" s="47" t="str">
        <v>Tích cực</v>
      </c>
    </row>
    <row r="96" spans="24:47" ht="15" customHeight="1" x14ac:dyDescent="0.35">
      <c r="AT96" s="46" t="str">
        <v>Thuế đối ứng 20%: Doanh nghiệp tìm cách thích ứng</v>
      </c>
      <c r="AU96" s="47" t="str">
        <v>Tích cực</v>
      </c>
    </row>
    <row r="97" spans="11:47" ht="15" customHeight="1" x14ac:dyDescent="0.35">
      <c r="AT97" s="46" t="str">
        <v>Thị trường đảo chiều chóng vánh: Tăng gần 60 điểm, giảm xuống dưới tham chiếu và kéo lại phiên ATC</v>
      </c>
      <c r="AU97" s="47" t="str">
        <v>Tích cực</v>
      </c>
    </row>
    <row r="98" spans="11:47" ht="15" customHeight="1" x14ac:dyDescent="0.35">
      <c r="AT98" s="46" t="str">
        <v>Tỷ giá USD hôm nay 5/8: Điều chỉnh trái chiều trong nước</v>
      </c>
      <c r="AU98" s="47" t="str">
        <v>Trung lập</v>
      </c>
    </row>
    <row r="99" spans="11:47" ht="13.5" customHeight="1" x14ac:dyDescent="0.35">
      <c r="AT99" s="20"/>
      <c r="AU99" s="36"/>
    </row>
    <row r="100" spans="11:47" ht="15" customHeight="1" x14ac:dyDescent="0.35">
      <c r="AT100" s="42" t="s">
        <v>68</v>
      </c>
      <c r="AU100" s="43" t="s">
        <v>77</v>
      </c>
    </row>
    <row r="101" spans="11:47" ht="15" customHeight="1" x14ac:dyDescent="0.35">
      <c r="AT101" s="20" t="str" cm="1">
        <f t="array" ref="AT101:AU106">_xlfn.CHOOSECOLS(_xlfn._xlws.SORT(_xlfn._xlws.FILTER(daily_8h30_news!L14:Q24, daily_8h30_news!L14:L24=""), 1, -1), 6, 4)</f>
        <v>Trung Quốc nỗ lực kiềm chế cuộc đua giảm giá</v>
      </c>
      <c r="AU101" s="41" t="str">
        <v>Tiêu cực</v>
      </c>
    </row>
    <row r="102" spans="11:47" ht="15" customHeight="1" x14ac:dyDescent="0.35">
      <c r="AT102" s="46" t="str">
        <v>OPEC+ tiếp tục tăng sản lượng, hoàn tất kế hoạch phục hồi nguồn cung</v>
      </c>
      <c r="AU102" s="47" t="str">
        <v>Tích cực</v>
      </c>
    </row>
    <row r="103" spans="11:47" ht="15" customHeight="1" x14ac:dyDescent="0.35">
      <c r="AT103" s="46" t="str">
        <v>Ông Trump dự định sẽ sang thăm Trung Quốc nếu đạt được thỏa thuận thương mại</v>
      </c>
      <c r="AU103" s="47" t="str">
        <v>Tích cực</v>
      </c>
    </row>
    <row r="104" spans="11:47" ht="15" customHeight="1" x14ac:dyDescent="0.35">
      <c r="AT104" s="46" t="str">
        <v>Tỷ giá USD hôm nay 6/8: Tăng khi thị trường chú ý đến người kế nhiệm chủ tịch Fed</v>
      </c>
      <c r="AU104" s="47" t="str">
        <v>Trung lập</v>
      </c>
    </row>
    <row r="105" spans="11:47" ht="15" customHeight="1" x14ac:dyDescent="0.35">
      <c r="AT105" s="46" t="str">
        <v>Ứng viên cho chức Chủ tịch Fed: Một nhân vật nổi bật rút lui, còn 4 cái tên ganh đua</v>
      </c>
      <c r="AU105" s="47" t="str">
        <v>Trung lập</v>
      </c>
    </row>
    <row r="106" spans="11:47" ht="15" customHeight="1" x14ac:dyDescent="0.35">
      <c r="AT106" s="46" t="str">
        <v>Đi ngược thị trường chung, Bank of America dự đoán sang năm 2026 Fed mới hạ lãi suất</v>
      </c>
      <c r="AU106" s="47" t="str">
        <v>Tiêu cực</v>
      </c>
    </row>
    <row r="107" spans="11:47" ht="13.5" customHeight="1" x14ac:dyDescent="0.35">
      <c r="AT107" s="37"/>
      <c r="AU107" s="36"/>
    </row>
    <row r="108" spans="11:47" ht="15" customHeight="1" x14ac:dyDescent="0.35">
      <c r="AT108" s="42" t="s">
        <v>69</v>
      </c>
      <c r="AU108" s="43" t="s">
        <v>77</v>
      </c>
    </row>
    <row r="109" spans="11:47" ht="15" customHeight="1" x14ac:dyDescent="0.35">
      <c r="AT109" s="20" t="str" cm="1">
        <f t="array" ref="AT109:AU114">_xlfn.CHOOSECOLS(_xlfn._xlws.SORT(_xlfn._xlws.FILTER(daily_8h30_news!L26:Q36, daily_8h30_news!L26:L36=""), 1, -1), 6, 4)</f>
        <v>Mảnh ghép mới trong hệ sinh thái số MB</v>
      </c>
      <c r="AU109" s="41" t="str">
        <v>Tích cực</v>
      </c>
    </row>
    <row r="110" spans="11:47" ht="15" customHeight="1" x14ac:dyDescent="0.35">
      <c r="AT110" s="46" t="str">
        <v>VIC tiếp tục chuỗi thoả thuận nghìn tỷ đồng</v>
      </c>
      <c r="AU110" s="47" t="str">
        <v>Trung lập</v>
      </c>
    </row>
    <row r="111" spans="11:47" ht="15" customHeight="1" x14ac:dyDescent="0.35">
      <c r="AT111" s="46" t="str">
        <v>TCBS chốt giá IPO 46.800 đồng/cp, điều chỉnh phương án sử dụng vốn</v>
      </c>
      <c r="AU111" s="47" t="str">
        <v>Tích cực</v>
      </c>
    </row>
    <row r="112" spans="11:47" ht="16.5" customHeight="1" x14ac:dyDescent="0.35">
      <c r="K112" s="20"/>
      <c r="L112" s="20"/>
      <c r="M112" s="20"/>
      <c r="Z112" s="58"/>
      <c r="AH112" s="92"/>
      <c r="AI112" s="92"/>
      <c r="AK112" s="92"/>
      <c r="AL112" s="92"/>
      <c r="AM112" s="92"/>
      <c r="AN112" s="92"/>
      <c r="AP112" s="92"/>
      <c r="AQ112" s="92"/>
      <c r="AT112" s="46" t="str">
        <v>Một 'ông lớn' ngân hàng đóng cửa gần 70 phòng giao dịch trong nửa đầu năm</v>
      </c>
      <c r="AU112" s="47" t="str">
        <v>Trung lập</v>
      </c>
    </row>
    <row r="113" spans="11:57" ht="16.5" customHeight="1" x14ac:dyDescent="0.35">
      <c r="K113" s="19"/>
      <c r="L113" s="19"/>
      <c r="M113" s="19"/>
      <c r="Z113" s="59"/>
      <c r="AH113" s="92"/>
      <c r="AI113" s="92"/>
      <c r="AK113" s="92"/>
      <c r="AL113" s="92"/>
      <c r="AM113" s="92"/>
      <c r="AN113" s="92"/>
      <c r="AP113" s="92"/>
      <c r="AQ113" s="92"/>
      <c r="AT113" s="46" t="str">
        <v>F88 định giá hơn 5.000 tỷ đồng khi lên UPCoM, ai đang sở hữu?</v>
      </c>
      <c r="AU113" s="47" t="str">
        <v>Tích cực</v>
      </c>
    </row>
    <row r="114" spans="11:57" ht="16.5" customHeight="1" x14ac:dyDescent="0.35">
      <c r="K114" s="22"/>
      <c r="L114" s="22"/>
      <c r="M114" s="22"/>
      <c r="Z114" s="60"/>
      <c r="AL114" s="92"/>
      <c r="AM114" s="92"/>
      <c r="AN114" s="92"/>
      <c r="AQ114" s="92"/>
      <c r="AR114" s="92"/>
      <c r="AT114" s="46" t="str">
        <v>Sun Group đặt cọc gần 5.000 tỷ để mua lại dự án tại Khu đất vàng 3 mặt tiền ở Hà Nội</v>
      </c>
      <c r="AU114" s="47" t="str">
        <v>Tích cực</v>
      </c>
      <c r="AV114" s="23"/>
    </row>
    <row r="115" spans="11:57" ht="13.5" customHeight="1" thickBot="1" x14ac:dyDescent="0.4">
      <c r="AV115" s="21"/>
    </row>
    <row r="116" spans="11:57" ht="17.149999999999999" customHeight="1" x14ac:dyDescent="0.35">
      <c r="AH116" s="92"/>
      <c r="AI116" s="92"/>
      <c r="AJ116" s="92"/>
      <c r="AK116" s="92"/>
      <c r="AL116" s="92"/>
      <c r="AT116" s="38" t="str">
        <f>$A$3</f>
        <v>BẢN TIN CHÀO BUỔI SÁNG | PHIÊN NGÀY 06/08/2025</v>
      </c>
      <c r="AU116" s="9" t="s">
        <v>117</v>
      </c>
    </row>
    <row r="117" spans="11:57" ht="14.65" customHeight="1" x14ac:dyDescent="0.35">
      <c r="AY117" s="22"/>
      <c r="AZ117" s="22"/>
      <c r="BA117" s="22"/>
      <c r="BB117" s="22"/>
      <c r="BC117" s="22"/>
      <c r="BD117" s="22"/>
    </row>
    <row r="118" spans="11:57" ht="14.65" customHeight="1" x14ac:dyDescent="0.55000000000000004">
      <c r="AX118" s="26"/>
      <c r="AY118" s="26"/>
      <c r="AZ118" s="26"/>
      <c r="BA118" s="22"/>
      <c r="BB118" s="22"/>
      <c r="BC118" s="22"/>
      <c r="BD118" s="22"/>
    </row>
    <row r="119" spans="11:57" ht="8.65" customHeight="1" x14ac:dyDescent="0.55000000000000004">
      <c r="AX119" s="26"/>
      <c r="AY119" s="26"/>
      <c r="AZ119" s="26"/>
      <c r="BA119" s="22"/>
      <c r="BB119" s="22"/>
      <c r="BC119" s="22"/>
      <c r="BD119" s="22"/>
    </row>
    <row r="120" spans="11:57" ht="20.149999999999999" customHeight="1" x14ac:dyDescent="0.35">
      <c r="AX120" s="95" t="s">
        <v>60</v>
      </c>
      <c r="AY120" s="95"/>
      <c r="AZ120" s="95"/>
      <c r="BA120" s="95"/>
      <c r="BB120" s="95"/>
      <c r="BC120" s="95"/>
      <c r="BD120" s="95"/>
    </row>
    <row r="121" spans="11:57" ht="9" customHeight="1" x14ac:dyDescent="0.35">
      <c r="AW121" s="27"/>
      <c r="AX121" s="28"/>
      <c r="AY121" s="29"/>
      <c r="AZ121" s="28"/>
      <c r="BA121" s="28"/>
      <c r="BB121" s="28"/>
      <c r="BC121" s="28"/>
      <c r="BD121" s="28"/>
      <c r="BE121" s="27"/>
    </row>
    <row r="122" spans="11:57" ht="148.4" customHeight="1" x14ac:dyDescent="0.35">
      <c r="AW122" s="30"/>
      <c r="AX122" s="96" t="s">
        <v>61</v>
      </c>
      <c r="AY122" s="96"/>
      <c r="AZ122" s="96"/>
      <c r="BA122" s="96"/>
      <c r="BB122" s="96"/>
      <c r="BC122" s="96"/>
      <c r="BD122" s="96"/>
      <c r="BE122" s="30"/>
    </row>
    <row r="123" spans="11:57" ht="35.65" customHeight="1" x14ac:dyDescent="0.35">
      <c r="AX123" s="99"/>
      <c r="AY123" s="99"/>
      <c r="AZ123" s="99"/>
      <c r="BA123" s="31"/>
      <c r="BB123" s="99" t="s">
        <v>62</v>
      </c>
      <c r="BC123" s="99"/>
      <c r="BD123" s="99"/>
    </row>
    <row r="124" spans="11:57" ht="130.4" customHeight="1" x14ac:dyDescent="0.35">
      <c r="AX124" s="32"/>
      <c r="AY124" s="32"/>
      <c r="AZ124" s="32"/>
      <c r="BA124" s="32"/>
      <c r="BB124" s="32"/>
      <c r="BC124" s="32"/>
      <c r="BD124" s="32"/>
    </row>
    <row r="125" spans="11:57" ht="15" thickBot="1" x14ac:dyDescent="0.4">
      <c r="AX125" s="22"/>
      <c r="AY125" s="22"/>
      <c r="AZ125" s="22"/>
      <c r="BA125" s="22"/>
      <c r="BB125" s="22"/>
      <c r="BC125" s="22"/>
      <c r="BD125" s="22"/>
    </row>
    <row r="126" spans="11:57" ht="17.149999999999999" customHeight="1" x14ac:dyDescent="0.35">
      <c r="AX126" s="33" t="str">
        <f>$A$3</f>
        <v>BẢN TIN CHÀO BUỔI SÁNG | PHIÊN NGÀY 06/08/2025</v>
      </c>
      <c r="AY126" s="33"/>
      <c r="AZ126" s="33"/>
      <c r="BA126" s="33"/>
      <c r="BB126" s="100" t="s">
        <v>120</v>
      </c>
      <c r="BC126" s="100"/>
      <c r="BD126" s="100"/>
    </row>
  </sheetData>
  <mergeCells count="90">
    <mergeCell ref="C2:H3"/>
    <mergeCell ref="AH56:AK57"/>
    <mergeCell ref="AH59:AL61"/>
    <mergeCell ref="C28:H29"/>
    <mergeCell ref="C44:M44"/>
    <mergeCell ref="C45:I45"/>
    <mergeCell ref="P2:Q3"/>
    <mergeCell ref="P26:Z26"/>
    <mergeCell ref="P27:Q27"/>
    <mergeCell ref="P44:Z44"/>
    <mergeCell ref="C26:M26"/>
    <mergeCell ref="P45:U45"/>
    <mergeCell ref="C27:I27"/>
    <mergeCell ref="P28:U29"/>
    <mergeCell ref="AP64:AQ64"/>
    <mergeCell ref="P33:P34"/>
    <mergeCell ref="AC46:AD47"/>
    <mergeCell ref="AC54:AE54"/>
    <mergeCell ref="Q33:R33"/>
    <mergeCell ref="S33:T33"/>
    <mergeCell ref="U33:V33"/>
    <mergeCell ref="W33:X33"/>
    <mergeCell ref="Y33:Z33"/>
    <mergeCell ref="AN61:AQ61"/>
    <mergeCell ref="AM60:AQ60"/>
    <mergeCell ref="AM59:AQ59"/>
    <mergeCell ref="AH74:AI74"/>
    <mergeCell ref="AK74:AN74"/>
    <mergeCell ref="AP74:AQ74"/>
    <mergeCell ref="AK63:AN63"/>
    <mergeCell ref="AK64:AN64"/>
    <mergeCell ref="AH64:AI64"/>
    <mergeCell ref="AH63:AI63"/>
    <mergeCell ref="AH66:AL66"/>
    <mergeCell ref="AH67:AK68"/>
    <mergeCell ref="AH70:AL72"/>
    <mergeCell ref="AM70:AQ70"/>
    <mergeCell ref="AM71:AQ71"/>
    <mergeCell ref="AN72:AQ72"/>
    <mergeCell ref="AL65:AN65"/>
    <mergeCell ref="AQ65:AR65"/>
    <mergeCell ref="AP63:AQ63"/>
    <mergeCell ref="AH85:AI85"/>
    <mergeCell ref="AK85:AN85"/>
    <mergeCell ref="AP85:AQ85"/>
    <mergeCell ref="AH75:AI75"/>
    <mergeCell ref="AK75:AN75"/>
    <mergeCell ref="AP75:AQ75"/>
    <mergeCell ref="AL76:AN76"/>
    <mergeCell ref="AQ76:AR76"/>
    <mergeCell ref="AH77:AL77"/>
    <mergeCell ref="AH78:AK79"/>
    <mergeCell ref="AH81:AL83"/>
    <mergeCell ref="AM81:AQ81"/>
    <mergeCell ref="AM82:AQ82"/>
    <mergeCell ref="AN83:AQ83"/>
    <mergeCell ref="AT56:AU57"/>
    <mergeCell ref="AT59:AU61"/>
    <mergeCell ref="AX123:AZ123"/>
    <mergeCell ref="BB123:BD123"/>
    <mergeCell ref="BB126:BD126"/>
    <mergeCell ref="AT67:AU68"/>
    <mergeCell ref="AT70:AU72"/>
    <mergeCell ref="AT63:AU63"/>
    <mergeCell ref="AT64:AU64"/>
    <mergeCell ref="AT77:AU77"/>
    <mergeCell ref="AT78:AU79"/>
    <mergeCell ref="AT81:AU83"/>
    <mergeCell ref="AT74:AU74"/>
    <mergeCell ref="AT75:AU75"/>
    <mergeCell ref="AT85:AU85"/>
    <mergeCell ref="AX120:BD120"/>
    <mergeCell ref="AX122:BD122"/>
    <mergeCell ref="AT88:AU88"/>
    <mergeCell ref="AH89:AK90"/>
    <mergeCell ref="AT89:AU90"/>
    <mergeCell ref="AT86:AU86"/>
    <mergeCell ref="AL114:AN114"/>
    <mergeCell ref="AQ114:AR114"/>
    <mergeCell ref="AH116:AL116"/>
    <mergeCell ref="AH113:AI113"/>
    <mergeCell ref="AK113:AN113"/>
    <mergeCell ref="AP113:AQ113"/>
    <mergeCell ref="AH112:AI112"/>
    <mergeCell ref="AK112:AN112"/>
    <mergeCell ref="AP112:AQ112"/>
    <mergeCell ref="AL87:AN87"/>
    <mergeCell ref="AH86:AI86"/>
    <mergeCell ref="AK86:AN86"/>
    <mergeCell ref="AP86:AQ86"/>
  </mergeCells>
  <phoneticPr fontId="3" type="noConversion"/>
  <conditionalFormatting sqref="D20:E20">
    <cfRule type="expression" dxfId="163" priority="279">
      <formula>D20&lt;0</formula>
    </cfRule>
    <cfRule type="expression" dxfId="162" priority="280">
      <formula>D20&gt;=0</formula>
    </cfRule>
  </conditionalFormatting>
  <conditionalFormatting sqref="D35:E36">
    <cfRule type="expression" dxfId="161" priority="155">
      <formula>D35&lt;0</formula>
    </cfRule>
    <cfRule type="expression" dxfId="160" priority="156">
      <formula>D35&gt;=0</formula>
    </cfRule>
  </conditionalFormatting>
  <conditionalFormatting sqref="D6:F6 I15:K15">
    <cfRule type="expression" dxfId="159" priority="299">
      <formula>D6&lt;0</formula>
    </cfRule>
    <cfRule type="expression" dxfId="158" priority="300">
      <formula>D6&gt;=0</formula>
    </cfRule>
  </conditionalFormatting>
  <conditionalFormatting sqref="D15:F15">
    <cfRule type="expression" dxfId="157" priority="293">
      <formula>D15&lt;0</formula>
    </cfRule>
    <cfRule type="expression" dxfId="156" priority="294">
      <formula>D15&gt;=0</formula>
    </cfRule>
  </conditionalFormatting>
  <conditionalFormatting sqref="H13:I13">
    <cfRule type="expression" dxfId="155" priority="247">
      <formula>H13&lt;0</formula>
    </cfRule>
    <cfRule type="expression" dxfId="154" priority="248">
      <formula>H13&gt;=0</formula>
    </cfRule>
  </conditionalFormatting>
  <conditionalFormatting sqref="H20:I20">
    <cfRule type="expression" dxfId="153" priority="243">
      <formula>H20&lt;0</formula>
    </cfRule>
    <cfRule type="expression" dxfId="152" priority="244">
      <formula>H20&gt;=0</formula>
    </cfRule>
  </conditionalFormatting>
  <conditionalFormatting sqref="H35:I36">
    <cfRule type="expression" dxfId="151" priority="147">
      <formula>H35&lt;0</formula>
    </cfRule>
    <cfRule type="expression" dxfId="150" priority="148">
      <formula>H35&gt;=0</formula>
    </cfRule>
  </conditionalFormatting>
  <conditionalFormatting sqref="H6:J6">
    <cfRule type="expression" dxfId="149" priority="253">
      <formula>H6&lt;0</formula>
    </cfRule>
    <cfRule type="expression" dxfId="148" priority="254">
      <formula>H6&gt;=0</formula>
    </cfRule>
  </conditionalFormatting>
  <conditionalFormatting sqref="L6:M6">
    <cfRule type="expression" dxfId="147" priority="251">
      <formula>L6&lt;0</formula>
    </cfRule>
    <cfRule type="expression" dxfId="146" priority="252">
      <formula>L6&gt;=0</formula>
    </cfRule>
  </conditionalFormatting>
  <conditionalFormatting sqref="L13:M13">
    <cfRule type="expression" dxfId="145" priority="245">
      <formula>L13&lt;0</formula>
    </cfRule>
    <cfRule type="expression" dxfId="144" priority="246">
      <formula>L13&gt;=0</formula>
    </cfRule>
  </conditionalFormatting>
  <conditionalFormatting sqref="L20:M20">
    <cfRule type="expression" dxfId="143" priority="241">
      <formula>L20&lt;0</formula>
    </cfRule>
    <cfRule type="expression" dxfId="142" priority="242">
      <formula>L20&gt;=0</formula>
    </cfRule>
  </conditionalFormatting>
  <conditionalFormatting sqref="L35:M36">
    <cfRule type="expression" dxfId="141" priority="145">
      <formula>L35&lt;0</formula>
    </cfRule>
    <cfRule type="expression" dxfId="140" priority="146">
      <formula>L35&gt;=0</formula>
    </cfRule>
  </conditionalFormatting>
  <conditionalFormatting sqref="R35:R43">
    <cfRule type="expression" dxfId="139" priority="13">
      <formula>R35="-"</formula>
    </cfRule>
    <cfRule type="expression" dxfId="138" priority="30">
      <formula>R35&lt;0</formula>
    </cfRule>
    <cfRule type="expression" dxfId="137" priority="31">
      <formula>R35&gt;0</formula>
    </cfRule>
  </conditionalFormatting>
  <conditionalFormatting sqref="T35:T43">
    <cfRule type="expression" dxfId="136" priority="10">
      <formula>T35="-"</formula>
    </cfRule>
    <cfRule type="expression" dxfId="135" priority="11">
      <formula>T35&lt;0</formula>
    </cfRule>
    <cfRule type="expression" dxfId="134" priority="12">
      <formula>T35&gt;0</formula>
    </cfRule>
  </conditionalFormatting>
  <conditionalFormatting sqref="V35:V43">
    <cfRule type="expression" dxfId="133" priority="7">
      <formula>V35="-"</formula>
    </cfRule>
    <cfRule type="expression" dxfId="132" priority="8">
      <formula>V35&lt;0</formula>
    </cfRule>
    <cfRule type="expression" dxfId="131" priority="9">
      <formula>V35&gt;0</formula>
    </cfRule>
  </conditionalFormatting>
  <conditionalFormatting sqref="X35:X43">
    <cfRule type="expression" dxfId="130" priority="4">
      <formula>X35="-"</formula>
    </cfRule>
    <cfRule type="expression" dxfId="129" priority="5">
      <formula>X35&lt;0</formula>
    </cfRule>
    <cfRule type="expression" dxfId="128" priority="6">
      <formula>X35&gt;0</formula>
    </cfRule>
  </conditionalFormatting>
  <conditionalFormatting sqref="Z6 D13:E13 Z13 Z20">
    <cfRule type="expression" dxfId="127" priority="281">
      <formula>D6&lt;0</formula>
    </cfRule>
    <cfRule type="expression" dxfId="126" priority="282">
      <formula>D6&gt;=0</formula>
    </cfRule>
  </conditionalFormatting>
  <conditionalFormatting sqref="Z35:Z43">
    <cfRule type="expression" dxfId="125" priority="1">
      <formula>Z35="-"</formula>
    </cfRule>
    <cfRule type="expression" dxfId="124" priority="2">
      <formula>Z35&lt;0</formula>
    </cfRule>
    <cfRule type="expression" dxfId="123" priority="3">
      <formula>Z35&gt;0</formula>
    </cfRule>
  </conditionalFormatting>
  <conditionalFormatting sqref="AI114 AL114 AQ114">
    <cfRule type="expression" dxfId="122" priority="186">
      <formula>AI114="Tích cực"</formula>
    </cfRule>
    <cfRule type="expression" dxfId="121" priority="187">
      <formula>AI114="Tiêu cực"</formula>
    </cfRule>
    <cfRule type="expression" dxfId="120" priority="188">
      <formula>AI114="Trung lập"</formula>
    </cfRule>
  </conditionalFormatting>
  <conditionalFormatting sqref="AN61 AI65 AL65 AQ65">
    <cfRule type="expression" dxfId="119" priority="216">
      <formula>AI61="Tích cực"</formula>
    </cfRule>
    <cfRule type="expression" dxfId="118" priority="217">
      <formula>AI61="Tiêu cực"</formula>
    </cfRule>
    <cfRule type="expression" dxfId="117" priority="218">
      <formula>AI61="Trung lập"</formula>
    </cfRule>
  </conditionalFormatting>
  <conditionalFormatting sqref="AN72 AI76 AL76 AQ76">
    <cfRule type="expression" dxfId="116" priority="211">
      <formula>AI72="Tích cực"</formula>
    </cfRule>
    <cfRule type="expression" dxfId="115" priority="212">
      <formula>AI72="Tiêu cực"</formula>
    </cfRule>
    <cfRule type="expression" dxfId="114" priority="213">
      <formula>AI72="Trung lập"</formula>
    </cfRule>
  </conditionalFormatting>
  <conditionalFormatting sqref="AN83 AI87 AL87 AQ87">
    <cfRule type="expression" dxfId="113" priority="206">
      <formula>AI83="Tích cực"</formula>
    </cfRule>
    <cfRule type="expression" dxfId="112" priority="207">
      <formula>AI83="Tiêu cực"</formula>
    </cfRule>
    <cfRule type="expression" dxfId="111" priority="208">
      <formula>AI83="Trung lập"</formula>
    </cfRule>
  </conditionalFormatting>
  <conditionalFormatting sqref="AO63">
    <cfRule type="expression" dxfId="110" priority="223">
      <formula>AO63&lt;0</formula>
    </cfRule>
    <cfRule type="expression" dxfId="109" priority="224">
      <formula>AO63&gt;=0</formula>
    </cfRule>
  </conditionalFormatting>
  <conditionalFormatting sqref="AO74">
    <cfRule type="expression" dxfId="108" priority="214">
      <formula>AO74&lt;0</formula>
    </cfRule>
    <cfRule type="expression" dxfId="107" priority="215">
      <formula>AO74&gt;=0</formula>
    </cfRule>
  </conditionalFormatting>
  <conditionalFormatting sqref="AO85">
    <cfRule type="expression" dxfId="106" priority="209">
      <formula>AO85&lt;0</formula>
    </cfRule>
    <cfRule type="expression" dxfId="105" priority="210">
      <formula>AO85&gt;=0</formula>
    </cfRule>
  </conditionalFormatting>
  <conditionalFormatting sqref="AO112">
    <cfRule type="expression" dxfId="104" priority="189">
      <formula>AO112&lt;0</formula>
    </cfRule>
    <cfRule type="expression" dxfId="103" priority="190">
      <formula>AO112&gt;=0</formula>
    </cfRule>
  </conditionalFormatting>
  <conditionalFormatting sqref="AU65">
    <cfRule type="expression" dxfId="102" priority="201">
      <formula>AU65="Tích cực"</formula>
    </cfRule>
    <cfRule type="expression" dxfId="101" priority="202">
      <formula>AU65="Tiêu cực"</formula>
    </cfRule>
    <cfRule type="expression" dxfId="100" priority="203">
      <formula>AU65="Trung lập"</formula>
    </cfRule>
  </conditionalFormatting>
  <conditionalFormatting sqref="AU76">
    <cfRule type="expression" dxfId="99" priority="196">
      <formula>AU76="Tích cực"</formula>
    </cfRule>
    <cfRule type="expression" dxfId="98" priority="197">
      <formula>AU76="Tiêu cực"</formula>
    </cfRule>
    <cfRule type="expression" dxfId="97" priority="198">
      <formula>AU76="Trung lập"</formula>
    </cfRule>
  </conditionalFormatting>
  <conditionalFormatting sqref="AU87">
    <cfRule type="expression" dxfId="96" priority="191">
      <formula>AU87="Tích cực"</formula>
    </cfRule>
    <cfRule type="expression" dxfId="95" priority="192">
      <formula>AU87="Tiêu cực"</formula>
    </cfRule>
    <cfRule type="expression" dxfId="94" priority="193">
      <formula>AU87="Trung lập"</formula>
    </cfRule>
  </conditionalFormatting>
  <conditionalFormatting sqref="AU93:AU98">
    <cfRule type="expression" dxfId="93" priority="78">
      <formula>AU93="Tích cực"</formula>
    </cfRule>
    <cfRule type="expression" dxfId="92" priority="79">
      <formula>AU93="Tiêu cực"</formula>
    </cfRule>
    <cfRule type="expression" dxfId="91" priority="80">
      <formula>AU93="Trung lập"</formula>
    </cfRule>
  </conditionalFormatting>
  <conditionalFormatting sqref="AU101:AU106">
    <cfRule type="expression" dxfId="90" priority="57">
      <formula>AU101="Tích cực"</formula>
    </cfRule>
    <cfRule type="expression" dxfId="89" priority="58">
      <formula>AU101="Tiêu cực"</formula>
    </cfRule>
    <cfRule type="expression" dxfId="88" priority="59">
      <formula>AU101="Trung lập"</formula>
    </cfRule>
  </conditionalFormatting>
  <conditionalFormatting sqref="AU109:AU114">
    <cfRule type="expression" dxfId="87" priority="42">
      <formula>AU109="Tích cực"</formula>
    </cfRule>
    <cfRule type="expression" dxfId="86" priority="43">
      <formula>AU109="Tiêu cực"</formula>
    </cfRule>
    <cfRule type="expression" dxfId="85" priority="44">
      <formula>AU109="Trung lập"</formula>
    </cfRule>
  </conditionalFormatting>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C9A4-8E7D-4D96-8343-C9BD8ED63D1D}">
  <dimension ref="A1:AG78"/>
  <sheetViews>
    <sheetView view="pageBreakPreview" topLeftCell="D30" zoomScale="115" zoomScaleNormal="100" zoomScaleSheetLayoutView="115" workbookViewId="0">
      <selection activeCell="O42" sqref="O42"/>
    </sheetView>
  </sheetViews>
  <sheetFormatPr defaultRowHeight="14.5" x14ac:dyDescent="0.35"/>
  <cols>
    <col min="1" max="1" width="106.81640625" customWidth="1"/>
    <col min="2" max="2" width="2.26953125" customWidth="1"/>
    <col min="3" max="3" width="20.08984375" customWidth="1"/>
    <col min="4" max="4" width="12" customWidth="1"/>
    <col min="5" max="5" width="14.26953125" customWidth="1"/>
    <col min="6" max="6" width="53.08984375" customWidth="1"/>
    <col min="7" max="7" width="2.26953125" customWidth="1"/>
    <col min="8" max="8" width="2.1796875" customWidth="1"/>
    <col min="9" max="9" width="23.81640625" customWidth="1"/>
    <col min="10" max="11" width="13.7265625" customWidth="1"/>
    <col min="12" max="12" width="48.453125" customWidth="1"/>
    <col min="13" max="14" width="2.1796875" customWidth="1"/>
    <col min="15" max="15" width="66.1796875" customWidth="1"/>
    <col min="16" max="16" width="33.1796875" customWidth="1"/>
    <col min="17" max="18" width="2.1796875" customWidth="1"/>
    <col min="19" max="19" width="21.6328125" customWidth="1"/>
    <col min="20" max="20" width="25" customWidth="1"/>
    <col min="21" max="21" width="6.453125" customWidth="1"/>
    <col min="22" max="22" width="25" customWidth="1"/>
    <col min="23" max="23" width="21.6328125" customWidth="1"/>
    <col min="24" max="24" width="2.1796875" customWidth="1"/>
    <col min="25" max="25" width="2.36328125" customWidth="1"/>
    <col min="26" max="32" width="14.08984375" customWidth="1"/>
    <col min="33" max="33" width="2.36328125" customWidth="1"/>
  </cols>
  <sheetData>
    <row r="1" spans="1:6" ht="409.5" customHeight="1" x14ac:dyDescent="0.35">
      <c r="A1" t="e" vm="1">
        <v>#VALUE!</v>
      </c>
    </row>
    <row r="2" spans="1:6" ht="15" customHeight="1" x14ac:dyDescent="0.35">
      <c r="A2" t="str">
        <f>"PHIÊN NGÀY " &amp; daily_8h45_comment!B5</f>
        <v>PHIÊN NGÀY 05/08/2025</v>
      </c>
      <c r="C2" s="97" t="s">
        <v>165</v>
      </c>
      <c r="D2" s="97"/>
      <c r="E2" s="97"/>
      <c r="F2" s="97"/>
    </row>
    <row r="3" spans="1:6" ht="15" customHeight="1" x14ac:dyDescent="0.35">
      <c r="A3" t="str">
        <f>"BẢN TIN CHIẾN LƯỢC GIAO DỊCH PHÁI SINH | " &amp; $A$2</f>
        <v>BẢN TIN CHIẾN LƯỢC GIAO DỊCH PHÁI SINH | PHIÊN NGÀY 05/08/2025</v>
      </c>
      <c r="C3" s="97"/>
      <c r="D3" s="97"/>
      <c r="E3" s="97"/>
      <c r="F3" s="97"/>
    </row>
    <row r="4" spans="1:6" ht="12" customHeight="1" x14ac:dyDescent="0.35">
      <c r="A4" t="str">
        <f>"*Dữ liệu cập nhật lúc " &amp; daily_8h45_comment!$B$6 &amp; " ngày " &amp; daily_8h45_comment!$B$5</f>
        <v>*Dữ liệu cập nhật lúc 15:00 ngày 05/08/2025</v>
      </c>
    </row>
    <row r="5" spans="1:6" ht="15.5" customHeight="1" x14ac:dyDescent="0.35">
      <c r="C5" s="77" t="s">
        <v>187</v>
      </c>
      <c r="D5" s="82" t="str">
        <f>daily_8h45_nntd!I2</f>
        <v>41I1F8000</v>
      </c>
    </row>
    <row r="6" spans="1:6" ht="15.5" customHeight="1" x14ac:dyDescent="0.35">
      <c r="C6" s="131" t="str">
        <f>"*Phiên giao dịch " &amp; TEXT(daily_8h45_itd!A2, "dd/mm/yyyy")</f>
        <v>*Phiên giao dịch 05/08/2025</v>
      </c>
      <c r="D6" s="131"/>
    </row>
    <row r="7" spans="1:6" ht="14" customHeight="1" x14ac:dyDescent="0.35">
      <c r="A7" s="11"/>
      <c r="C7" s="83" t="s">
        <v>142</v>
      </c>
      <c r="D7" s="78">
        <f>daily_8h45_itd!L2</f>
        <v>49834</v>
      </c>
      <c r="E7" s="74"/>
    </row>
    <row r="8" spans="1:6" ht="14" customHeight="1" x14ac:dyDescent="0.35">
      <c r="C8" s="83" t="s">
        <v>143</v>
      </c>
      <c r="D8" s="78">
        <f>daily_8h45_itd!H2</f>
        <v>422913</v>
      </c>
      <c r="E8" s="74"/>
    </row>
    <row r="9" spans="1:6" ht="14" customHeight="1" x14ac:dyDescent="0.35">
      <c r="C9" s="83" t="s">
        <v>144</v>
      </c>
      <c r="D9" s="79">
        <f>daily_8h45_itd!K2</f>
        <v>36.3800048828125</v>
      </c>
      <c r="E9" s="11"/>
    </row>
    <row r="10" spans="1:6" ht="14" customHeight="1" x14ac:dyDescent="0.35">
      <c r="C10" s="84"/>
      <c r="D10" s="78"/>
      <c r="E10" s="74"/>
    </row>
    <row r="11" spans="1:6" ht="14" customHeight="1" x14ac:dyDescent="0.35">
      <c r="C11" s="83" t="s">
        <v>145</v>
      </c>
      <c r="D11" s="80">
        <f>daily_8h45_itd!F2</f>
        <v>1689.5999755859375</v>
      </c>
      <c r="E11" s="75"/>
    </row>
    <row r="12" spans="1:6" ht="14" customHeight="1" x14ac:dyDescent="0.35">
      <c r="C12" s="83" t="s">
        <v>47</v>
      </c>
      <c r="D12" s="79">
        <f>daily_8h45_itd!J2</f>
        <v>36.0999755859375</v>
      </c>
      <c r="E12" s="11"/>
    </row>
    <row r="13" spans="1:6" ht="14" customHeight="1" x14ac:dyDescent="0.35">
      <c r="C13" s="83" t="s">
        <v>48</v>
      </c>
      <c r="D13" s="81">
        <f>daily_8h45_itd!I2</f>
        <v>2.1832461799780767E-2</v>
      </c>
      <c r="E13" s="76"/>
    </row>
    <row r="14" spans="1:6" ht="14" customHeight="1" x14ac:dyDescent="0.35">
      <c r="C14" s="84"/>
      <c r="D14" s="78"/>
      <c r="E14" s="74"/>
    </row>
    <row r="15" spans="1:6" ht="14" customHeight="1" x14ac:dyDescent="0.35">
      <c r="C15" s="83" t="s">
        <v>146</v>
      </c>
      <c r="D15" s="80">
        <f>daily_8h45_itd!M2</f>
        <v>1613.530029296875</v>
      </c>
      <c r="E15" s="75"/>
    </row>
    <row r="16" spans="1:6" ht="14" customHeight="1" x14ac:dyDescent="0.35">
      <c r="C16" s="83" t="s">
        <v>147</v>
      </c>
      <c r="D16" s="80">
        <f>daily_8h45_itd!N2</f>
        <v>1698.52001953125</v>
      </c>
      <c r="E16" s="75"/>
    </row>
    <row r="17" spans="3:12" ht="14" customHeight="1" x14ac:dyDescent="0.35">
      <c r="C17" s="83" t="s">
        <v>148</v>
      </c>
      <c r="D17" s="80">
        <f>daily_8h45_itd!O2</f>
        <v>1599.9599609375</v>
      </c>
      <c r="E17" s="75"/>
    </row>
    <row r="18" spans="3:12" ht="14" customHeight="1" x14ac:dyDescent="0.35">
      <c r="C18" s="83" t="s">
        <v>149</v>
      </c>
      <c r="D18" s="80">
        <f>daily_8h45_itd!P2</f>
        <v>1637.5299886067708</v>
      </c>
      <c r="E18" s="75"/>
    </row>
    <row r="19" spans="3:12" ht="14" customHeight="1" x14ac:dyDescent="0.35">
      <c r="C19" s="84"/>
      <c r="D19" s="80"/>
      <c r="E19" s="75"/>
    </row>
    <row r="20" spans="3:12" ht="14" customHeight="1" x14ac:dyDescent="0.35">
      <c r="C20" s="83" t="s">
        <v>150</v>
      </c>
      <c r="D20" s="80">
        <f>daily_8h45_itd!Q2</f>
        <v>1618.760009765625</v>
      </c>
      <c r="E20" s="75"/>
    </row>
    <row r="21" spans="3:12" ht="14" customHeight="1" x14ac:dyDescent="0.35">
      <c r="C21" s="83" t="s">
        <v>151</v>
      </c>
      <c r="D21" s="80">
        <f>daily_8h45_itd!R2</f>
        <v>1698.52001953125</v>
      </c>
      <c r="E21" s="75"/>
    </row>
    <row r="22" spans="3:12" ht="14" customHeight="1" x14ac:dyDescent="0.35">
      <c r="C22" s="83" t="s">
        <v>152</v>
      </c>
      <c r="D22" s="80">
        <f>daily_8h45_itd!S2</f>
        <v>1466.969970703125</v>
      </c>
      <c r="E22" s="75"/>
    </row>
    <row r="23" spans="3:12" ht="14" customHeight="1" x14ac:dyDescent="0.35">
      <c r="C23" s="83" t="s">
        <v>153</v>
      </c>
      <c r="D23" s="80">
        <f>daily_8h45_itd!T2</f>
        <v>1593.5733235677083</v>
      </c>
      <c r="E23" s="75"/>
    </row>
    <row r="24" spans="3:12" ht="12" customHeight="1" x14ac:dyDescent="0.35">
      <c r="C24" s="22"/>
      <c r="D24" s="22"/>
      <c r="E24" s="22"/>
    </row>
    <row r="25" spans="3:12" ht="58" customHeight="1" x14ac:dyDescent="0.35">
      <c r="C25" s="118" t="str">
        <f>VLOOKUP("overall", daily_8h45_comment[], 2, 0)</f>
        <v>Trong phiên giao dịch ngày 05/08/2025, chỉ số VN30F1M mở cửa chịu áp lực ngay từ đầu, tuy nhiên nhanh chóng lấy lại đà tăng. Xu hướng tích cực chiếm ưu thế trong phần lớn phiên giao dịch, giúp chỉ số có lúc tăng mạnh hơn 102 điểm. Mặc dù có thời điểm giảm sâu, nỗ lực phục hồi cuối phiên đã giúp chỉ số bảo toàn thành quả, chốt phiên tại 1689.6 điểm.</v>
      </c>
      <c r="D25" s="118"/>
      <c r="E25" s="118"/>
      <c r="F25" s="118"/>
    </row>
    <row r="26" spans="3:12" ht="17.5" customHeight="1" thickBot="1" x14ac:dyDescent="0.4">
      <c r="C26" s="110" t="str">
        <f>$A$4</f>
        <v>*Dữ liệu cập nhật lúc 15:00 ngày 05/08/2025</v>
      </c>
      <c r="D26" s="110"/>
      <c r="E26" s="110"/>
      <c r="F26" s="110"/>
    </row>
    <row r="27" spans="3:12" ht="17.5" customHeight="1" x14ac:dyDescent="0.35">
      <c r="C27" s="38" t="str">
        <f>$A$3</f>
        <v>BẢN TIN CHIẾN LƯỢC GIAO DỊCH PHÁI SINH | PHIÊN NGÀY 05/08/2025</v>
      </c>
      <c r="D27" s="9"/>
      <c r="E27" s="9"/>
      <c r="F27" s="9" t="s">
        <v>45</v>
      </c>
    </row>
    <row r="28" spans="3:12" x14ac:dyDescent="0.35">
      <c r="I28" s="97" t="s">
        <v>210</v>
      </c>
      <c r="J28" s="97"/>
      <c r="K28" s="97"/>
      <c r="L28" s="97"/>
    </row>
    <row r="29" spans="3:12" x14ac:dyDescent="0.35">
      <c r="I29" s="97"/>
      <c r="J29" s="97"/>
      <c r="K29" s="97"/>
      <c r="L29" s="97"/>
    </row>
    <row r="30" spans="3:12" ht="13.5" customHeight="1" x14ac:dyDescent="0.35"/>
    <row r="31" spans="3:12" ht="18" customHeight="1" x14ac:dyDescent="0.35">
      <c r="I31" s="114" t="s">
        <v>212</v>
      </c>
      <c r="J31" s="114"/>
    </row>
    <row r="32" spans="3:12" ht="20" customHeight="1" x14ac:dyDescent="0.35">
      <c r="I32" s="91" t="s">
        <v>214</v>
      </c>
      <c r="J32" s="90">
        <f>(-daily_8h45_nntd!D2+daily_8h45_nntd!E2)*10000/(-daily_8h45_nntd!B2+daily_8h45_nntd!C2)</f>
        <v>1690.6561975774894</v>
      </c>
      <c r="K32" s="90"/>
    </row>
    <row r="33" spans="9:12" ht="20" customHeight="1" x14ac:dyDescent="0.35">
      <c r="I33" s="91" t="s">
        <v>213</v>
      </c>
      <c r="J33" s="89">
        <f>SUM(daily_8h45_nntd!F2:F21)</f>
        <v>-25619</v>
      </c>
      <c r="K33" s="89"/>
    </row>
    <row r="34" spans="9:12" ht="20" customHeight="1" x14ac:dyDescent="0.35">
      <c r="I34" s="117" t="str">
        <f>"*Phiên giao dịch " &amp; TEXT(daily_8h45_nntd!A2, "dd/mm/yyyy") &amp;":"</f>
        <v>*Phiên giao dịch 05/08/2025:</v>
      </c>
      <c r="J34" s="117"/>
      <c r="K34" s="88"/>
    </row>
    <row r="35" spans="9:12" ht="20" customHeight="1" x14ac:dyDescent="0.35">
      <c r="I35" s="91" t="s">
        <v>207</v>
      </c>
      <c r="J35" s="89">
        <f>daily_8h45_nntd!C2</f>
        <v>9719</v>
      </c>
      <c r="K35" s="89"/>
    </row>
    <row r="36" spans="9:12" ht="20" customHeight="1" x14ac:dyDescent="0.35">
      <c r="I36" s="91" t="s">
        <v>209</v>
      </c>
      <c r="J36" s="89">
        <f>daily_8h45_nntd!B2</f>
        <v>-6380</v>
      </c>
      <c r="K36" s="89"/>
    </row>
    <row r="37" spans="9:12" ht="20" customHeight="1" x14ac:dyDescent="0.35">
      <c r="I37" s="91" t="s">
        <v>208</v>
      </c>
      <c r="J37" s="89">
        <f>daily_8h45_nntd!F2</f>
        <v>3339</v>
      </c>
      <c r="K37" s="89"/>
    </row>
    <row r="38" spans="9:12" ht="20" customHeight="1" x14ac:dyDescent="0.35">
      <c r="I38" s="115" t="s">
        <v>211</v>
      </c>
      <c r="J38" s="115"/>
      <c r="K38" s="87"/>
    </row>
    <row r="39" spans="9:12" ht="20" customHeight="1" x14ac:dyDescent="0.35">
      <c r="I39" s="86"/>
      <c r="J39" s="22"/>
      <c r="K39" s="22"/>
    </row>
    <row r="40" spans="9:12" ht="18" customHeight="1" x14ac:dyDescent="0.35">
      <c r="I40" s="114" t="s">
        <v>215</v>
      </c>
      <c r="J40" s="114"/>
    </row>
    <row r="41" spans="9:12" ht="20" customHeight="1" x14ac:dyDescent="0.35">
      <c r="I41" s="91" t="s">
        <v>214</v>
      </c>
      <c r="J41" s="90">
        <f>(-daily_8h45_nntd!D22+daily_8h45_nntd!E22)*10000/(-daily_8h45_nntd!B22+daily_8h45_nntd!C22)</f>
        <v>1605.5294760010158</v>
      </c>
      <c r="K41" s="90"/>
    </row>
    <row r="42" spans="9:12" ht="20" customHeight="1" x14ac:dyDescent="0.35">
      <c r="I42" s="91" t="s">
        <v>213</v>
      </c>
      <c r="J42" s="89">
        <f>SUM(daily_8h45_nntd!F22:F41)</f>
        <v>-10218</v>
      </c>
      <c r="K42" s="89"/>
    </row>
    <row r="43" spans="9:12" ht="20" customHeight="1" x14ac:dyDescent="0.35">
      <c r="I43" s="117" t="str">
        <f>"*Phiên giao dịch " &amp; TEXT(daily_8h45_nntd!A22, "dd/mm/yyyy") &amp;":"</f>
        <v>*Phiên giao dịch 01/08/2025:</v>
      </c>
      <c r="J43" s="117"/>
      <c r="K43" s="88"/>
    </row>
    <row r="44" spans="9:12" ht="20" customHeight="1" x14ac:dyDescent="0.35">
      <c r="I44" s="91" t="s">
        <v>207</v>
      </c>
      <c r="J44" s="89">
        <f>daily_8h45_nntd!C22</f>
        <v>5892</v>
      </c>
      <c r="K44" s="89"/>
    </row>
    <row r="45" spans="9:12" ht="20" customHeight="1" x14ac:dyDescent="0.35">
      <c r="I45" s="91" t="s">
        <v>209</v>
      </c>
      <c r="J45" s="89">
        <f>daily_8h45_nntd!B22</f>
        <v>-5921</v>
      </c>
      <c r="K45" s="89"/>
    </row>
    <row r="46" spans="9:12" ht="20" customHeight="1" x14ac:dyDescent="0.35">
      <c r="I46" s="91" t="s">
        <v>208</v>
      </c>
      <c r="J46" s="89">
        <f>daily_8h45_nntd!F22</f>
        <v>-29</v>
      </c>
      <c r="K46" s="89"/>
    </row>
    <row r="47" spans="9:12" ht="20" customHeight="1" x14ac:dyDescent="0.35">
      <c r="I47" s="116" t="s">
        <v>206</v>
      </c>
      <c r="J47" s="116"/>
      <c r="K47" s="87"/>
    </row>
    <row r="48" spans="9:12" ht="17.5" customHeight="1" thickBot="1" x14ac:dyDescent="0.4">
      <c r="I48" s="110" t="str">
        <f>$A$4</f>
        <v>*Dữ liệu cập nhật lúc 15:00 ngày 05/08/2025</v>
      </c>
      <c r="J48" s="110"/>
      <c r="K48" s="110"/>
      <c r="L48" s="110"/>
    </row>
    <row r="49" spans="8:23" ht="17" customHeight="1" x14ac:dyDescent="0.35">
      <c r="I49" s="38" t="str">
        <f>$A$3</f>
        <v>BẢN TIN CHIẾN LƯỢC GIAO DỊCH PHÁI SINH | PHIÊN NGÀY 05/08/2025</v>
      </c>
      <c r="J49" s="9"/>
      <c r="K49" s="9"/>
      <c r="L49" s="9" t="s">
        <v>56</v>
      </c>
    </row>
    <row r="50" spans="8:23" ht="15" customHeight="1" x14ac:dyDescent="0.35">
      <c r="O50" s="97" t="s">
        <v>306</v>
      </c>
      <c r="P50" s="97"/>
    </row>
    <row r="51" spans="8:23" ht="15" customHeight="1" x14ac:dyDescent="0.35">
      <c r="O51" s="97"/>
      <c r="P51" s="97"/>
    </row>
    <row r="52" spans="8:23" ht="17.5" customHeight="1" x14ac:dyDescent="0.35"/>
    <row r="53" spans="8:23" ht="17.5" customHeight="1" x14ac:dyDescent="0.35">
      <c r="I53" s="123"/>
      <c r="J53" s="123"/>
      <c r="O53" s="121" t="e" vm="5">
        <f>_xlfn.IMAGE("https://pub-196e071ed6aa4a6a80cd72afba5ebd53.r2.dev/TA_DAILY_VN30F1M.png", "image", 1)</f>
        <v>#VALUE!</v>
      </c>
      <c r="P53" s="125" t="s">
        <v>308</v>
      </c>
    </row>
    <row r="54" spans="8:23" ht="108" customHeight="1" x14ac:dyDescent="0.35">
      <c r="H54" s="122" t="str">
        <f>VLOOKUP("ta_index", daily_8h45_comment[], 2, 0)</f>
        <v>Trong phiên 05/08, chỉ số mở cửa tăng, biến động mạnh, tạo nến xanh lớn, bóng dài hai đầu, thể hiện giằng co rõ rệt giữa hai phe. Đường trung bình động SMA 20 (1627.5) và SMA 60 (1494.5) nằm dưới giá, xác nhận xu hướng tăng cả ngắn và trung hạn. Chỉ báo Sức mạnh Tương đối RSI 14 ở mức 70.0, chỉ số đang ở vùng quá mua, cảnh báo khả năng điều chỉnh kỹ thuật.
Ở khung tuần, kháng cự quan trọng là 1698.5 (đỉnh tuần trước), trong khi vùng hỗ trợ cần chú ý là 1599.9. Về khung tháng, chỉ số đang tiếp cận ngưỡng kháng cự 1698.5, đồng thời được hỗ trợ mạnh mẽ bởi vùng Fibonacci 1602.2. Mức kháng cự then chốt là 1737.7; hỗ trợ quan trọng để duy trì đà tăng là 1635.0 và 1593.6.
Tổng thể, chỉ số đang duy trì xu hướng tăng điểm chủ đạo, với động lực mạnh mẽ từ các phiên giao dịch gần đây. Ngưỡng kháng cự 1737.7 và vùng hỗ trợ 1635.0-1593.6 sẽ là tâm điểm quyết định xu hướng tiếp theo của thị trường.</v>
      </c>
      <c r="I54" s="122"/>
      <c r="J54" s="122"/>
      <c r="K54" s="123"/>
      <c r="L54" s="20" t="str" cm="1">
        <f t="array" ref="L54:L58">_xlfn.TEXTSPLIT(H54, , CHAR(10))</f>
        <v>Trong phiên 05/08, chỉ số mở cửa tăng, biến động mạnh, tạo nến xanh lớn, bóng dài hai đầu, thể hiện giằng co rõ rệt giữa hai phe. Đường trung bình động SMA 20 (1627.5) và SMA 60 (1494.5) nằm dưới giá, xác nhận xu hướng tăng cả ngắn và trung hạn. Chỉ báo Sức mạnh Tương đối RSI 14 ở mức 70.0, chỉ số đang ở vùng quá mua, cảnh báo khả năng điều chỉnh kỹ thuật.</v>
      </c>
      <c r="O54" s="121"/>
      <c r="P54" s="73" t="str">
        <f>L54</f>
        <v>Trong phiên 05/08, chỉ số mở cửa tăng, biến động mạnh, tạo nến xanh lớn, bóng dài hai đầu, thể hiện giằng co rõ rệt giữa hai phe. Đường trung bình động SMA 20 (1627.5) và SMA 60 (1494.5) nằm dưới giá, xác nhận xu hướng tăng cả ngắn và trung hạn. Chỉ báo Sức mạnh Tương đối RSI 14 ở mức 70.0, chỉ số đang ở vùng quá mua, cảnh báo khả năng điều chỉnh kỹ thuật.</v>
      </c>
    </row>
    <row r="55" spans="8:23" ht="17.5" customHeight="1" x14ac:dyDescent="0.35">
      <c r="H55" s="122"/>
      <c r="I55" s="122"/>
      <c r="J55" s="122"/>
      <c r="K55" s="123"/>
      <c r="L55" s="20" t="str">
        <v/>
      </c>
      <c r="O55" s="121"/>
      <c r="P55" s="125" t="s">
        <v>307</v>
      </c>
    </row>
    <row r="56" spans="8:23" ht="97" customHeight="1" x14ac:dyDescent="0.35">
      <c r="H56" s="122"/>
      <c r="I56" s="122"/>
      <c r="J56" s="122"/>
      <c r="K56" s="123"/>
      <c r="L56" s="20" t="str">
        <v>Ở khung tuần, kháng cự quan trọng là 1698.5 (đỉnh tuần trước), trong khi vùng hỗ trợ cần chú ý là 1599.9. Về khung tháng, chỉ số đang tiếp cận ngưỡng kháng cự 1698.5, đồng thời được hỗ trợ mạnh mẽ bởi vùng Fibonacci 1602.2. Mức kháng cự then chốt là 1737.7; hỗ trợ quan trọng để duy trì đà tăng là 1635.0 và 1593.6.</v>
      </c>
      <c r="O56" s="121"/>
      <c r="P56" s="73" t="str">
        <f>L56</f>
        <v>Ở khung tuần, kháng cự quan trọng là 1698.5 (đỉnh tuần trước), trong khi vùng hỗ trợ cần chú ý là 1599.9. Về khung tháng, chỉ số đang tiếp cận ngưỡng kháng cự 1698.5, đồng thời được hỗ trợ mạnh mẽ bởi vùng Fibonacci 1602.2. Mức kháng cự then chốt là 1737.7; hỗ trợ quan trọng để duy trì đà tăng là 1635.0 và 1593.6.</v>
      </c>
    </row>
    <row r="57" spans="8:23" ht="17.5" customHeight="1" x14ac:dyDescent="0.35">
      <c r="H57" s="122"/>
      <c r="I57" s="122"/>
      <c r="J57" s="122"/>
      <c r="K57" s="123"/>
      <c r="L57" s="20" t="str">
        <v/>
      </c>
      <c r="O57" s="121"/>
      <c r="P57" s="125" t="s">
        <v>309</v>
      </c>
    </row>
    <row r="58" spans="8:23" ht="74.5" customHeight="1" x14ac:dyDescent="0.35">
      <c r="H58" s="122"/>
      <c r="I58" s="122"/>
      <c r="J58" s="122"/>
      <c r="K58" s="123"/>
      <c r="L58" s="20" t="str">
        <v>Tổng thể, chỉ số đang duy trì xu hướng tăng điểm chủ đạo, với động lực mạnh mẽ từ các phiên giao dịch gần đây. Ngưỡng kháng cự 1737.7 và vùng hỗ trợ 1635.0-1593.6 sẽ là tâm điểm quyết định xu hướng tiếp theo của thị trường.</v>
      </c>
      <c r="O58" s="121"/>
      <c r="P58" s="73" t="str">
        <f>L58</f>
        <v>Tổng thể, chỉ số đang duy trì xu hướng tăng điểm chủ đạo, với động lực mạnh mẽ từ các phiên giao dịch gần đây. Ngưỡng kháng cự 1737.7 và vùng hỗ trợ 1635.0-1593.6 sẽ là tâm điểm quyết định xu hướng tiếp theo của thị trường.</v>
      </c>
    </row>
    <row r="59" spans="8:23" ht="17.5" customHeight="1" thickBot="1" x14ac:dyDescent="0.4">
      <c r="H59" s="123"/>
      <c r="I59" s="123"/>
      <c r="J59" s="123"/>
      <c r="K59" s="123"/>
      <c r="O59" s="110" t="str">
        <f>$A$4</f>
        <v>*Dữ liệu cập nhật lúc 15:00 ngày 05/08/2025</v>
      </c>
      <c r="P59" s="110"/>
    </row>
    <row r="60" spans="8:23" ht="17.5" customHeight="1" x14ac:dyDescent="0.35">
      <c r="O60" s="38" t="str">
        <f>$A$3</f>
        <v>BẢN TIN CHIẾN LƯỢC GIAO DỊCH PHÁI SINH | PHIÊN NGÀY 05/08/2025</v>
      </c>
      <c r="P60" s="9" t="s">
        <v>116</v>
      </c>
    </row>
    <row r="61" spans="8:23" x14ac:dyDescent="0.35">
      <c r="S61" s="97" t="s">
        <v>311</v>
      </c>
      <c r="T61" s="97"/>
      <c r="U61" s="97"/>
      <c r="V61" s="97"/>
      <c r="W61" s="97"/>
    </row>
    <row r="62" spans="8:23" x14ac:dyDescent="0.35">
      <c r="S62" s="97"/>
      <c r="T62" s="97"/>
      <c r="U62" s="97"/>
      <c r="V62" s="97"/>
      <c r="W62" s="97"/>
    </row>
    <row r="64" spans="8:23" ht="20" customHeight="1" x14ac:dyDescent="0.35">
      <c r="P64" s="20" t="str" cm="1">
        <f t="array" ref="P64:P66">_xlfn.TEXTSPLIT(O65, , CHAR(10) &amp; CHAR(10))</f>
        <v>Vị thế Long có thể được mở trong vùng 1661.5-1662.5, dựa trên vai trò là mức giá mở cửa của phiên gần nhất và nằm trên đường SMA 20, với mức Dừng Lỗ chặt tại 1655.0. Một vị thế Long khác có thể xem xét tại vùng hỗ trợ 1635.0-1636.0, được củng cố bởi vai trò là mức giá thấp nhất của phiên và gần đường SMA 20, với mức Dừng Lỗ tại 1627.5. Các mục tiêu Chốt Lời chung có thể đặt tại các mức kháng cự gần, mang lại lợi nhuận kỳ vọng lần lượt là 36.5 và 48.0 điểm cho kịch bản vào lệnh thứ nhất (Chốt Lời 1698.5 và 1710.0), và 40.0 và 50.0 điểm cho kịch bản thứ hai (Chốt Lời 1675.0 và 1685.0).</v>
      </c>
      <c r="S64" s="128" t="s">
        <v>317</v>
      </c>
      <c r="T64" s="128"/>
      <c r="U64" s="126"/>
      <c r="V64" s="130" t="s">
        <v>318</v>
      </c>
      <c r="W64" s="130"/>
    </row>
    <row r="65" spans="15:33" ht="232.5" customHeight="1" x14ac:dyDescent="0.35">
      <c r="O65" s="73" t="str">
        <f>VLOOKUP("long_short", daily_8h45_comment[], 2, 0)</f>
        <v>Vị thế Long có thể được mở trong vùng 1661.5-1662.5, dựa trên vai trò là mức giá mở cửa của phiên gần nhất và nằm trên đường SMA 20, với mức Dừng Lỗ chặt tại 1655.0. Một vị thế Long khác có thể xem xét tại vùng hỗ trợ 1635.0-1636.0, được củng cố bởi vai trò là mức giá thấp nhất của phiên và gần đường SMA 20, với mức Dừng Lỗ tại 1627.5. Các mục tiêu Chốt Lời chung có thể đặt tại các mức kháng cự gần, mang lại lợi nhuận kỳ vọng lần lượt là 36.5 và 48.0 điểm cho kịch bản vào lệnh thứ nhất (Chốt Lời 1698.5 và 1710.0), và 40.0 và 50.0 điểm cho kịch bản thứ hai (Chốt Lời 1675.0 và 1685.0).
Vị thế Short có thể được xem xét trong vùng 1698.5-1699.5, đây là vùng kháng cự quan trọng theo nhận định chuyên gia và là đỉnh tuần/tháng trước, với mức Dừng Lỗ tại 1705.0. Một kịch bản Short khác có thể được mở tại vùng kháng cự then chốt 1737.0-1738.0, là đỉnh cao nhất của phiên gần nhất và là điểm RSI quá mua, với mức Dừng Lỗ tại 1745.0. Các mục tiêu Chốt Lời chung có thể đặt tại các vùng hỗ trợ tiềm năng, mang lại lợi nhuận kỳ vọng lần lượt là 37.0 và 50.0 điểm cho kịch bản vào lệnh thứ nhất (Chốt Lời 1661.5 và 1648.5), và 37.7 và 50.0 điểm cho kịch bản thứ hai (Chốt Lời 1700.0 và 1687.7).
Trong giai đoạn này, nên ưu tiên chiến lược Long. Xu hướng tăng điểm chủ đạo được xác nhận rõ ràng khi giá hiện tại duy trì trên cả hai đường trung bình động SMA 20 và SMA 60, cho thấy động lực tích cực đang chiếm ưu thế trên thị trường. Tuy nhiên, nếu chọn chiến lược Short, cần lưu ý chỉ thực hiện các giao dịch ngắn hạn do chỉ số đang ở vùng quá mua RSI, đồng thời luôn đặt Dừng Lỗ chặt chẽ và theo dõi sát sao lực cầu quay trở lại tại các vùng hỗ trợ chính để tránh rủi ro đảo chiều bất ngờ.</v>
      </c>
      <c r="P65" s="20" t="str">
        <v>Vị thế Short có thể được xem xét trong vùng 1698.5-1699.5, đây là vùng kháng cự quan trọng theo nhận định chuyên gia và là đỉnh tuần/tháng trước, với mức Dừng Lỗ tại 1705.0. Một kịch bản Short khác có thể được mở tại vùng kháng cự then chốt 1737.0-1738.0, là đỉnh cao nhất của phiên gần nhất và là điểm RSI quá mua, với mức Dừng Lỗ tại 1745.0. Các mục tiêu Chốt Lời chung có thể đặt tại các vùng hỗ trợ tiềm năng, mang lại lợi nhuận kỳ vọng lần lượt là 37.0 và 50.0 điểm cho kịch bản vào lệnh thứ nhất (Chốt Lời 1661.5 và 1648.5), và 37.7 và 50.0 điểm cho kịch bản thứ hai (Chốt Lời 1700.0 và 1687.7).</v>
      </c>
      <c r="T65" s="73" t="str">
        <f>P64</f>
        <v>Vị thế Long có thể được mở trong vùng 1661.5-1662.5, dựa trên vai trò là mức giá mở cửa của phiên gần nhất và nằm trên đường SMA 20, với mức Dừng Lỗ chặt tại 1655.0. Một vị thế Long khác có thể xem xét tại vùng hỗ trợ 1635.0-1636.0, được củng cố bởi vai trò là mức giá thấp nhất của phiên và gần đường SMA 20, với mức Dừng Lỗ tại 1627.5. Các mục tiêu Chốt Lời chung có thể đặt tại các mức kháng cự gần, mang lại lợi nhuận kỳ vọng lần lượt là 36.5 và 48.0 điểm cho kịch bản vào lệnh thứ nhất (Chốt Lời 1698.5 và 1710.0), và 40.0 và 50.0 điểm cho kịch bản thứ hai (Chốt Lời 1675.0 và 1685.0).</v>
      </c>
      <c r="V65" s="73" t="str">
        <f>P65</f>
        <v>Vị thế Short có thể được xem xét trong vùng 1698.5-1699.5, đây là vùng kháng cự quan trọng theo nhận định chuyên gia và là đỉnh tuần/tháng trước, với mức Dừng Lỗ tại 1705.0. Một kịch bản Short khác có thể được mở tại vùng kháng cự then chốt 1737.0-1738.0, là đỉnh cao nhất của phiên gần nhất và là điểm RSI quá mua, với mức Dừng Lỗ tại 1745.0. Các mục tiêu Chốt Lời chung có thể đặt tại các vùng hỗ trợ tiềm năng, mang lại lợi nhuận kỳ vọng lần lượt là 37.0 và 50.0 điểm cho kịch bản vào lệnh thứ nhất (Chốt Lời 1661.5 và 1648.5), và 37.7 và 50.0 điểm cho kịch bản thứ hai (Chốt Lời 1700.0 và 1687.7).</v>
      </c>
    </row>
    <row r="66" spans="15:33" ht="14" customHeight="1" x14ac:dyDescent="0.35">
      <c r="P66" s="20" t="str">
        <v>Trong giai đoạn này, nên ưu tiên chiến lược Long. Xu hướng tăng điểm chủ đạo được xác nhận rõ ràng khi giá hiện tại duy trì trên cả hai đường trung bình động SMA 20 và SMA 60, cho thấy động lực tích cực đang chiếm ưu thế trên thị trường. Tuy nhiên, nếu chọn chiến lược Short, cần lưu ý chỉ thực hiện các giao dịch ngắn hạn do chỉ số đang ở vùng quá mua RSI, đồng thời luôn đặt Dừng Lỗ chặt chẽ và theo dõi sát sao lực cầu quay trở lại tại các vùng hỗ trợ chính để tránh rủi ro đảo chiều bất ngờ.</v>
      </c>
      <c r="S66" s="126"/>
      <c r="T66" s="126"/>
    </row>
    <row r="67" spans="15:33" ht="71" customHeight="1" x14ac:dyDescent="0.35">
      <c r="S67" s="129" t="str">
        <f>"➤ " &amp; P66</f>
        <v>➤ Trong giai đoạn này, nên ưu tiên chiến lược Long. Xu hướng tăng điểm chủ đạo được xác nhận rõ ràng khi giá hiện tại duy trì trên cả hai đường trung bình động SMA 20 và SMA 60, cho thấy động lực tích cực đang chiếm ưu thế trên thị trường. Tuy nhiên, nếu chọn chiến lược Short, cần lưu ý chỉ thực hiện các giao dịch ngắn hạn do chỉ số đang ở vùng quá mua RSI, đồng thời luôn đặt Dừng Lỗ chặt chẽ và theo dõi sát sao lực cầu quay trở lại tại các vùng hỗ trợ chính để tránh rủi ro đảo chiều bất ngờ.</v>
      </c>
      <c r="T67" s="129"/>
      <c r="U67" s="129"/>
      <c r="V67" s="129"/>
      <c r="W67" s="129"/>
    </row>
    <row r="68" spans="15:33" ht="15" thickBot="1" x14ac:dyDescent="0.4">
      <c r="S68" s="110" t="str">
        <f>$A$4</f>
        <v>*Dữ liệu cập nhật lúc 15:00 ngày 05/08/2025</v>
      </c>
      <c r="T68" s="110"/>
      <c r="U68" s="110"/>
      <c r="V68" s="110"/>
      <c r="W68" s="110"/>
    </row>
    <row r="69" spans="15:33" x14ac:dyDescent="0.35">
      <c r="S69" s="38" t="str">
        <f>$A$3</f>
        <v>BẢN TIN CHIẾN LƯỢC GIAO DỊCH PHÁI SINH | PHIÊN NGÀY 05/08/2025</v>
      </c>
      <c r="T69" s="38"/>
      <c r="U69" s="9"/>
      <c r="V69" s="9"/>
      <c r="W69" s="9" t="s">
        <v>59</v>
      </c>
    </row>
    <row r="70" spans="15:33" ht="15" customHeight="1" x14ac:dyDescent="0.35">
      <c r="AA70" s="22"/>
      <c r="AB70" s="22"/>
      <c r="AC70" s="22"/>
      <c r="AD70" s="22"/>
      <c r="AE70" s="22"/>
      <c r="AF70" s="22"/>
    </row>
    <row r="71" spans="15:33" ht="15" customHeight="1" x14ac:dyDescent="0.55000000000000004">
      <c r="Z71" s="26"/>
      <c r="AA71" s="26"/>
      <c r="AB71" s="26"/>
      <c r="AC71" s="22"/>
      <c r="AD71" s="22"/>
      <c r="AE71" s="22"/>
      <c r="AF71" s="22"/>
    </row>
    <row r="72" spans="15:33" ht="14.5" customHeight="1" x14ac:dyDescent="0.55000000000000004">
      <c r="Z72" s="26"/>
      <c r="AA72" s="26"/>
      <c r="AB72" s="26"/>
      <c r="AC72" s="22"/>
      <c r="AD72" s="22"/>
      <c r="AE72" s="22"/>
      <c r="AF72" s="22"/>
    </row>
    <row r="73" spans="15:33" ht="21.5" customHeight="1" x14ac:dyDescent="0.35">
      <c r="Z73" s="95" t="s">
        <v>60</v>
      </c>
      <c r="AA73" s="95"/>
      <c r="AB73" s="95"/>
      <c r="AC73" s="95"/>
      <c r="AD73" s="95"/>
      <c r="AE73" s="95"/>
      <c r="AF73" s="95"/>
    </row>
    <row r="74" spans="15:33" ht="9" customHeight="1" x14ac:dyDescent="0.35">
      <c r="Y74" s="27"/>
      <c r="Z74" s="28"/>
      <c r="AA74" s="29"/>
      <c r="AB74" s="28"/>
      <c r="AC74" s="28"/>
      <c r="AD74" s="28"/>
      <c r="AE74" s="28"/>
      <c r="AF74" s="28"/>
      <c r="AG74" s="27"/>
    </row>
    <row r="75" spans="15:33" ht="156.5" customHeight="1" x14ac:dyDescent="0.35">
      <c r="Y75" s="30"/>
      <c r="Z75" s="96" t="s">
        <v>61</v>
      </c>
      <c r="AA75" s="96"/>
      <c r="AB75" s="96"/>
      <c r="AC75" s="96"/>
      <c r="AD75" s="96"/>
      <c r="AE75" s="96"/>
      <c r="AF75" s="96"/>
      <c r="AG75" s="30"/>
    </row>
    <row r="76" spans="15:33" ht="38.5" customHeight="1" x14ac:dyDescent="0.35">
      <c r="Z76" s="99"/>
      <c r="AA76" s="99"/>
      <c r="AB76" s="99"/>
      <c r="AC76" s="31"/>
      <c r="AD76" s="99" t="s">
        <v>62</v>
      </c>
      <c r="AE76" s="99"/>
      <c r="AF76" s="99"/>
    </row>
    <row r="77" spans="15:33" ht="127" customHeight="1" thickBot="1" x14ac:dyDescent="0.4">
      <c r="Z77" s="22"/>
      <c r="AA77" s="22"/>
      <c r="AB77" s="22"/>
      <c r="AC77" s="22"/>
      <c r="AD77" s="22"/>
      <c r="AE77" s="22"/>
      <c r="AF77" s="22"/>
    </row>
    <row r="78" spans="15:33" x14ac:dyDescent="0.35">
      <c r="Z78" s="33" t="str">
        <f>$A$3</f>
        <v>BẢN TIN CHIẾN LƯỢC GIAO DỊCH PHÁI SINH | PHIÊN NGÀY 05/08/2025</v>
      </c>
      <c r="AA78" s="33"/>
      <c r="AB78" s="33"/>
      <c r="AC78" s="33"/>
      <c r="AD78" s="100" t="s">
        <v>322</v>
      </c>
      <c r="AE78" s="100"/>
      <c r="AF78" s="100"/>
    </row>
  </sheetData>
  <mergeCells count="26">
    <mergeCell ref="Z73:AF73"/>
    <mergeCell ref="Z75:AF75"/>
    <mergeCell ref="Z76:AB76"/>
    <mergeCell ref="AD76:AF76"/>
    <mergeCell ref="AD78:AF78"/>
    <mergeCell ref="S68:W68"/>
    <mergeCell ref="S61:W62"/>
    <mergeCell ref="S64:T64"/>
    <mergeCell ref="V64:W64"/>
    <mergeCell ref="S67:W67"/>
    <mergeCell ref="O59:P59"/>
    <mergeCell ref="H54:J58"/>
    <mergeCell ref="O53:O58"/>
    <mergeCell ref="C26:F26"/>
    <mergeCell ref="C2:F3"/>
    <mergeCell ref="C25:F25"/>
    <mergeCell ref="I28:L29"/>
    <mergeCell ref="O50:P51"/>
    <mergeCell ref="C6:D6"/>
    <mergeCell ref="I48:L48"/>
    <mergeCell ref="I31:J31"/>
    <mergeCell ref="I38:J38"/>
    <mergeCell ref="I40:J40"/>
    <mergeCell ref="I47:J47"/>
    <mergeCell ref="I34:J34"/>
    <mergeCell ref="I43:J43"/>
  </mergeCells>
  <conditionalFormatting sqref="A7 J33:K33 J35:K37">
    <cfRule type="expression" dxfId="84" priority="45">
      <formula>A7&lt;0</formula>
    </cfRule>
    <cfRule type="expression" dxfId="83" priority="46">
      <formula>A7&gt;=0</formula>
    </cfRule>
  </conditionalFormatting>
  <conditionalFormatting sqref="D9:E9">
    <cfRule type="expression" dxfId="82" priority="43">
      <formula>D9&lt;0</formula>
    </cfRule>
    <cfRule type="expression" dxfId="81" priority="44">
      <formula>D9&gt;=0</formula>
    </cfRule>
  </conditionalFormatting>
  <conditionalFormatting sqref="D12:E13">
    <cfRule type="expression" dxfId="80" priority="39">
      <formula>D12&lt;0</formula>
    </cfRule>
    <cfRule type="expression" dxfId="79" priority="40">
      <formula>D12&gt;=0</formula>
    </cfRule>
  </conditionalFormatting>
  <conditionalFormatting sqref="J42:K42 J44:K46">
    <cfRule type="expression" dxfId="78" priority="11">
      <formula>J42&lt;0</formula>
    </cfRule>
    <cfRule type="expression" dxfId="77" priority="12">
      <formula>J42&gt;=0</formula>
    </cfRule>
  </conditionalFormatting>
  <conditionalFormatting sqref="D15:D23">
    <cfRule type="expression" dxfId="76" priority="9">
      <formula>D15&lt;$D$11</formula>
    </cfRule>
    <cfRule type="expression" dxfId="75" priority="10">
      <formula>D15&gt;=$D$11</formula>
    </cfRule>
  </conditionalFormatting>
  <conditionalFormatting sqref="U66:V66">
    <cfRule type="expression" dxfId="74" priority="3">
      <formula>U66&lt;0</formula>
    </cfRule>
    <cfRule type="expression" dxfId="73" priority="4">
      <formula>U66&gt;=0</formula>
    </cfRule>
  </conditionalFormatting>
  <printOptions horizontalCentered="1" verticalCentered="1"/>
  <pageMargins left="0" right="0" top="0" bottom="0" header="0" footer="0"/>
  <pageSetup paperSize="11" scale="10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6E81-600B-468D-8DDE-F635192864ED}">
  <dimension ref="A1:AM83"/>
  <sheetViews>
    <sheetView tabSelected="1" view="pageBreakPreview" topLeftCell="A10" zoomScale="130" zoomScaleNormal="70" zoomScaleSheetLayoutView="130" workbookViewId="0">
      <selection activeCell="A15" sqref="A15"/>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6.81640625" customWidth="1"/>
    <col min="17" max="17" width="24.54296875" customWidth="1"/>
    <col min="18" max="18" width="2.453125" customWidth="1"/>
    <col min="19" max="19" width="6.81640625" customWidth="1"/>
    <col min="20" max="20" width="12.26953125" customWidth="1"/>
    <col min="21" max="21" width="8.453125" customWidth="1"/>
    <col min="22" max="22" width="3.81640625" customWidth="1"/>
    <col min="23" max="23" width="2.453125" customWidth="1"/>
    <col min="24" max="24" width="6.81640625" customWidth="1"/>
    <col min="25" max="25" width="24.54296875" customWidth="1"/>
    <col min="26" max="27" width="2.26953125" customWidth="1"/>
    <col min="28" max="28" width="77" customWidth="1"/>
    <col min="29" max="29" width="22.1796875" style="35" customWidth="1"/>
    <col min="30" max="31" width="2.26953125" customWidth="1"/>
    <col min="32" max="34" width="14.54296875" customWidth="1"/>
    <col min="35" max="35" width="11.81640625" customWidth="1"/>
    <col min="36" max="38" width="14.54296875" customWidth="1"/>
    <col min="39" max="39" width="2.26953125" customWidth="1"/>
    <col min="65" max="65" width="2.26953125" customWidth="1"/>
    <col min="66" max="78" width="7.1796875" customWidth="1"/>
    <col min="79" max="79" width="2.26953125" customWidth="1"/>
  </cols>
  <sheetData>
    <row r="1" spans="1:29" ht="409.5" customHeight="1" x14ac:dyDescent="0.35">
      <c r="A1" t="e" vm="1">
        <v>#VALUE!</v>
      </c>
    </row>
    <row r="2" spans="1:29" ht="14.65" customHeight="1" x14ac:dyDescent="0.35">
      <c r="A2" t="str">
        <f>"PHIÊN NGÀY " &amp; daily_8h30_time[[#This Row],[date]]</f>
        <v>PHIÊN NGÀY 06/08/2025</v>
      </c>
      <c r="C2" s="97" t="s">
        <v>405</v>
      </c>
      <c r="D2" s="97"/>
      <c r="E2" s="97"/>
      <c r="F2" s="97"/>
      <c r="G2" s="97"/>
      <c r="H2" s="97"/>
    </row>
    <row r="3" spans="1:29" ht="14.65" customHeight="1" x14ac:dyDescent="0.35">
      <c r="A3" t="str">
        <f>"BẢN TIN CẬP NHẬT THỊ TRƯỜNG | " &amp; $A$2</f>
        <v>BẢN TIN CẬP NHẬT THỊ TRƯỜNG | PHIÊN NGÀY 06/08/2025</v>
      </c>
      <c r="C3" s="97"/>
      <c r="D3" s="97"/>
      <c r="E3" s="97"/>
      <c r="F3" s="97"/>
      <c r="G3" s="97"/>
      <c r="H3" s="97"/>
    </row>
    <row r="4" spans="1:29" ht="14" customHeight="1" x14ac:dyDescent="0.35">
      <c r="A4" t="str" cm="1">
        <f t="array" ref="A4">"*Dữ liệu cập nhật lúc " &amp; daily_14h00_time[time] &amp; " ngày " &amp; daily_14h00_time[date]</f>
        <v>*Dữ liệu cập nhật lúc 13:30 ngày 06/08/2025</v>
      </c>
    </row>
    <row r="5" spans="1:29" ht="14" customHeight="1" x14ac:dyDescent="0.35">
      <c r="C5" s="10" t="s">
        <v>24</v>
      </c>
      <c r="D5" s="13" t="s">
        <v>47</v>
      </c>
      <c r="E5" s="13" t="s">
        <v>48</v>
      </c>
      <c r="G5" s="10" t="s">
        <v>323</v>
      </c>
      <c r="H5" s="13" t="s">
        <v>47</v>
      </c>
      <c r="I5" s="13" t="s">
        <v>48</v>
      </c>
      <c r="K5" s="10" t="s">
        <v>39</v>
      </c>
      <c r="L5" s="13" t="s">
        <v>47</v>
      </c>
      <c r="M5" s="13" t="s">
        <v>48</v>
      </c>
    </row>
    <row r="6" spans="1:29" ht="14" customHeight="1" x14ac:dyDescent="0.35">
      <c r="C6" s="4" cm="1">
        <f t="array" ref="C6">LOOKUP(2, 1/(daily_14h00_data!L:L&lt;&gt;""), daily_14h00_data!L:L)</f>
        <v>1563.219970703125</v>
      </c>
      <c r="D6" s="134" cm="1">
        <f t="array" ref="D6">LOOKUP(2, 1/(daily_14h00_data!O:O&lt;&gt;""), daily_14h00_data!O:O)</f>
        <v>16.0699462890625</v>
      </c>
      <c r="E6" s="12" cm="1">
        <f t="array" ref="E6">LOOKUP(2, 1/(daily_14h00_data!N:N&lt;&gt;""), daily_14h00_data!N:N)</f>
        <v>1.0386805439342263E-2</v>
      </c>
      <c r="F6" s="5"/>
      <c r="G6" s="4" cm="1">
        <f t="array" ref="G6">LOOKUP(2, 1/(daily_14h00_data!V:V&lt;&gt;""), daily_14h00_data!V:V)</f>
        <v>266.60000610351563</v>
      </c>
      <c r="H6" s="134" cm="1">
        <f t="array" ref="H6">LOOKUP(2, 1/(daily_14h00_data!Y:Y&lt;&gt;""), daily_14h00_data!Y:Y)</f>
        <v>0.480010986328125</v>
      </c>
      <c r="I6" s="12" cm="1">
        <f t="array" ref="I6">LOOKUP(2, 1/(daily_14h00_data!X:X&lt;&gt;""), daily_14h00_data!X:X)</f>
        <v>1.8037388964957306E-3</v>
      </c>
      <c r="K6" s="4" cm="1">
        <f t="array" ref="K6">LOOKUP(2, 1/(daily_14h00_data!AF:AF&lt;&gt;""), daily_14h00_data!AF:AF)</f>
        <v>1713.199951171875</v>
      </c>
      <c r="L6" s="134" cm="1">
        <f t="array" ref="L6">LOOKUP(2, 1/(daily_14h00_data!AI:AI&lt;&gt;""), daily_14h00_data!AI:AI)</f>
        <v>23.5999755859375</v>
      </c>
      <c r="M6" s="12" cm="1">
        <f t="array" ref="M6">LOOKUP(2, 1/(daily_14h00_data!AH:AH&lt;&gt;""), daily_14h00_data!AH:AH)</f>
        <v>1.3967788782521287E-2</v>
      </c>
    </row>
    <row r="7" spans="1:29" ht="140.5" customHeight="1" x14ac:dyDescent="0.35"/>
    <row r="8" spans="1:29" ht="14" customHeight="1" x14ac:dyDescent="0.35">
      <c r="C8" s="10" t="s">
        <v>25</v>
      </c>
      <c r="D8" s="13" t="s">
        <v>47</v>
      </c>
      <c r="E8" s="13" t="s">
        <v>48</v>
      </c>
      <c r="G8" s="10" t="s">
        <v>324</v>
      </c>
      <c r="H8" s="13" t="s">
        <v>47</v>
      </c>
      <c r="I8" s="13" t="s">
        <v>48</v>
      </c>
      <c r="K8" s="10" t="s">
        <v>325</v>
      </c>
      <c r="L8" s="13" t="s">
        <v>47</v>
      </c>
      <c r="M8" s="13" t="s">
        <v>48</v>
      </c>
    </row>
    <row r="9" spans="1:29" ht="14" customHeight="1" x14ac:dyDescent="0.35">
      <c r="C9" s="4" cm="1">
        <f t="array" ref="C9">LOOKUP(2, 1/(daily_14h00_data!Q:Q&lt;&gt;""), daily_14h00_data!Q:Q)</f>
        <v>1712.47998046875</v>
      </c>
      <c r="D9" s="134" cm="1">
        <f t="array" ref="D9">LOOKUP(2, 1/(daily_14h00_data!T:T&lt;&gt;""), daily_14h00_data!T:T)</f>
        <v>22.0499267578125</v>
      </c>
      <c r="E9" s="12" cm="1">
        <f t="array" ref="E9">LOOKUP(2, 1/(daily_14h00_data!S:S&lt;&gt;""), daily_14h00_data!S:S)</f>
        <v>1.3043974643852979E-2</v>
      </c>
      <c r="G9" s="4" cm="1">
        <f t="array" ref="G9">LOOKUP(2, 1/(daily_14h00_data!AA:AA&lt;&gt;""), daily_14h00_data!AA:AA)</f>
        <v>107.11000061035156</v>
      </c>
      <c r="H9" s="134" cm="1">
        <f t="array" ref="H9">LOOKUP(2, 1/(daily_14h00_data!AD:AD&lt;&gt;""), daily_14h00_data!AD:AD)</f>
        <v>-0.3899993896484375</v>
      </c>
      <c r="I9" s="12" cm="1">
        <f t="array" ref="I9">LOOKUP(2, 1/(daily_14h00_data!AC:AC&lt;&gt;""), daily_14h00_data!AC:AC)</f>
        <v>-3.6279012990552326E-3</v>
      </c>
      <c r="K9" s="4" cm="1">
        <f t="array" ref="K9">LOOKUP(2, 1/(daily_14h00_data!AK:AK&lt;&gt;""), daily_14h00_data!AK:AK)</f>
        <v>1705</v>
      </c>
      <c r="L9" s="134" cm="1">
        <f t="array" ref="L9">LOOKUP(2, 1/(daily_14h00_data!AN:AN&lt;&gt;""), daily_14h00_data!AN:AN)</f>
        <v>30</v>
      </c>
      <c r="M9" s="12" cm="1">
        <f t="array" ref="M9">LOOKUP(2, 1/(daily_14h00_data!AM:AM&lt;&gt;""), daily_14h00_data!AM:AM)</f>
        <v>1.7910447761194031E-2</v>
      </c>
    </row>
    <row r="10" spans="1:29" ht="140.5" customHeight="1" x14ac:dyDescent="0.35"/>
    <row r="11" spans="1:29" ht="17.25" customHeight="1" thickBot="1" x14ac:dyDescent="0.4">
      <c r="C11" s="112" t="str">
        <f>$A$4</f>
        <v>*Dữ liệu cập nhật lúc 13:30 ngày 06/08/2025</v>
      </c>
      <c r="D11" s="112"/>
      <c r="E11" s="112"/>
      <c r="F11" s="112"/>
      <c r="G11" s="112"/>
      <c r="H11" s="112"/>
      <c r="I11" s="112"/>
      <c r="J11" s="112"/>
      <c r="K11" s="112"/>
      <c r="L11" s="112"/>
      <c r="M11" s="112"/>
    </row>
    <row r="12" spans="1:29" ht="17.149999999999999" customHeight="1" x14ac:dyDescent="0.35">
      <c r="C12" s="113" t="str">
        <f>$A$3</f>
        <v>BẢN TIN CẬP NHẬT THỊ TRƯỜNG | PHIÊN NGÀY 06/08/2025</v>
      </c>
      <c r="D12" s="113"/>
      <c r="E12" s="113"/>
      <c r="F12" s="113"/>
      <c r="G12" s="113"/>
      <c r="H12" s="113"/>
      <c r="I12" s="113"/>
      <c r="J12" s="7"/>
      <c r="K12" s="8"/>
      <c r="L12" s="8"/>
      <c r="M12" s="9" t="s">
        <v>45</v>
      </c>
    </row>
    <row r="13" spans="1:29" ht="14.65" customHeight="1" x14ac:dyDescent="0.35">
      <c r="P13" s="97" t="s">
        <v>51</v>
      </c>
      <c r="Q13" s="97"/>
      <c r="R13" s="97"/>
      <c r="S13" s="97"/>
      <c r="T13" s="3"/>
      <c r="U13" s="3"/>
      <c r="AB13" s="97"/>
      <c r="AC13" s="97"/>
    </row>
    <row r="14" spans="1:29" ht="14.65" customHeight="1" x14ac:dyDescent="0.35">
      <c r="P14" s="97"/>
      <c r="Q14" s="97"/>
      <c r="R14" s="97"/>
      <c r="S14" s="97"/>
      <c r="T14" s="3"/>
      <c r="U14" s="3"/>
      <c r="AB14" s="97"/>
      <c r="AC14" s="97"/>
    </row>
    <row r="16" spans="1:29" ht="35" customHeight="1" x14ac:dyDescent="0.35">
      <c r="P16" s="98" t="e" cm="1" vm="2">
        <f t="array" ref="P16">_xlfn.IMAGE(TRANSPOSE(_xlfn._xlws.FILTER(daily_14h00_news!S3:S12, daily_14h00_news!L3:L12="o")), "image", 1)</f>
        <v>#VALUE!</v>
      </c>
      <c r="Q16" s="98"/>
      <c r="R16" s="98"/>
      <c r="S16" s="98"/>
      <c r="T16" s="98"/>
      <c r="U16" s="105" t="str" cm="1">
        <f t="array" ref="U16">TRANSPOSE(_xlfn._xlws.FILTER(daily_14h00_news!Q3:Q12, daily_14h00_news!L3:L12="o"))</f>
        <v>Chiều 4/8, NHNN họp với các ngân hàng, bàn giải pháp giảm lãi suất cho vay</v>
      </c>
      <c r="V16" s="105"/>
      <c r="W16" s="105"/>
      <c r="X16" s="105"/>
      <c r="Y16" s="105"/>
      <c r="AB16" s="98"/>
      <c r="AC16" s="98"/>
    </row>
    <row r="17" spans="11:29" ht="87" customHeight="1" x14ac:dyDescent="0.35">
      <c r="P17" s="98"/>
      <c r="Q17" s="98"/>
      <c r="R17" s="98"/>
      <c r="S17" s="98"/>
      <c r="T17" s="98"/>
      <c r="U17" s="106" t="str" cm="1">
        <f t="array" ref="U17">TRIM(SUBSTITUTE(TRANSPOSE(_xlfn._xlws.FILTER(daily_14h00_news!R3:R12, daily_14h00_news!L3:L12="o")), CHAR(10), " "))</f>
        <v>NHNN yêu cầu TCTD ổn định lãi suất tiền gửi, phấn đấu giảm lãi suất cho vay 3,27%. GDP 6 tháng đầu năm 2025 đạt 7,52%, tín dụng tăng 9,8%. Thủ tướng Chính phủ quan tâm chỉ đạo sát sao việc ổn định lãi suất huy động, giảm lãi suất cho vay. NHNN nới room tín dụng năm 2025, đáp ứng nhu cầu vốn cho nền kinh tế. Tăng trưởng tín dụng hiệu quả, hướng vào sản xuất kinh doanh, lĩnh vực ưu tiên.</v>
      </c>
      <c r="V17" s="106"/>
      <c r="W17" s="106"/>
      <c r="X17" s="106"/>
      <c r="Y17" s="106"/>
      <c r="AB17" s="98"/>
      <c r="AC17" s="98"/>
    </row>
    <row r="18" spans="11:29" ht="20" customHeight="1" x14ac:dyDescent="0.35">
      <c r="P18" s="98"/>
      <c r="Q18" s="98"/>
      <c r="R18" s="98"/>
      <c r="S18" s="98"/>
      <c r="T18" s="98"/>
      <c r="U18" s="25" t="s">
        <v>55</v>
      </c>
      <c r="V18" s="93" t="str" cm="1">
        <f t="array" ref="V18">TRANSPOSE(_xlfn._xlws.FILTER(daily_14h00_news!O3:O12, daily_14h00_news!L3:L12="o"))</f>
        <v>Tích cực</v>
      </c>
      <c r="W18" s="93"/>
      <c r="X18" s="93"/>
      <c r="Y18" s="93"/>
      <c r="AB18" s="98"/>
      <c r="AC18" s="98"/>
    </row>
    <row r="19" spans="11:29" ht="20.5" customHeight="1" x14ac:dyDescent="0.35">
      <c r="Q19" s="15"/>
      <c r="R19" s="14"/>
      <c r="S19" s="14"/>
      <c r="T19" s="14"/>
      <c r="U19" s="14"/>
      <c r="V19" s="15"/>
      <c r="W19" s="14"/>
      <c r="X19" s="14"/>
      <c r="Y19" s="14"/>
      <c r="AC19" s="34"/>
    </row>
    <row r="20" spans="11:29" ht="45" customHeight="1" x14ac:dyDescent="0.35">
      <c r="K20" s="20" t="str" cm="1">
        <f t="array" ref="K20:M20">TRANSPOSE(_xlfn._xlws.FILTER(daily_14h00_news!Q3:Q12, daily_14h00_news!L3:L12="x"))</f>
        <v>30 bộ ngành và 11 địa phương giải ngân thấp hơn mức bình quân cả nước</v>
      </c>
      <c r="L20" s="20" t="str">
        <v>Thu hút vốn FDI trong 7 tháng qua đạt hơn 24 tỷ USD, tăng 27.3% so với cùng kỳ năm trước</v>
      </c>
      <c r="M20" s="20" t="str">
        <v>Thủ tướng: Đẩy mạnh việc cắt giảm điều kiện kinh doanh và TTHC để kinh tế tư nhân phát triển mạnh mẽ</v>
      </c>
      <c r="P20" s="102" t="str">
        <f>K20</f>
        <v>30 bộ ngành và 11 địa phương giải ngân thấp hơn mức bình quân cả nước</v>
      </c>
      <c r="Q20" s="102"/>
      <c r="R20" s="85"/>
      <c r="S20" s="103" t="str">
        <f>L20</f>
        <v>Thu hút vốn FDI trong 7 tháng qua đạt hơn 24 tỷ USD, tăng 27.3% so với cùng kỳ năm trước</v>
      </c>
      <c r="T20" s="103"/>
      <c r="U20" s="103"/>
      <c r="V20" s="103"/>
      <c r="W20" s="85"/>
      <c r="X20" s="102" t="str">
        <f>M20</f>
        <v>Thủ tướng: Đẩy mạnh việc cắt giảm điều kiện kinh doanh và TTHC để kinh tế tư nhân phát triển mạnh mẽ</v>
      </c>
      <c r="Y20" s="102"/>
      <c r="AB20" s="101"/>
      <c r="AC20" s="101"/>
    </row>
    <row r="21" spans="11:29" ht="124" customHeight="1" x14ac:dyDescent="0.35">
      <c r="K21" s="19" t="str" cm="1">
        <f t="array" ref="K21:M21">TRANSPOSE(_xlfn._xlws.FILTER(daily_14h00_news!R3:R12, daily_14h00_news!L3:L12="x"))</f>
        <v>Đến hết tháng 7/2025, vốn đầu tư công giải ngân đạt 388.301 tỷ đồng, tương đương 39,45% kế hoạch. Vốn địa phương giải ngân 57,5% kế hoạch, cao hơn nhiều so với trung ương 28%. Chương trình mục tiêu quốc gia giải ngân đạt 12.840,7 tỷ đồng, tương đương 52,5%. Vướng mắc giải phóng mặt bằng, giá đất, thủ tục chậm phê duyệt là nguyên nhân chính. 30 bộ, cơ quan trung ương và 11 địa phương giải ngân dưới mức bình quân cả nước.</v>
      </c>
      <c r="L21" s="19" t="str">
        <v>Trong bảy tháng đầu năm 2025, Việt Nam thu hút hơn 24 tỷ USD vốn FDI, tăng 27.3%. Vốn đăng ký cấp mới đạt 10.03 tỷ USD với ngành chế biến, chế tạo dẫn đầu. Singapore, Trung Quốc và Thụy Điển là ba nhà đầu tư lớn nhất vào Việt Nam. Vốn đầu tư trực tiếp thực hiện ước đạt 13.6 tỷ USD, cao nhất trong năm năm qua. Việt Nam đầu tư ra nước ngoài cũng tăng mạnh, đạt 528.5 triệu USD.</v>
      </c>
      <c r="M21" s="19" t="str">
        <v>Thủ tướng yêu cầu đẩy mạnh cắt giảm điều kiện kinh doanh và thủ tục hành chính. Nghị quyết 68 xác định kinh tế tư nhân là động lực quan trọng nhất. Cần hoàn thành 15 nhóm nhiệm vụ, giải pháp cụ thể cho đến cuối năm 2025. Bộ Tài chính xây dựng chính sách hỗ trợ doanh nghiệp vừa và nhỏ về thuế. Cần huy động nguồn vốn ưu đãi, phát triển khoa học công nghệ, chuyển đổi số.</v>
      </c>
      <c r="P21" s="107" t="str">
        <f>TRIM(SUBSTITUTE(K21, CHAR(10), " "))</f>
        <v>Đến hết tháng 7/2025, vốn đầu tư công giải ngân đạt 388.301 tỷ đồng, tương đương 39,45% kế hoạch. Vốn địa phương giải ngân 57,5% kế hoạch, cao hơn nhiều so với trung ương 28%. Chương trình mục tiêu quốc gia giải ngân đạt 12.840,7 tỷ đồng, tương đương 52,5%. Vướng mắc giải phóng mặt bằng, giá đất, thủ tục chậm phê duyệt là nguyên nhân chính. 30 bộ, cơ quan trung ương và 11 địa phương giải ngân dưới mức bình quân cả nước.</v>
      </c>
      <c r="Q21" s="107"/>
      <c r="S21" s="94" t="str">
        <f>TRIM(SUBSTITUTE(L21, CHAR(10), " "))</f>
        <v>Trong bảy tháng đầu năm 2025, Việt Nam thu hút hơn 24 tỷ USD vốn FDI, tăng 27.3%. Vốn đăng ký cấp mới đạt 10.03 tỷ USD với ngành chế biến, chế tạo dẫn đầu. Singapore, Trung Quốc và Thụy Điển là ba nhà đầu tư lớn nhất vào Việt Nam. Vốn đầu tư trực tiếp thực hiện ước đạt 13.6 tỷ USD, cao nhất trong năm năm qua. Việt Nam đầu tư ra nước ngoài cũng tăng mạnh, đạt 528.5 triệu USD.</v>
      </c>
      <c r="T21" s="94"/>
      <c r="U21" s="94"/>
      <c r="V21" s="94"/>
      <c r="X21" s="94" t="str">
        <f>TRIM(SUBSTITUTE(M21, CHAR(10), " "))</f>
        <v>Thủ tướng yêu cầu đẩy mạnh cắt giảm điều kiện kinh doanh và thủ tục hành chính. Nghị quyết 68 xác định kinh tế tư nhân là động lực quan trọng nhất. Cần hoàn thành 15 nhóm nhiệm vụ, giải pháp cụ thể cho đến cuối năm 2025. Bộ Tài chính xây dựng chính sách hỗ trợ doanh nghiệp vừa và nhỏ về thuế. Cần huy động nguồn vốn ưu đãi, phát triển khoa học công nghệ, chuyển đổi số.</v>
      </c>
      <c r="Y21" s="94"/>
      <c r="AB21" s="92"/>
      <c r="AC21" s="92"/>
    </row>
    <row r="22" spans="11:29" ht="21.4" customHeight="1" thickBot="1" x14ac:dyDescent="0.4">
      <c r="K22" s="22" t="str" cm="1">
        <f t="array" ref="K22:M22">TRANSPOSE(_xlfn._xlws.FILTER(daily_14h00_news!O3:O12, daily_14h00_news!L3:L12="x"))</f>
        <v>Tiêu cực</v>
      </c>
      <c r="L22" s="22" t="str">
        <v>Tích cực</v>
      </c>
      <c r="M22" s="22" t="str">
        <v>Tích cực</v>
      </c>
      <c r="P22" s="24" t="s">
        <v>55</v>
      </c>
      <c r="Q22" s="23" t="str">
        <f>K22</f>
        <v>Tiêu cực</v>
      </c>
      <c r="R22" s="21"/>
      <c r="S22" s="24" t="s">
        <v>55</v>
      </c>
      <c r="T22" s="93" t="str">
        <f>L22</f>
        <v>Tích cực</v>
      </c>
      <c r="U22" s="93"/>
      <c r="V22" s="93"/>
      <c r="W22" s="21"/>
      <c r="X22" s="24" t="s">
        <v>55</v>
      </c>
      <c r="Y22" s="93" t="str">
        <f>M22</f>
        <v>Tích cực</v>
      </c>
      <c r="Z22" s="93"/>
    </row>
    <row r="23" spans="11:29" ht="17.149999999999999" customHeight="1" x14ac:dyDescent="0.35">
      <c r="P23" s="104" t="str">
        <f>$A$3</f>
        <v>BẢN TIN CẬP NHẬT THỊ TRƯỜNG | PHIÊN NGÀY 06/08/2025</v>
      </c>
      <c r="Q23" s="104"/>
      <c r="R23" s="104"/>
      <c r="S23" s="104"/>
      <c r="T23" s="104"/>
      <c r="U23" s="6"/>
      <c r="V23" s="8"/>
      <c r="W23" s="8"/>
      <c r="X23" s="8"/>
      <c r="Y23" s="9" t="s">
        <v>56</v>
      </c>
    </row>
    <row r="24" spans="11:29" ht="15" customHeight="1" x14ac:dyDescent="0.35">
      <c r="P24" s="97" t="s">
        <v>57</v>
      </c>
      <c r="Q24" s="97"/>
      <c r="R24" s="97"/>
      <c r="S24" s="97"/>
      <c r="T24" s="3"/>
      <c r="U24" s="3"/>
      <c r="AB24" s="92"/>
      <c r="AC24" s="92"/>
    </row>
    <row r="25" spans="11:29" ht="15" customHeight="1" x14ac:dyDescent="0.35">
      <c r="P25" s="97"/>
      <c r="Q25" s="97"/>
      <c r="R25" s="97"/>
      <c r="S25" s="97"/>
      <c r="T25" s="3"/>
      <c r="U25" s="3"/>
      <c r="AB25" s="92"/>
      <c r="AC25" s="92"/>
    </row>
    <row r="27" spans="11:29" ht="36.5" customHeight="1" x14ac:dyDescent="0.35">
      <c r="P27" s="98" t="e" cm="1" vm="6">
        <f t="array" ref="P27">_xlfn.IMAGE(TRANSPOSE(_xlfn._xlws.FILTER(daily_14h00_news!S15:S24, daily_14h00_news!L15:L24="o")), "image", 1)</f>
        <v>#VALUE!</v>
      </c>
      <c r="Q27" s="98"/>
      <c r="R27" s="98"/>
      <c r="S27" s="98"/>
      <c r="T27" s="98"/>
      <c r="U27" s="105" t="str" cm="1">
        <f t="array" ref="U27">TRANSPOSE(_xlfn._xlws.FILTER(daily_14h00_news!Q15:Q24, daily_14h00_news!L15:L24="o"))</f>
        <v>Tổng thống Trump sắp ra quyết định về việc gia hạn “đình chiến” thương mại với Trung Quốc</v>
      </c>
      <c r="V27" s="105"/>
      <c r="W27" s="105"/>
      <c r="X27" s="105"/>
      <c r="Y27" s="105"/>
      <c r="AB27" s="92"/>
      <c r="AC27" s="92"/>
    </row>
    <row r="28" spans="11:29" ht="86.5" customHeight="1" x14ac:dyDescent="0.35">
      <c r="P28" s="98"/>
      <c r="Q28" s="98"/>
      <c r="R28" s="98"/>
      <c r="S28" s="98"/>
      <c r="T28" s="98"/>
      <c r="U28" s="106" t="str" cm="1">
        <f t="array" ref="U28">TRIM(SUBSTITUTE(TRANSPOSE(_xlfn._xlws.FILTER(daily_14h00_news!R15:R24, daily_14h00_news!L15:L24="o")), CHAR(10), " "))</f>
        <v>Tổng thống Trump đang tiến gần thỏa thuận gia hạn thương mại với Trung Quốc. Thỏa thuận đình chiến tháng 5 giảm thuế quan với hàng hóa hai nước. Ông Trump chỉ muốn gặp Chủ tịch Tập Cận Bình nếu đạt được thỏa thuận cuối cùng. Thỏa thuận "đình chiến" hiện tại sẽ hết hạn vào ngày 12/8 sắp tới. Nếu không gia hạn, thuế quan Mỹ và Trung Quốc có thể trở lại mức 145% và 125%.</v>
      </c>
      <c r="V28" s="106"/>
      <c r="W28" s="106"/>
      <c r="X28" s="106"/>
      <c r="Y28" s="106"/>
      <c r="AB28" s="92"/>
      <c r="AC28" s="92"/>
    </row>
    <row r="29" spans="11:29" ht="20" customHeight="1" x14ac:dyDescent="0.35">
      <c r="P29" s="98"/>
      <c r="Q29" s="98"/>
      <c r="R29" s="98"/>
      <c r="S29" s="98"/>
      <c r="T29" s="98"/>
      <c r="U29" s="25" t="s">
        <v>55</v>
      </c>
      <c r="V29" s="93" t="str" cm="1">
        <f t="array" ref="V29">TRANSPOSE(_xlfn._xlws.FILTER(daily_14h00_news!O15:O24, daily_14h00_news!L15:L24="o"))</f>
        <v>Trung lập</v>
      </c>
      <c r="W29" s="93"/>
      <c r="X29" s="93"/>
      <c r="Y29" s="93"/>
      <c r="AB29" s="92"/>
      <c r="AC29" s="92"/>
    </row>
    <row r="30" spans="11:29" ht="22" customHeight="1" x14ac:dyDescent="0.35">
      <c r="Q30" s="15"/>
      <c r="R30" s="14"/>
      <c r="S30" s="14"/>
      <c r="T30" s="14"/>
      <c r="U30" s="14"/>
      <c r="V30" s="15"/>
      <c r="W30" s="14"/>
      <c r="X30" s="14"/>
      <c r="Y30" s="14"/>
    </row>
    <row r="31" spans="11:29" ht="44" customHeight="1" x14ac:dyDescent="0.35">
      <c r="K31" s="20" t="str" cm="1">
        <f t="array" ref="K31:M31">TRANSPOSE(_xlfn._xlws.FILTER(daily_14h00_news!Q15:Q24, daily_14h00_news!L15:L24="x"))</f>
        <v>Phố Wall giảm điểm do lo ngại về thuế quan và dữ liệu kinh tế ảm đạm</v>
      </c>
      <c r="L31" s="20" t="str">
        <v>Quan chức Fed: Thời điểm cắt giảm lãi suất đang đến gần, có thể cần hơn hai đợt giảm</v>
      </c>
      <c r="M31" s="20" t="str">
        <v>Tỷ giá USD hôm nay 6/8: Tăng khi thị trường chú ý đến người kế nhiệm chủ tịch Fed</v>
      </c>
      <c r="P31" s="102" t="str">
        <f>K31</f>
        <v>Phố Wall giảm điểm do lo ngại về thuế quan và dữ liệu kinh tế ảm đạm</v>
      </c>
      <c r="Q31" s="102"/>
      <c r="R31" s="85"/>
      <c r="S31" s="103" t="str">
        <f>L31</f>
        <v>Quan chức Fed: Thời điểm cắt giảm lãi suất đang đến gần, có thể cần hơn hai đợt giảm</v>
      </c>
      <c r="T31" s="103"/>
      <c r="U31" s="103"/>
      <c r="V31" s="103"/>
      <c r="W31" s="85"/>
      <c r="X31" s="102" t="str">
        <f>M31</f>
        <v>Tỷ giá USD hôm nay 6/8: Tăng khi thị trường chú ý đến người kế nhiệm chủ tịch Fed</v>
      </c>
      <c r="Y31" s="102"/>
      <c r="AB31" s="92"/>
      <c r="AC31" s="92"/>
    </row>
    <row r="32" spans="11:29" ht="123.5" customHeight="1" x14ac:dyDescent="0.35">
      <c r="K32" s="19" t="str" cm="1">
        <f t="array" ref="K32:M32">TRANSPOSE(_xlfn._xlws.FILTER(daily_14h00_news!R15:R24, daily_14h00_news!L15:L24="x"))</f>
        <v>Chỉ số S&amp;P 500 giảm 0.49% xuống 6,299.19 điểm do lo ngại thuế quan và dữ liệu kinh tế. Nasdaq Composite mất 0.65% còn 20,916.55 điểm, Dow Jones giảm 0.14%. Chỉ số Dịch vụ ISM đi ngang tháng 7, gia tăng lo ngại lạm phát đình trệ. Tổng thống Trump dự kiến áp thuế quan mới đối với chip và dược phẩm. Cổ phiếu Palantir tăng 7.9% trong khi Caterpillar và Eaton lại giảm mạnh.</v>
      </c>
      <c r="L32" s="19" t="str">
        <v>Chủ tịch Fed San Francisco Mary Daly cho rằng thời điểm cắt giảm lãi suất đang đến gần. Thị trường lao động Mỹ có dấu hiệu suy yếu, chỉ tạo thêm 73,000 việc làm tháng trước. Bà tin rằng chính sách lãi suất hiện tại không còn phù hợp với tình hình kinh tế. Daly sẵn sàng chờ thêm một chu kỳ nhưng không thể chờ mãi mãi. Có khả năng Fed cần phải cắt giảm lãi suất nhiều hơn hai lần.</v>
      </c>
      <c r="M32" s="19" t="str">
        <v>Chỉ số USD Index tăng lên 98,73 do thị trường chờ đợi đề cử của Tổng thống Trump cho Fed. Tổng thống Trump sẽ sớm công bố thay thế Thống đốc Fed Kugler và chủ tịch Fed tiếp theo. Thị trường kỳ vọng Fed sẽ cắt giảm lãi suất 91% vào tháng 9. Dữ liệu dịch vụ Mỹ tháng 7 bất ngờ không đổi ở mức 50,1. Goldman Sachs dự báo Fed sẽ có ba lần cắt giảm lãi suất liên tiếp.</v>
      </c>
      <c r="P32" s="107" t="str">
        <f>TRIM(SUBSTITUTE(K32, CHAR(10), " "))</f>
        <v>Chỉ số S&amp;P 500 giảm 0.49% xuống 6,299.19 điểm do lo ngại thuế quan và dữ liệu kinh tế. Nasdaq Composite mất 0.65% còn 20,916.55 điểm, Dow Jones giảm 0.14%. Chỉ số Dịch vụ ISM đi ngang tháng 7, gia tăng lo ngại lạm phát đình trệ. Tổng thống Trump dự kiến áp thuế quan mới đối với chip và dược phẩm. Cổ phiếu Palantir tăng 7.9% trong khi Caterpillar và Eaton lại giảm mạnh.</v>
      </c>
      <c r="Q32" s="107"/>
      <c r="S32" s="94" t="str">
        <f>TRIM(SUBSTITUTE(L32, CHAR(10), " "))</f>
        <v>Chủ tịch Fed San Francisco Mary Daly cho rằng thời điểm cắt giảm lãi suất đang đến gần. Thị trường lao động Mỹ có dấu hiệu suy yếu, chỉ tạo thêm 73,000 việc làm tháng trước. Bà tin rằng chính sách lãi suất hiện tại không còn phù hợp với tình hình kinh tế. Daly sẵn sàng chờ thêm một chu kỳ nhưng không thể chờ mãi mãi. Có khả năng Fed cần phải cắt giảm lãi suất nhiều hơn hai lần.</v>
      </c>
      <c r="T32" s="94"/>
      <c r="U32" s="94"/>
      <c r="V32" s="94"/>
      <c r="X32" s="94" t="str">
        <f>TRIM(SUBSTITUTE(M32, CHAR(10), " "))</f>
        <v>Chỉ số USD Index tăng lên 98,73 do thị trường chờ đợi đề cử của Tổng thống Trump cho Fed. Tổng thống Trump sẽ sớm công bố thay thế Thống đốc Fed Kugler và chủ tịch Fed tiếp theo. Thị trường kỳ vọng Fed sẽ cắt giảm lãi suất 91% vào tháng 9. Dữ liệu dịch vụ Mỹ tháng 7 bất ngờ không đổi ở mức 50,1. Goldman Sachs dự báo Fed sẽ có ba lần cắt giảm lãi suất liên tiếp.</v>
      </c>
      <c r="Y32" s="94"/>
      <c r="AB32" s="92"/>
      <c r="AC32" s="92"/>
    </row>
    <row r="33" spans="11:29" ht="19.5" customHeight="1" thickBot="1" x14ac:dyDescent="0.4">
      <c r="K33" s="22" t="str" cm="1">
        <f t="array" ref="K33:M33">TRANSPOSE(_xlfn._xlws.FILTER(daily_14h00_news!O15:O24, daily_14h00_news!L15:L24="x"))</f>
        <v>Tiêu cực</v>
      </c>
      <c r="L33" s="22" t="str">
        <v>Tích cực</v>
      </c>
      <c r="M33" s="22" t="str">
        <v>Trung lập</v>
      </c>
      <c r="P33" s="24" t="s">
        <v>55</v>
      </c>
      <c r="Q33" s="23" t="str">
        <f>K33</f>
        <v>Tiêu cực</v>
      </c>
      <c r="R33" s="21"/>
      <c r="S33" s="24" t="s">
        <v>55</v>
      </c>
      <c r="T33" s="93" t="str">
        <f>L33</f>
        <v>Tích cực</v>
      </c>
      <c r="U33" s="93"/>
      <c r="V33" s="93"/>
      <c r="W33" s="21"/>
      <c r="X33" s="24" t="s">
        <v>55</v>
      </c>
      <c r="Y33" s="93" t="str">
        <f>M33</f>
        <v>Trung lập</v>
      </c>
      <c r="Z33" s="93"/>
    </row>
    <row r="34" spans="11:29" ht="17.149999999999999" customHeight="1" x14ac:dyDescent="0.35">
      <c r="P34" s="104" t="str">
        <f>$A$3</f>
        <v>BẢN TIN CẬP NHẬT THỊ TRƯỜNG | PHIÊN NGÀY 06/08/2025</v>
      </c>
      <c r="Q34" s="104"/>
      <c r="R34" s="104"/>
      <c r="S34" s="104"/>
      <c r="T34" s="104"/>
      <c r="U34" s="6"/>
      <c r="V34" s="8"/>
      <c r="W34" s="8"/>
      <c r="X34" s="8"/>
      <c r="Y34" s="9" t="s">
        <v>116</v>
      </c>
      <c r="AB34" s="92"/>
      <c r="AC34" s="92"/>
    </row>
    <row r="35" spans="11:29" ht="14.65" customHeight="1" x14ac:dyDescent="0.35">
      <c r="P35" s="97" t="s">
        <v>58</v>
      </c>
      <c r="Q35" s="97"/>
      <c r="R35" s="97"/>
      <c r="S35" s="97"/>
      <c r="T35" s="3"/>
      <c r="U35" s="3"/>
      <c r="AB35" s="92"/>
      <c r="AC35" s="92"/>
    </row>
    <row r="36" spans="11:29" ht="14.65" customHeight="1" x14ac:dyDescent="0.35">
      <c r="P36" s="97"/>
      <c r="Q36" s="97"/>
      <c r="R36" s="97"/>
      <c r="S36" s="97"/>
      <c r="T36" s="3"/>
      <c r="U36" s="3"/>
      <c r="AB36" s="92"/>
      <c r="AC36" s="92"/>
    </row>
    <row r="38" spans="11:29" ht="35.15" customHeight="1" x14ac:dyDescent="0.35">
      <c r="P38" s="98" t="e" cm="1" vm="4">
        <f t="array" ref="P38">_xlfn.IMAGE(TRANSPOSE(_xlfn._xlws.FILTER(daily_14h00_news!S27:S36, daily_14h00_news!L27:L36="o")), "image", 1)</f>
        <v>#VALUE!</v>
      </c>
      <c r="Q38" s="98"/>
      <c r="R38" s="98"/>
      <c r="S38" s="98"/>
      <c r="T38" s="98"/>
      <c r="U38" s="105" t="str" cm="1">
        <f t="array" ref="U38">TRANSPOSE(_xlfn._xlws.FILTER(daily_14h00_news!Q27:Q36, daily_14h00_news!L27:L36="o"))</f>
        <v>“Địa chấn” cổ phiếu Hòa Phát: Gần 6.000 tỷ khớp lệnh trong một phiên, chưa từng có trong lịch sử</v>
      </c>
      <c r="V38" s="105"/>
      <c r="W38" s="105"/>
      <c r="X38" s="105"/>
      <c r="Y38" s="105"/>
      <c r="AB38" s="92"/>
      <c r="AC38" s="92"/>
    </row>
    <row r="39" spans="11:29" ht="86.5" customHeight="1" x14ac:dyDescent="0.35">
      <c r="P39" s="98"/>
      <c r="Q39" s="98"/>
      <c r="R39" s="98"/>
      <c r="S39" s="98"/>
      <c r="T39" s="98"/>
      <c r="U39" s="106" t="str" cm="1">
        <f t="array" ref="U39">TRIM(SUBSTITUTE(TRANSPOSE(_xlfn._xlws.FILTER(daily_14h00_news!R27:R36, daily_14h00_news!L27:L36="o")), CHAR(10), " "))</f>
        <v>Cổ phiếu Hòa Phát (HPG) lập kỷ lục giao dịch hơn 5.700 tỷ đồng với 216 triệu đơn vị. Khối ngoại mua ròng gần 1.100 tỷ đồng, thúc đẩy HPG tăng 4,35% giá trị. Lợi nhuận quý 2 của Hòa Phát đạt 4.265 tỷ đồng, tăng 28% nhờ giá vốn tốt. 6 tháng đầu năm, doanh thu đạt 74.000 tỷ, lợi nhuận 7.600 tỷ đồng. Hòa Phát đặt mục tiêu tham vọng 170.000 tỷ doanh thu, 15.000 tỷ lợi nhuận năm nay.</v>
      </c>
      <c r="V39" s="106"/>
      <c r="W39" s="106"/>
      <c r="X39" s="106"/>
      <c r="Y39" s="106"/>
      <c r="AB39" s="92"/>
      <c r="AC39" s="92"/>
    </row>
    <row r="40" spans="11:29" ht="19" customHeight="1" x14ac:dyDescent="0.35">
      <c r="P40" s="98"/>
      <c r="Q40" s="98"/>
      <c r="R40" s="98"/>
      <c r="S40" s="98"/>
      <c r="T40" s="98"/>
      <c r="U40" s="25" t="s">
        <v>55</v>
      </c>
      <c r="V40" s="93" t="str" cm="1">
        <f t="array" ref="V40">TRANSPOSE(_xlfn._xlws.FILTER(daily_14h00_news!O27:O36, daily_14h00_news!L27:L36="o"))</f>
        <v>Tích cực</v>
      </c>
      <c r="W40" s="93"/>
      <c r="X40" s="93"/>
      <c r="Y40" s="93"/>
      <c r="AB40" s="92"/>
      <c r="AC40" s="92"/>
    </row>
    <row r="41" spans="11:29" ht="16" customHeight="1" x14ac:dyDescent="0.35">
      <c r="Q41" s="15"/>
      <c r="R41" s="14"/>
      <c r="S41" s="14"/>
      <c r="T41" s="14"/>
      <c r="U41" s="14"/>
      <c r="V41" s="15"/>
      <c r="W41" s="14"/>
      <c r="X41" s="14"/>
      <c r="Y41" s="14"/>
    </row>
    <row r="42" spans="11:29" ht="46.5" customHeight="1" x14ac:dyDescent="0.35">
      <c r="K42" s="20" t="str" cm="1">
        <f t="array" ref="K42:M42">TRANSPOSE(_xlfn._xlws.FILTER(daily_14h00_news!Q27:Q36, daily_14h00_news!L27:L36="x"))</f>
        <v>Chủ tịch MB: Các khoản nợ Trung Nam và Novaland vẫn đang trong tầm kiểm soát, room tín dụng ít nhất 25%</v>
      </c>
      <c r="L42" s="20" t="str">
        <v>Một 'ông lớn' ngân hàng đóng cửa gần 70 phòng giao dịch trong nửa đầu năm</v>
      </c>
      <c r="M42" s="20" t="str">
        <v>Lãnh đạo VPBank: FE Credit phục hồi, GPBank có lãi trở lại, ngân hàng tự tin hoàn thành kế hoạch năm</v>
      </c>
      <c r="P42" s="102" t="str">
        <f>K42</f>
        <v>Chủ tịch MB: Các khoản nợ Trung Nam và Novaland vẫn đang trong tầm kiểm soát, room tín dụng ít nhất 25%</v>
      </c>
      <c r="Q42" s="102"/>
      <c r="R42" s="85"/>
      <c r="S42" s="103" t="str">
        <f>L42</f>
        <v>Một 'ông lớn' ngân hàng đóng cửa gần 70 phòng giao dịch trong nửa đầu năm</v>
      </c>
      <c r="T42" s="103"/>
      <c r="U42" s="103"/>
      <c r="V42" s="103"/>
      <c r="W42" s="85"/>
      <c r="X42" s="102" t="str">
        <f>M42</f>
        <v>Lãnh đạo VPBank: FE Credit phục hồi, GPBank có lãi trở lại, ngân hàng tự tin hoàn thành kế hoạch năm</v>
      </c>
      <c r="Y42" s="102"/>
      <c r="AB42" s="92"/>
      <c r="AC42" s="92"/>
    </row>
    <row r="43" spans="11:29" ht="128.5" customHeight="1" x14ac:dyDescent="0.35">
      <c r="K43" s="19" t="str" cm="1">
        <f t="array" ref="K43:M43">TRANSPOSE(_xlfn._xlws.FILTER(daily_14h00_news!R27:R36, daily_14h00_news!L27:L36="x"))</f>
        <v>MB khẳng định tình hình tín dụng hai ông lớn bất động sản Trung Nam, Novaland vẫn tốt.  Trung Nam đã trả thêm khoảng 1.000 tỷ đồng, hợp tác ba dự án tốt. Novaland tái cơ cấu dự án chiến lược, không phát sinh nợ xấu. MB duy trì hệ số CAR khoảng 11%, mức hợp lý, không gây áp lực vốn. Tăng trưởng tín dụng dự kiến 25% năm nay, chú trọng chất lượng kinh doanh.</v>
      </c>
      <c r="L43" s="19" t="str">
        <v>VietinBank đóng cửa 66 phòng giao dịch, giảm mạng lưới vật lý nhưng nhân sự tăng 183 người.  Ngân hàng tập trung chuyển đổi số, tăng cường nhân lực công nghệ thông tin lên 1.000 người.  Chi phí nhân viên bình quân đạt 43,7 triệu đồng mỗi tháng, tăng 10,1%.  Mục tiêu là nâng cao trải nghiệm khách hàng qua ứng dụng nền tảng số.  Đầu tư mạnh vào hạ tầng, phần mềm, giải pháp và nhân lực công nghệ là ưu tiên.</v>
      </c>
      <c r="M43" s="19" t="str">
        <v>FE Credit tăng trưởng giải ngân 19% và đóng góp lợi nhuận dương, GPBank ghi nhận lãi tháng 6 sau tái cấu trúc. VPBank đạt tài sản hợp nhất hơn 1,1 triệu tỷ đồng nhờ phối hợp hệ sinh thái. VPBank Securities tăng trưởng cho vay ký quỹ 87%, chiếm 2,6% thị phần. FE Credit đẩy mạnh đối tác, số hóa và AI cho tăng trưởng bền vững. VPBank tự tin hoàn thành kế hoạch kinh doanh 2025 đã cam kết với cổ đông.</v>
      </c>
      <c r="P43" s="107" t="str">
        <f>TRIM(SUBSTITUTE(K43, CHAR(10), " "))</f>
        <v>MB khẳng định tình hình tín dụng hai ông lớn bất động sản Trung Nam, Novaland vẫn tốt. Trung Nam đã trả thêm khoảng 1.000 tỷ đồng, hợp tác ba dự án tốt. Novaland tái cơ cấu dự án chiến lược, không phát sinh nợ xấu. MB duy trì hệ số CAR khoảng 11%, mức hợp lý, không gây áp lực vốn. Tăng trưởng tín dụng dự kiến 25% năm nay, chú trọng chất lượng kinh doanh.</v>
      </c>
      <c r="Q43" s="107"/>
      <c r="S43" s="94" t="str">
        <f>TRIM(SUBSTITUTE(L43, CHAR(10), " "))</f>
        <v>VietinBank đóng cửa 66 phòng giao dịch, giảm mạng lưới vật lý nhưng nhân sự tăng 183 người. Ngân hàng tập trung chuyển đổi số, tăng cường nhân lực công nghệ thông tin lên 1.000 người. Chi phí nhân viên bình quân đạt 43,7 triệu đồng mỗi tháng, tăng 10,1%. Mục tiêu là nâng cao trải nghiệm khách hàng qua ứng dụng nền tảng số. Đầu tư mạnh vào hạ tầng, phần mềm, giải pháp và nhân lực công nghệ là ưu tiên.</v>
      </c>
      <c r="T43" s="94"/>
      <c r="U43" s="94"/>
      <c r="V43" s="94"/>
      <c r="X43" s="94" t="str">
        <f>TRIM(SUBSTITUTE(M43, CHAR(10), " "))</f>
        <v>FE Credit tăng trưởng giải ngân 19% và đóng góp lợi nhuận dương, GPBank ghi nhận lãi tháng 6 sau tái cấu trúc. VPBank đạt tài sản hợp nhất hơn 1,1 triệu tỷ đồng nhờ phối hợp hệ sinh thái. VPBank Securities tăng trưởng cho vay ký quỹ 87%, chiếm 2,6% thị phần. FE Credit đẩy mạnh đối tác, số hóa và AI cho tăng trưởng bền vững. VPBank tự tin hoàn thành kế hoạch kinh doanh 2025 đã cam kết với cổ đông.</v>
      </c>
      <c r="Y43" s="94"/>
      <c r="AB43" s="92"/>
      <c r="AC43" s="92"/>
    </row>
    <row r="44" spans="11:29" ht="21.4" customHeight="1" thickBot="1" x14ac:dyDescent="0.4">
      <c r="K44" s="22" t="str" cm="1">
        <f t="array" ref="K44:M44">TRANSPOSE(_xlfn._xlws.FILTER(daily_14h00_news!O27:O36, daily_14h00_news!L27:L36="x"))</f>
        <v>Tích cực</v>
      </c>
      <c r="L44" s="22" t="str">
        <v>Trung lập</v>
      </c>
      <c r="M44" s="22" t="str">
        <v>Tích cực</v>
      </c>
      <c r="P44" s="24" t="s">
        <v>55</v>
      </c>
      <c r="Q44" s="23" t="str">
        <f>K44</f>
        <v>Tích cực</v>
      </c>
      <c r="R44" s="21"/>
      <c r="S44" s="24" t="s">
        <v>55</v>
      </c>
      <c r="T44" s="93" t="str">
        <f>L44</f>
        <v>Trung lập</v>
      </c>
      <c r="U44" s="93"/>
      <c r="V44" s="93"/>
      <c r="W44" s="21"/>
      <c r="X44" s="24" t="s">
        <v>55</v>
      </c>
      <c r="Y44" s="40" t="str">
        <f>M44</f>
        <v>Tích cực</v>
      </c>
      <c r="Z44" s="40"/>
    </row>
    <row r="45" spans="11:29" ht="17.149999999999999" customHeight="1" x14ac:dyDescent="0.35">
      <c r="P45" s="38" t="str">
        <f>$A$3</f>
        <v>BẢN TIN CẬP NHẬT THỊ TRƯỜNG | PHIÊN NGÀY 06/08/2025</v>
      </c>
      <c r="Q45" s="38"/>
      <c r="R45" s="38"/>
      <c r="S45" s="38"/>
      <c r="T45" s="38"/>
      <c r="U45" s="6"/>
      <c r="V45" s="8"/>
      <c r="W45" s="8"/>
      <c r="X45" s="8"/>
      <c r="Y45" s="9" t="s">
        <v>59</v>
      </c>
      <c r="AB45" s="92"/>
      <c r="AC45" s="92"/>
    </row>
    <row r="46" spans="11:29" ht="14.65" customHeight="1" x14ac:dyDescent="0.35">
      <c r="P46" s="92"/>
      <c r="Q46" s="92"/>
      <c r="R46" s="92"/>
      <c r="S46" s="92"/>
      <c r="AB46" s="97" t="s">
        <v>305</v>
      </c>
      <c r="AC46" s="97"/>
    </row>
    <row r="47" spans="11:29" ht="14.65" customHeight="1" x14ac:dyDescent="0.35">
      <c r="P47" s="92"/>
      <c r="Q47" s="92"/>
      <c r="R47" s="92"/>
      <c r="S47" s="92"/>
      <c r="AB47" s="97"/>
      <c r="AC47" s="97"/>
    </row>
    <row r="48" spans="11:29" ht="8.5" customHeight="1" x14ac:dyDescent="0.35"/>
    <row r="49" spans="28:29" ht="15" customHeight="1" x14ac:dyDescent="0.35">
      <c r="AB49" s="42" t="s">
        <v>67</v>
      </c>
      <c r="AC49" s="43" t="s">
        <v>77</v>
      </c>
    </row>
    <row r="50" spans="28:29" ht="15" customHeight="1" x14ac:dyDescent="0.35">
      <c r="AB50" s="44" t="str" cm="1">
        <f t="array" ref="AB50:AC55">_xlfn.CHOOSECOLS(_xlfn._xlws.SORT(_xlfn._xlws.FILTER(daily_8h30_news!L2:Q12, daily_8h30_news!L2:L12=""), 1, -1), 6, 4)</f>
        <v>Nhà đầu tư cá nhân ồ ạt mở tài khoản chứng khoán, lập kỷ lục một năm</v>
      </c>
      <c r="AC50" s="45" t="str">
        <v>Tích cực</v>
      </c>
    </row>
    <row r="51" spans="28:29" ht="15" customHeight="1" x14ac:dyDescent="0.35">
      <c r="AB51" s="46" t="str">
        <v>VinaCapital: Ba nhóm ngành được hưởng lợi lớn nhờ hàng loạt chính sách của Việt Nam trong giai đoạn tới</v>
      </c>
      <c r="AC51" s="47" t="str">
        <v>Tích cực</v>
      </c>
    </row>
    <row r="52" spans="28:29" ht="15" customHeight="1" x14ac:dyDescent="0.35">
      <c r="AB52" s="46" t="str">
        <v>Lãi suất VND có thể giảm thêm 0,5 - 0,75% vào cuối năm trong kịch bản lạc quan?</v>
      </c>
      <c r="AC52" s="47" t="str">
        <v>Tích cực</v>
      </c>
    </row>
    <row r="53" spans="28:29" ht="15" customHeight="1" x14ac:dyDescent="0.35">
      <c r="AB53" s="46" t="str">
        <v>Thuế đối ứng 20%: Doanh nghiệp tìm cách thích ứng</v>
      </c>
      <c r="AC53" s="47" t="str">
        <v>Tích cực</v>
      </c>
    </row>
    <row r="54" spans="28:29" ht="15" customHeight="1" x14ac:dyDescent="0.35">
      <c r="AB54" s="46" t="str">
        <v>Thị trường đảo chiều chóng vánh: Tăng gần 60 điểm, giảm xuống dưới tham chiếu và kéo lại phiên ATC</v>
      </c>
      <c r="AC54" s="47" t="str">
        <v>Tích cực</v>
      </c>
    </row>
    <row r="55" spans="28:29" ht="15" customHeight="1" x14ac:dyDescent="0.35">
      <c r="AB55" s="46" t="str">
        <v>Tỷ giá USD hôm nay 5/8: Điều chỉnh trái chiều trong nước</v>
      </c>
      <c r="AC55" s="47" t="str">
        <v>Trung lập</v>
      </c>
    </row>
    <row r="56" spans="28:29" ht="13.5" customHeight="1" x14ac:dyDescent="0.35">
      <c r="AB56" s="20"/>
      <c r="AC56" s="36"/>
    </row>
    <row r="57" spans="28:29" ht="15" customHeight="1" x14ac:dyDescent="0.35">
      <c r="AB57" s="42" t="s">
        <v>68</v>
      </c>
      <c r="AC57" s="43" t="s">
        <v>77</v>
      </c>
    </row>
    <row r="58" spans="28:29" ht="15" customHeight="1" x14ac:dyDescent="0.35">
      <c r="AB58" s="20" t="str" cm="1">
        <f t="array" ref="AB58:AC63">_xlfn.CHOOSECOLS(_xlfn._xlws.SORT(_xlfn._xlws.FILTER(daily_8h30_news!L14:Q24, daily_8h30_news!L14:L24=""), 1, -1), 6, 4)</f>
        <v>Trung Quốc nỗ lực kiềm chế cuộc đua giảm giá</v>
      </c>
      <c r="AC58" s="41" t="str">
        <v>Tiêu cực</v>
      </c>
    </row>
    <row r="59" spans="28:29" ht="15" customHeight="1" x14ac:dyDescent="0.35">
      <c r="AB59" s="46" t="str">
        <v>OPEC+ tiếp tục tăng sản lượng, hoàn tất kế hoạch phục hồi nguồn cung</v>
      </c>
      <c r="AC59" s="47" t="str">
        <v>Tích cực</v>
      </c>
    </row>
    <row r="60" spans="28:29" ht="15" customHeight="1" x14ac:dyDescent="0.35">
      <c r="AB60" s="46" t="str">
        <v>Ông Trump dự định sẽ sang thăm Trung Quốc nếu đạt được thỏa thuận thương mại</v>
      </c>
      <c r="AC60" s="47" t="str">
        <v>Tích cực</v>
      </c>
    </row>
    <row r="61" spans="28:29" ht="15" customHeight="1" x14ac:dyDescent="0.35">
      <c r="AB61" s="46" t="str">
        <v>Tỷ giá USD hôm nay 6/8: Tăng khi thị trường chú ý đến người kế nhiệm chủ tịch Fed</v>
      </c>
      <c r="AC61" s="47" t="str">
        <v>Trung lập</v>
      </c>
    </row>
    <row r="62" spans="28:29" ht="15" customHeight="1" x14ac:dyDescent="0.35">
      <c r="AB62" s="46" t="str">
        <v>Ứng viên cho chức Chủ tịch Fed: Một nhân vật nổi bật rút lui, còn 4 cái tên ganh đua</v>
      </c>
      <c r="AC62" s="47" t="str">
        <v>Trung lập</v>
      </c>
    </row>
    <row r="63" spans="28:29" ht="15" customHeight="1" x14ac:dyDescent="0.35">
      <c r="AB63" s="46" t="str">
        <v>Đi ngược thị trường chung, Bank of America dự đoán sang năm 2026 Fed mới hạ lãi suất</v>
      </c>
      <c r="AC63" s="47" t="str">
        <v>Tiêu cực</v>
      </c>
    </row>
    <row r="64" spans="28:29" ht="13.5" customHeight="1" x14ac:dyDescent="0.35">
      <c r="AB64" s="37"/>
      <c r="AC64" s="36"/>
    </row>
    <row r="65" spans="11:39" ht="15" customHeight="1" x14ac:dyDescent="0.35">
      <c r="AB65" s="42" t="s">
        <v>69</v>
      </c>
      <c r="AC65" s="43" t="s">
        <v>77</v>
      </c>
    </row>
    <row r="66" spans="11:39" ht="15" customHeight="1" x14ac:dyDescent="0.35">
      <c r="AB66" s="20" t="str" cm="1">
        <f t="array" ref="AB66:AC71">_xlfn.CHOOSECOLS(_xlfn._xlws.SORT(_xlfn._xlws.FILTER(daily_8h30_news!L26:Q36, daily_8h30_news!L26:L36=""), 1, -1), 6, 4)</f>
        <v>Mảnh ghép mới trong hệ sinh thái số MB</v>
      </c>
      <c r="AC66" s="41" t="str">
        <v>Tích cực</v>
      </c>
    </row>
    <row r="67" spans="11:39" ht="15" customHeight="1" x14ac:dyDescent="0.35">
      <c r="AB67" s="46" t="str">
        <v>VIC tiếp tục chuỗi thoả thuận nghìn tỷ đồng</v>
      </c>
      <c r="AC67" s="47" t="str">
        <v>Trung lập</v>
      </c>
    </row>
    <row r="68" spans="11:39" ht="15" customHeight="1" x14ac:dyDescent="0.35">
      <c r="AB68" s="46" t="str">
        <v>TCBS chốt giá IPO 46.800 đồng/cp, điều chỉnh phương án sử dụng vốn</v>
      </c>
      <c r="AC68" s="47" t="str">
        <v>Tích cực</v>
      </c>
    </row>
    <row r="69" spans="11:39" ht="16.5" customHeight="1" x14ac:dyDescent="0.35">
      <c r="K69" s="20"/>
      <c r="L69" s="20"/>
      <c r="M69" s="20"/>
      <c r="P69" s="92"/>
      <c r="Q69" s="92"/>
      <c r="S69" s="92"/>
      <c r="T69" s="92"/>
      <c r="U69" s="92"/>
      <c r="V69" s="92"/>
      <c r="X69" s="92"/>
      <c r="Y69" s="92"/>
      <c r="AB69" s="46" t="str">
        <v>Một 'ông lớn' ngân hàng đóng cửa gần 70 phòng giao dịch trong nửa đầu năm</v>
      </c>
      <c r="AC69" s="47" t="str">
        <v>Trung lập</v>
      </c>
    </row>
    <row r="70" spans="11:39" ht="16.5" customHeight="1" x14ac:dyDescent="0.35">
      <c r="K70" s="19"/>
      <c r="L70" s="19"/>
      <c r="M70" s="19"/>
      <c r="P70" s="92"/>
      <c r="Q70" s="92"/>
      <c r="S70" s="92"/>
      <c r="T70" s="92"/>
      <c r="U70" s="92"/>
      <c r="V70" s="92"/>
      <c r="X70" s="92"/>
      <c r="Y70" s="92"/>
      <c r="AB70" s="46" t="str">
        <v>F88 định giá hơn 5.000 tỷ đồng khi lên UPCoM, ai đang sở hữu?</v>
      </c>
      <c r="AC70" s="47" t="str">
        <v>Tích cực</v>
      </c>
    </row>
    <row r="71" spans="11:39" ht="16.5" customHeight="1" x14ac:dyDescent="0.35">
      <c r="K71" s="22"/>
      <c r="L71" s="22"/>
      <c r="M71" s="22"/>
      <c r="T71" s="92"/>
      <c r="U71" s="92"/>
      <c r="V71" s="92"/>
      <c r="Y71" s="92"/>
      <c r="Z71" s="92"/>
      <c r="AB71" s="46" t="str">
        <v>Sun Group đặt cọc gần 5.000 tỷ để mua lại dự án tại Khu đất vàng 3 mặt tiền ở Hà Nội</v>
      </c>
      <c r="AC71" s="47" t="str">
        <v>Tích cực</v>
      </c>
      <c r="AD71" s="23"/>
    </row>
    <row r="72" spans="11:39" ht="13.5" customHeight="1" thickBot="1" x14ac:dyDescent="0.4">
      <c r="AD72" s="21"/>
    </row>
    <row r="73" spans="11:39" ht="17.149999999999999" customHeight="1" x14ac:dyDescent="0.35">
      <c r="P73" s="92"/>
      <c r="Q73" s="92"/>
      <c r="R73" s="92"/>
      <c r="S73" s="92"/>
      <c r="T73" s="92"/>
      <c r="AB73" s="38" t="str">
        <f>"BÁO CÁO CHIẾN LƯỢC HÀNG NGÀY | " &amp; $A$2</f>
        <v>BÁO CÁO CHIẾN LƯỢC HÀNG NGÀY | PHIÊN NGÀY 06/08/2025</v>
      </c>
      <c r="AC73" s="9" t="s">
        <v>78</v>
      </c>
    </row>
    <row r="74" spans="11:39" ht="14.65" customHeight="1" x14ac:dyDescent="0.35">
      <c r="AG74" s="22"/>
      <c r="AH74" s="22"/>
      <c r="AI74" s="22"/>
      <c r="AJ74" s="22"/>
      <c r="AK74" s="22"/>
      <c r="AL74" s="22"/>
    </row>
    <row r="75" spans="11:39" ht="14.65" customHeight="1" x14ac:dyDescent="0.55000000000000004">
      <c r="AF75" s="26"/>
      <c r="AG75" s="26"/>
      <c r="AH75" s="26"/>
      <c r="AI75" s="22"/>
      <c r="AJ75" s="22"/>
      <c r="AK75" s="22"/>
      <c r="AL75" s="22"/>
    </row>
    <row r="76" spans="11:39" ht="8.65" customHeight="1" x14ac:dyDescent="0.55000000000000004">
      <c r="AF76" s="26"/>
      <c r="AG76" s="26"/>
      <c r="AH76" s="26"/>
      <c r="AI76" s="22"/>
      <c r="AJ76" s="22"/>
      <c r="AK76" s="22"/>
      <c r="AL76" s="22"/>
    </row>
    <row r="77" spans="11:39" ht="20.149999999999999" customHeight="1" x14ac:dyDescent="0.35">
      <c r="AF77" s="95" t="s">
        <v>60</v>
      </c>
      <c r="AG77" s="95"/>
      <c r="AH77" s="95"/>
      <c r="AI77" s="95"/>
      <c r="AJ77" s="95"/>
      <c r="AK77" s="95"/>
      <c r="AL77" s="95"/>
    </row>
    <row r="78" spans="11:39" ht="9" customHeight="1" x14ac:dyDescent="0.35">
      <c r="AE78" s="27"/>
      <c r="AF78" s="28"/>
      <c r="AG78" s="29"/>
      <c r="AH78" s="28"/>
      <c r="AI78" s="28"/>
      <c r="AJ78" s="28"/>
      <c r="AK78" s="28"/>
      <c r="AL78" s="28"/>
      <c r="AM78" s="27"/>
    </row>
    <row r="79" spans="11:39" ht="148.4" customHeight="1" x14ac:dyDescent="0.35">
      <c r="AE79" s="30"/>
      <c r="AF79" s="96" t="s">
        <v>61</v>
      </c>
      <c r="AG79" s="96"/>
      <c r="AH79" s="96"/>
      <c r="AI79" s="96"/>
      <c r="AJ79" s="96"/>
      <c r="AK79" s="96"/>
      <c r="AL79" s="96"/>
      <c r="AM79" s="30"/>
    </row>
    <row r="80" spans="11:39" ht="35.65" customHeight="1" x14ac:dyDescent="0.35">
      <c r="AI80" s="31"/>
      <c r="AJ80" s="99" t="s">
        <v>62</v>
      </c>
      <c r="AK80" s="99"/>
      <c r="AL80" s="99"/>
    </row>
    <row r="81" spans="32:38" ht="130.4" customHeight="1" x14ac:dyDescent="0.35">
      <c r="AF81" s="32"/>
      <c r="AG81" s="32"/>
      <c r="AH81" s="32"/>
      <c r="AI81" s="32"/>
      <c r="AJ81" s="32"/>
      <c r="AK81" s="32"/>
      <c r="AL81" s="32"/>
    </row>
    <row r="82" spans="32:38" ht="15" thickBot="1" x14ac:dyDescent="0.4">
      <c r="AF82" s="22"/>
      <c r="AG82" s="22"/>
      <c r="AH82" s="22"/>
      <c r="AI82" s="22"/>
      <c r="AJ82" s="22"/>
      <c r="AK82" s="22"/>
      <c r="AL82" s="22"/>
    </row>
    <row r="83" spans="32:38" ht="17.149999999999999" customHeight="1" x14ac:dyDescent="0.35">
      <c r="AF83" s="33" t="str">
        <f>"BÁO CÁO CHIẾN LƯỢC HÀNG NGÀY | " &amp; $A$2</f>
        <v>BÁO CÁO CHIẾN LƯỢC HÀNG NGÀY | PHIÊN NGÀY 06/08/2025</v>
      </c>
      <c r="AG83" s="33"/>
      <c r="AH83" s="33"/>
      <c r="AI83" s="33"/>
      <c r="AJ83" s="100" t="s">
        <v>79</v>
      </c>
      <c r="AK83" s="100"/>
      <c r="AL83" s="100"/>
    </row>
  </sheetData>
  <mergeCells count="72">
    <mergeCell ref="C2:H3"/>
    <mergeCell ref="C11:M11"/>
    <mergeCell ref="C12:I12"/>
    <mergeCell ref="P13:S14"/>
    <mergeCell ref="AB13:AC14"/>
    <mergeCell ref="P16:T18"/>
    <mergeCell ref="U16:Y16"/>
    <mergeCell ref="AB16:AC18"/>
    <mergeCell ref="U17:Y17"/>
    <mergeCell ref="V18:Y18"/>
    <mergeCell ref="P20:Q20"/>
    <mergeCell ref="S20:V20"/>
    <mergeCell ref="X20:Y20"/>
    <mergeCell ref="AB20:AC20"/>
    <mergeCell ref="P21:Q21"/>
    <mergeCell ref="S21:V21"/>
    <mergeCell ref="X21:Y21"/>
    <mergeCell ref="AB21:AC21"/>
    <mergeCell ref="P31:Q31"/>
    <mergeCell ref="S31:V31"/>
    <mergeCell ref="X31:Y31"/>
    <mergeCell ref="AB31:AC31"/>
    <mergeCell ref="T22:V22"/>
    <mergeCell ref="Y22:Z22"/>
    <mergeCell ref="P23:T23"/>
    <mergeCell ref="P24:S25"/>
    <mergeCell ref="AB24:AC25"/>
    <mergeCell ref="P27:T29"/>
    <mergeCell ref="U27:Y27"/>
    <mergeCell ref="AB27:AC29"/>
    <mergeCell ref="U28:Y28"/>
    <mergeCell ref="V29:Y29"/>
    <mergeCell ref="P32:Q32"/>
    <mergeCell ref="S32:V32"/>
    <mergeCell ref="X32:Y32"/>
    <mergeCell ref="AB32:AC32"/>
    <mergeCell ref="T33:V33"/>
    <mergeCell ref="Y33:Z33"/>
    <mergeCell ref="P34:T34"/>
    <mergeCell ref="AB34:AC34"/>
    <mergeCell ref="P35:S36"/>
    <mergeCell ref="AB35:AC36"/>
    <mergeCell ref="P38:T40"/>
    <mergeCell ref="U38:Y38"/>
    <mergeCell ref="AB38:AC40"/>
    <mergeCell ref="U39:Y39"/>
    <mergeCell ref="V40:Y40"/>
    <mergeCell ref="P42:Q42"/>
    <mergeCell ref="S42:V42"/>
    <mergeCell ref="X42:Y42"/>
    <mergeCell ref="AB42:AC42"/>
    <mergeCell ref="P43:Q43"/>
    <mergeCell ref="S43:V43"/>
    <mergeCell ref="X43:Y43"/>
    <mergeCell ref="AB43:AC43"/>
    <mergeCell ref="P73:T73"/>
    <mergeCell ref="T44:V44"/>
    <mergeCell ref="AB45:AC45"/>
    <mergeCell ref="P46:S47"/>
    <mergeCell ref="AB46:AC47"/>
    <mergeCell ref="P69:Q69"/>
    <mergeCell ref="S69:V69"/>
    <mergeCell ref="X69:Y69"/>
    <mergeCell ref="P70:Q70"/>
    <mergeCell ref="S70:V70"/>
    <mergeCell ref="X70:Y70"/>
    <mergeCell ref="T71:V71"/>
    <mergeCell ref="Y71:Z71"/>
    <mergeCell ref="AF77:AL77"/>
    <mergeCell ref="AF79:AL79"/>
    <mergeCell ref="AJ80:AL80"/>
    <mergeCell ref="AJ83:AL83"/>
  </mergeCells>
  <conditionalFormatting sqref="J6">
    <cfRule type="expression" dxfId="72" priority="91">
      <formula>J6&lt;0</formula>
    </cfRule>
    <cfRule type="expression" dxfId="71" priority="92">
      <formula>J6&gt;=0</formula>
    </cfRule>
  </conditionalFormatting>
  <conditionalFormatting sqref="D6:F6">
    <cfRule type="expression" dxfId="70" priority="97">
      <formula>D6&lt;0</formula>
    </cfRule>
    <cfRule type="expression" dxfId="69" priority="98">
      <formula>D6&gt;=0</formula>
    </cfRule>
  </conditionalFormatting>
  <conditionalFormatting sqref="Q71 T71 Y71">
    <cfRule type="expression" dxfId="56" priority="50">
      <formula>Q71="Tích cực"</formula>
    </cfRule>
    <cfRule type="expression" dxfId="55" priority="51">
      <formula>Q71="Tiêu cực"</formula>
    </cfRule>
    <cfRule type="expression" dxfId="54" priority="52">
      <formula>Q71="Trung lập"</formula>
    </cfRule>
  </conditionalFormatting>
  <conditionalFormatting sqref="V18 Q22 T22 Y22">
    <cfRule type="expression" dxfId="53" priority="74">
      <formula>Q18="Tích cực"</formula>
    </cfRule>
    <cfRule type="expression" dxfId="52" priority="75">
      <formula>Q18="Tiêu cực"</formula>
    </cfRule>
    <cfRule type="expression" dxfId="51" priority="76">
      <formula>Q18="Trung lập"</formula>
    </cfRule>
  </conditionalFormatting>
  <conditionalFormatting sqref="V29 Q33 T33 Y33">
    <cfRule type="expression" dxfId="50" priority="69">
      <formula>Q29="Tích cực"</formula>
    </cfRule>
    <cfRule type="expression" dxfId="49" priority="70">
      <formula>Q29="Tiêu cực"</formula>
    </cfRule>
    <cfRule type="expression" dxfId="48" priority="71">
      <formula>Q29="Trung lập"</formula>
    </cfRule>
  </conditionalFormatting>
  <conditionalFormatting sqref="Q44 T44 Y44">
    <cfRule type="expression" dxfId="47" priority="64">
      <formula>Q44="Tích cực"</formula>
    </cfRule>
    <cfRule type="expression" dxfId="46" priority="65">
      <formula>Q44="Tiêu cực"</formula>
    </cfRule>
    <cfRule type="expression" dxfId="45" priority="66">
      <formula>Q44="Trung lập"</formula>
    </cfRule>
  </conditionalFormatting>
  <conditionalFormatting sqref="W20">
    <cfRule type="expression" dxfId="44" priority="77">
      <formula>W20&lt;0</formula>
    </cfRule>
    <cfRule type="expression" dxfId="43" priority="78">
      <formula>W20&gt;=0</formula>
    </cfRule>
  </conditionalFormatting>
  <conditionalFormatting sqref="W31">
    <cfRule type="expression" dxfId="42" priority="72">
      <formula>W31&lt;0</formula>
    </cfRule>
    <cfRule type="expression" dxfId="41" priority="73">
      <formula>W31&gt;=0</formula>
    </cfRule>
  </conditionalFormatting>
  <conditionalFormatting sqref="W42">
    <cfRule type="expression" dxfId="40" priority="67">
      <formula>W42&lt;0</formula>
    </cfRule>
    <cfRule type="expression" dxfId="39" priority="68">
      <formula>W42&gt;=0</formula>
    </cfRule>
  </conditionalFormatting>
  <conditionalFormatting sqref="W69">
    <cfRule type="expression" dxfId="38" priority="53">
      <formula>W69&lt;0</formula>
    </cfRule>
    <cfRule type="expression" dxfId="37" priority="54">
      <formula>W69&gt;=0</formula>
    </cfRule>
  </conditionalFormatting>
  <conditionalFormatting sqref="AC22">
    <cfRule type="expression" dxfId="36" priority="61">
      <formula>AC22="Tích cực"</formula>
    </cfRule>
    <cfRule type="expression" dxfId="35" priority="62">
      <formula>AC22="Tiêu cực"</formula>
    </cfRule>
    <cfRule type="expression" dxfId="34" priority="63">
      <formula>AC22="Trung lập"</formula>
    </cfRule>
  </conditionalFormatting>
  <conditionalFormatting sqref="AC33">
    <cfRule type="expression" dxfId="33" priority="58">
      <formula>AC33="Tích cực"</formula>
    </cfRule>
    <cfRule type="expression" dxfId="32" priority="59">
      <formula>AC33="Tiêu cực"</formula>
    </cfRule>
    <cfRule type="expression" dxfId="31" priority="60">
      <formula>AC33="Trung lập"</formula>
    </cfRule>
  </conditionalFormatting>
  <conditionalFormatting sqref="AC44">
    <cfRule type="expression" dxfId="30" priority="55">
      <formula>AC44="Tích cực"</formula>
    </cfRule>
    <cfRule type="expression" dxfId="29" priority="56">
      <formula>AC44="Tiêu cực"</formula>
    </cfRule>
    <cfRule type="expression" dxfId="28" priority="57">
      <formula>AC44="Trung lập"</formula>
    </cfRule>
  </conditionalFormatting>
  <conditionalFormatting sqref="AC50:AC55">
    <cfRule type="expression" dxfId="27" priority="41">
      <formula>AC50="Tích cực"</formula>
    </cfRule>
    <cfRule type="expression" dxfId="26" priority="42">
      <formula>AC50="Tiêu cực"</formula>
    </cfRule>
    <cfRule type="expression" dxfId="25" priority="43">
      <formula>AC50="Trung lập"</formula>
    </cfRule>
  </conditionalFormatting>
  <conditionalFormatting sqref="AC58:AC63">
    <cfRule type="expression" dxfId="24" priority="38">
      <formula>AC58="Tích cực"</formula>
    </cfRule>
    <cfRule type="expression" dxfId="23" priority="39">
      <formula>AC58="Tiêu cực"</formula>
    </cfRule>
    <cfRule type="expression" dxfId="22" priority="40">
      <formula>AC58="Trung lập"</formula>
    </cfRule>
  </conditionalFormatting>
  <conditionalFormatting sqref="AC66:AC71">
    <cfRule type="expression" dxfId="21" priority="35">
      <formula>AC66="Tích cực"</formula>
    </cfRule>
    <cfRule type="expression" dxfId="20" priority="36">
      <formula>AC66="Tiêu cực"</formula>
    </cfRule>
    <cfRule type="expression" dxfId="19" priority="37">
      <formula>AC66="Trung lập"</formula>
    </cfRule>
  </conditionalFormatting>
  <conditionalFormatting sqref="V40">
    <cfRule type="expression" dxfId="12" priority="11">
      <formula>V40="Tích cực"</formula>
    </cfRule>
    <cfRule type="expression" dxfId="11" priority="12">
      <formula>V40="Tiêu cực"</formula>
    </cfRule>
    <cfRule type="expression" dxfId="10" priority="13">
      <formula>V40="Trung lập"</formula>
    </cfRule>
  </conditionalFormatting>
  <conditionalFormatting sqref="H6:I6">
    <cfRule type="expression" dxfId="9" priority="9">
      <formula>H6&lt;0</formula>
    </cfRule>
    <cfRule type="expression" dxfId="8" priority="10">
      <formula>H6&gt;=0</formula>
    </cfRule>
  </conditionalFormatting>
  <conditionalFormatting sqref="L6:M6">
    <cfRule type="expression" dxfId="7" priority="7">
      <formula>L6&lt;0</formula>
    </cfRule>
    <cfRule type="expression" dxfId="6" priority="8">
      <formula>L6&gt;=0</formula>
    </cfRule>
  </conditionalFormatting>
  <conditionalFormatting sqref="D9:E9">
    <cfRule type="expression" dxfId="5" priority="5">
      <formula>D9&lt;0</formula>
    </cfRule>
    <cfRule type="expression" dxfId="4" priority="6">
      <formula>D9&gt;=0</formula>
    </cfRule>
  </conditionalFormatting>
  <conditionalFormatting sqref="H9:I9">
    <cfRule type="expression" dxfId="3" priority="3">
      <formula>H9&lt;0</formula>
    </cfRule>
    <cfRule type="expression" dxfId="2" priority="4">
      <formula>H9&gt;=0</formula>
    </cfRule>
  </conditionalFormatting>
  <conditionalFormatting sqref="L9:M9">
    <cfRule type="expression" dxfId="1" priority="1">
      <formula>L9&lt;0</formula>
    </cfRule>
    <cfRule type="expression" dxfId="0" priority="2">
      <formula>L9&gt;=0</formula>
    </cfRule>
  </conditionalFormatting>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0A28-2256-4491-982D-333B7C76E0AC}">
  <dimension ref="A1:T36"/>
  <sheetViews>
    <sheetView workbookViewId="0">
      <selection activeCell="E51" sqref="E51"/>
    </sheetView>
  </sheetViews>
  <sheetFormatPr defaultRowHeight="14.5" x14ac:dyDescent="0.35"/>
  <cols>
    <col min="1" max="1" width="10.632812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9" width="49" customWidth="1"/>
  </cols>
  <sheetData>
    <row r="1" spans="1:20" ht="20" thickBot="1" x14ac:dyDescent="0.5">
      <c r="A1" t="s">
        <v>1</v>
      </c>
      <c r="B1" t="s">
        <v>2</v>
      </c>
      <c r="C1" t="s">
        <v>3</v>
      </c>
      <c r="D1" t="s">
        <v>4</v>
      </c>
      <c r="E1" t="s">
        <v>5</v>
      </c>
      <c r="F1" t="s">
        <v>6</v>
      </c>
      <c r="G1" t="s">
        <v>0</v>
      </c>
      <c r="H1" t="s">
        <v>7</v>
      </c>
      <c r="I1" t="s">
        <v>8</v>
      </c>
      <c r="J1" t="s">
        <v>63</v>
      </c>
      <c r="L1" s="119" t="s">
        <v>9</v>
      </c>
      <c r="M1" s="119"/>
      <c r="N1" s="119"/>
      <c r="O1" s="119"/>
      <c r="P1" s="119"/>
      <c r="Q1" s="119"/>
      <c r="R1" s="119"/>
      <c r="S1" s="119"/>
    </row>
    <row r="2" spans="1:20" ht="15" thickTop="1" x14ac:dyDescent="0.35">
      <c r="A2" s="127" t="s">
        <v>10</v>
      </c>
      <c r="B2" s="127" t="s">
        <v>326</v>
      </c>
      <c r="C2" s="127" t="s">
        <v>354</v>
      </c>
      <c r="D2" s="127" t="s">
        <v>327</v>
      </c>
      <c r="E2" s="127" t="s">
        <v>328</v>
      </c>
      <c r="F2" s="1">
        <v>45875.456250000003</v>
      </c>
      <c r="G2" s="127" t="s">
        <v>9</v>
      </c>
      <c r="H2">
        <v>70</v>
      </c>
      <c r="I2" s="127" t="s">
        <v>13</v>
      </c>
      <c r="J2" s="127" t="s">
        <v>12</v>
      </c>
      <c r="L2" s="17" t="s">
        <v>52</v>
      </c>
      <c r="M2" s="17" t="str" cm="1">
        <f t="array" ref="M2:S12">_xlfn.CHOOSECOLS(_xlfn.VSTACK(daily_14h00_news[#Headers],
  _xlfn._xlws.SORT(_xlfn._xlws.FILTER(daily_14h00_news[], daily_14h00_news[news_type]=L1), 1, -1)
 ), 10, 1, 9, 6, 2, 3, 4)</f>
        <v>ai_selected</v>
      </c>
      <c r="N2" s="17" t="str">
        <v>source</v>
      </c>
      <c r="O2" s="17" t="str">
        <v>impact</v>
      </c>
      <c r="P2" s="18" t="str">
        <v>published_time</v>
      </c>
      <c r="Q2" s="71" t="str">
        <v>title</v>
      </c>
      <c r="R2" s="17" t="str">
        <v>content</v>
      </c>
      <c r="S2" s="17" t="str">
        <v>image_url</v>
      </c>
      <c r="T2" t="s">
        <v>54</v>
      </c>
    </row>
    <row r="3" spans="1:20" x14ac:dyDescent="0.35">
      <c r="A3" s="127" t="s">
        <v>10</v>
      </c>
      <c r="B3" s="127" t="s">
        <v>329</v>
      </c>
      <c r="C3" s="127" t="s">
        <v>355</v>
      </c>
      <c r="D3" s="127" t="s">
        <v>330</v>
      </c>
      <c r="E3" s="127" t="s">
        <v>331</v>
      </c>
      <c r="F3" s="1">
        <v>45875.449305555558</v>
      </c>
      <c r="G3" s="127" t="s">
        <v>9</v>
      </c>
      <c r="H3">
        <v>76</v>
      </c>
      <c r="I3" s="127" t="s">
        <v>13</v>
      </c>
      <c r="J3" s="127" t="s">
        <v>12</v>
      </c>
      <c r="L3" t="str">
        <f t="shared" ref="L3:L12" si="0">M3</f>
        <v>x</v>
      </c>
      <c r="M3" t="str">
        <v>x</v>
      </c>
      <c r="N3" t="str">
        <v>VnEconomy</v>
      </c>
      <c r="O3" t="str">
        <v>Tiêu cực</v>
      </c>
      <c r="P3" s="16">
        <v>45874.490972222222</v>
      </c>
      <c r="Q3" s="72" t="str">
        <v>30 bộ ngành và 11 địa phương giải ngân thấp hơn mức bình quân cả nước</v>
      </c>
      <c r="R3" t="str">
        <v>Đến hết tháng 7/2025, vốn đầu tư công giải ngân đạt 388.301 tỷ đồng, tương đương 39,45% kế hoạch. Vốn địa phương giải ngân 57,5% kế hoạch, cao hơn nhiều so với trung ương 28%. Chương trình mục tiêu quốc gia giải ngân đạt 12.840,7 tỷ đồng, tương đương 52,5%. Vướng mắc giải phóng mặt bằng, giá đất, thủ tục chậm phê duyệt là nguyên nhân chính. 30 bộ, cơ quan trung ương và 11 địa phương giải ngân dưới mức bình quân cả nước.</v>
      </c>
      <c r="S3" t="str">
        <v>https://media.vneconomy.vn/640x360/images/upload//2025/08/05/at2.jpg</v>
      </c>
      <c r="T3" t="s">
        <v>54</v>
      </c>
    </row>
    <row r="4" spans="1:20" x14ac:dyDescent="0.35">
      <c r="A4" s="127" t="s">
        <v>10</v>
      </c>
      <c r="B4" s="127" t="s">
        <v>332</v>
      </c>
      <c r="C4" s="127" t="s">
        <v>356</v>
      </c>
      <c r="D4" s="127" t="s">
        <v>333</v>
      </c>
      <c r="E4" s="127" t="s">
        <v>334</v>
      </c>
      <c r="F4" s="1">
        <v>45875.431944444441</v>
      </c>
      <c r="G4" s="127" t="s">
        <v>9</v>
      </c>
      <c r="H4">
        <v>83</v>
      </c>
      <c r="I4" s="127" t="s">
        <v>13</v>
      </c>
      <c r="J4" s="127" t="s">
        <v>16</v>
      </c>
      <c r="L4" t="str">
        <f t="shared" si="0"/>
        <v/>
      </c>
      <c r="M4" t="str">
        <v/>
      </c>
      <c r="N4" t="str">
        <v>VietStock</v>
      </c>
      <c r="O4" t="str">
        <v>Tích cực</v>
      </c>
      <c r="P4" s="16">
        <v>45875.456250000003</v>
      </c>
      <c r="Q4" s="72" t="str">
        <v>Chỉ số sản xuất công nghiệp tháng Bảy ước tăng 0.5% so với tháng trước</v>
      </c>
      <c r="R4" t="str">
        <v>Sản xuất công nghiệp tháng bảy tăng 0.5% so với tháng trước, tăng 8.5% cùng kỳ.  Chế biến, chế tạo tăng 9.3%, sản xuất điện tăng 7.0%, khai khoáng tăng 2.6%.  Bảy tháng 2025, chỉ số tăng 8.6%, chế biến chế tạo tăng 10.3%.  Một số sản phẩm chủ lực như ô tô tăng 64.4%, tivi tăng 21.1%.  Lao động công nghiệp tăng 3.9% so với cùng kỳ năm trước.</v>
      </c>
      <c r="S4" t="str">
        <v>https://image.vietstock.vn/2025/08/06/san-xuat-cong-nghiep-thang-7-2025.jpg</v>
      </c>
      <c r="T4" t="s">
        <v>54</v>
      </c>
    </row>
    <row r="5" spans="1:20" x14ac:dyDescent="0.35">
      <c r="A5" s="127" t="s">
        <v>10</v>
      </c>
      <c r="B5" s="127" t="s">
        <v>335</v>
      </c>
      <c r="C5" s="127" t="s">
        <v>357</v>
      </c>
      <c r="D5" s="127" t="s">
        <v>336</v>
      </c>
      <c r="E5" s="127" t="s">
        <v>337</v>
      </c>
      <c r="F5" s="1">
        <v>45875.421527777777</v>
      </c>
      <c r="G5" s="127" t="s">
        <v>9</v>
      </c>
      <c r="H5">
        <v>90</v>
      </c>
      <c r="I5" s="127" t="s">
        <v>13</v>
      </c>
      <c r="J5" s="127" t="s">
        <v>12</v>
      </c>
      <c r="L5" t="str">
        <f t="shared" si="0"/>
        <v/>
      </c>
      <c r="M5" t="str">
        <v/>
      </c>
      <c r="N5" t="str">
        <v>VietStock</v>
      </c>
      <c r="O5" t="str">
        <v>Tích cực</v>
      </c>
      <c r="P5" s="16">
        <v>45875.449305555558</v>
      </c>
      <c r="Q5" s="72" t="str">
        <v>Việt Nam xuất siêu 10.18 tỷ USD trong 7 tháng đầu năm 2025</v>
      </c>
      <c r="R5" t="str">
        <v>Trong bảy tháng đầu năm 2025, Việt Nam đạt xuất siêu 10.18 tỷ USD. Tổng kim ngạch xuất nhập khẩu đạt 514.7 tỷ USD, tăng 16.3% so với cùng kỳ. Xuất khẩu đạt 262.44 tỷ USD, với hàng công nghiệp chế biến chiếm 88.6%. Nhập khẩu đạt 252.26 tỷ USD, chủ yếu là tư liệu sản xuất (93.8%). Hoa Kỳ là thị trường xuất khẩu lớn nhất, Trung Quốc là thị trường nhập khẩu lớn nhất.</v>
      </c>
      <c r="S5" t="str">
        <v>https://image.vietstock.vn/2025/08/06/xuat-nhap-khau-7-thang-dau-nam-2025.JPG</v>
      </c>
      <c r="T5" t="s">
        <v>54</v>
      </c>
    </row>
    <row r="6" spans="1:20" x14ac:dyDescent="0.35">
      <c r="A6" s="127" t="s">
        <v>14</v>
      </c>
      <c r="B6" s="127" t="s">
        <v>338</v>
      </c>
      <c r="C6" s="127" t="s">
        <v>358</v>
      </c>
      <c r="D6" s="127" t="s">
        <v>339</v>
      </c>
      <c r="E6" s="127" t="s">
        <v>340</v>
      </c>
      <c r="F6" s="1">
        <v>45875.354166666664</v>
      </c>
      <c r="G6" s="127" t="s">
        <v>9</v>
      </c>
      <c r="H6">
        <v>88</v>
      </c>
      <c r="I6" s="127" t="s">
        <v>11</v>
      </c>
      <c r="J6" s="127" t="s">
        <v>12</v>
      </c>
      <c r="L6" t="str">
        <f t="shared" si="0"/>
        <v>x</v>
      </c>
      <c r="M6" t="str">
        <v>x</v>
      </c>
      <c r="N6" t="str">
        <v>VietStock</v>
      </c>
      <c r="O6" t="str">
        <v>Tích cực</v>
      </c>
      <c r="P6" s="16">
        <v>45875.431944444441</v>
      </c>
      <c r="Q6" s="72" t="str">
        <v>Thu hút vốn FDI trong 7 tháng qua đạt hơn 24 tỷ USD, tăng 27.3% so với cùng kỳ năm trước</v>
      </c>
      <c r="R6" t="str">
        <v>Trong bảy tháng đầu năm 2025, Việt Nam thu hút hơn 24 tỷ USD vốn FDI, tăng 27.3%. Vốn đăng ký cấp mới đạt 10.03 tỷ USD với ngành chế biến, chế tạo dẫn đầu. Singapore, Trung Quốc và Thụy Điển là ba nhà đầu tư lớn nhất vào Việt Nam. Vốn đầu tư trực tiếp thực hiện ước đạt 13.6 tỷ USD, cao nhất trong năm năm qua. Việt Nam đầu tư ra nước ngoài cũng tăng mạnh, đạt 528.5 triệu USD.</v>
      </c>
      <c r="S6" t="str">
        <v>https://image.vietstock.vn/2025/08/06/von-fdi-dang-ky-vao-viet-nam-trong-7-thang-qua-5-nam.JPG</v>
      </c>
      <c r="T6" t="s">
        <v>54</v>
      </c>
    </row>
    <row r="7" spans="1:20" x14ac:dyDescent="0.35">
      <c r="A7" s="127" t="s">
        <v>44</v>
      </c>
      <c r="B7" s="127" t="s">
        <v>254</v>
      </c>
      <c r="C7" s="127" t="s">
        <v>359</v>
      </c>
      <c r="D7" s="127" t="s">
        <v>256</v>
      </c>
      <c r="E7" s="127" t="s">
        <v>257</v>
      </c>
      <c r="F7" s="1">
        <v>45874.633333333331</v>
      </c>
      <c r="G7" s="127" t="s">
        <v>9</v>
      </c>
      <c r="H7">
        <v>90</v>
      </c>
      <c r="I7" s="127" t="s">
        <v>13</v>
      </c>
      <c r="J7" s="127" t="s">
        <v>12</v>
      </c>
      <c r="L7" t="str">
        <f t="shared" si="0"/>
        <v/>
      </c>
      <c r="M7" t="str">
        <v/>
      </c>
      <c r="N7" t="str">
        <v>VietStock</v>
      </c>
      <c r="O7" t="str">
        <v>Tích cực</v>
      </c>
      <c r="P7" s="16">
        <v>45875.421527777777</v>
      </c>
      <c r="Q7" s="72" t="str">
        <v>CPI tháng Bảy tăng 0.11% so với tháng trước</v>
      </c>
      <c r="R7" t="str">
        <v>CPI tháng Bảy tăng 0.11%, chủ yếu do vật liệu bảo dưỡng nhà ở, thực phẩm, ăn uống ngoài gia đình tăng.  CPI tháng Bảy tăng 2.13% so với tháng 12/2024; tăng 3.19% so với cùng kỳ năm trước.  Nhóm nhà ở, điện nước tăng 0.36%, với giá điện sinh hoạt tăng 1.82% do nắng nóng.  Nhóm giao thông giảm 0.48% nhờ giá xăng giảm 1.50% theo thị trường thế giới.  Lạm phát cơ bản tháng Bảy tăng 0.21%, thấp hơn CPI chung do loại trừ một số yếu tố.</v>
      </c>
      <c r="S7" t="str">
        <v>https://image.vietstock.vn/2025/08/06/toc-do-tang-giam-cpi-thang-7.JPG</v>
      </c>
      <c r="T7" t="s">
        <v>54</v>
      </c>
    </row>
    <row r="8" spans="1:20" x14ac:dyDescent="0.35">
      <c r="A8" s="127" t="s">
        <v>65</v>
      </c>
      <c r="B8" s="127" t="s">
        <v>258</v>
      </c>
      <c r="C8" s="127" t="s">
        <v>360</v>
      </c>
      <c r="D8" s="127" t="s">
        <v>260</v>
      </c>
      <c r="E8" s="127" t="s">
        <v>261</v>
      </c>
      <c r="F8" s="1">
        <v>45874.490972222222</v>
      </c>
      <c r="G8" s="127" t="s">
        <v>9</v>
      </c>
      <c r="H8">
        <v>85</v>
      </c>
      <c r="I8" s="127" t="s">
        <v>15</v>
      </c>
      <c r="J8" s="127" t="s">
        <v>16</v>
      </c>
      <c r="L8" t="str">
        <f t="shared" si="0"/>
        <v>x</v>
      </c>
      <c r="M8" t="str">
        <v>x</v>
      </c>
      <c r="N8" t="str">
        <v>VietStock</v>
      </c>
      <c r="O8" t="str">
        <v>Tích cực</v>
      </c>
      <c r="P8" s="16">
        <v>45874.400694444441</v>
      </c>
      <c r="Q8" s="72" t="str">
        <v>Thủ tướng: Đẩy mạnh việc cắt giảm điều kiện kinh doanh và TTHC để kinh tế tư nhân phát triển mạnh mẽ</v>
      </c>
      <c r="R8" t="str">
        <v>Thủ tướng yêu cầu đẩy mạnh cắt giảm điều kiện kinh doanh và thủ tục hành chính. Nghị quyết 68 xác định kinh tế tư nhân là động lực quan trọng nhất. Cần hoàn thành 15 nhóm nhiệm vụ, giải pháp cụ thể cho đến cuối năm 2025. Bộ Tài chính xây dựng chính sách hỗ trợ doanh nghiệp vừa và nhỏ về thuế. Cần huy động nguồn vốn ưu đãi, phát triển khoa học công nghệ, chuyển đổi số.</v>
      </c>
      <c r="S8" t="str">
        <v>https://image.vietstock.vn/2025/08/05/phien-hop-trien-khai-nghi-quyet-68.jpg</v>
      </c>
      <c r="T8" t="s">
        <v>54</v>
      </c>
    </row>
    <row r="9" spans="1:20" x14ac:dyDescent="0.35">
      <c r="A9" s="127" t="s">
        <v>10</v>
      </c>
      <c r="B9" s="127" t="s">
        <v>341</v>
      </c>
      <c r="C9" s="127" t="s">
        <v>361</v>
      </c>
      <c r="D9" s="127" t="s">
        <v>342</v>
      </c>
      <c r="E9" s="127" t="s">
        <v>343</v>
      </c>
      <c r="F9" s="1">
        <v>45874.400694444441</v>
      </c>
      <c r="G9" s="127" t="s">
        <v>9</v>
      </c>
      <c r="H9">
        <v>80</v>
      </c>
      <c r="I9" s="127" t="s">
        <v>13</v>
      </c>
      <c r="J9" s="127" t="s">
        <v>16</v>
      </c>
      <c r="L9" t="str">
        <f t="shared" si="0"/>
        <v/>
      </c>
      <c r="M9" t="str">
        <v/>
      </c>
      <c r="N9" t="str">
        <v>VietStock</v>
      </c>
      <c r="O9" t="str">
        <v>Tích cực</v>
      </c>
      <c r="P9" s="16">
        <v>45874.346562500003</v>
      </c>
      <c r="Q9" s="72" t="str">
        <v>Thủ tướng: Thích ứng linh hoạt, hiệu quả với tình hình để đạt tăng trưởng 8.3-8.5%</v>
      </c>
      <c r="R9" t="str">
        <v>Thủ tướng yêu cầu thích ứng linh hoạt với tình hình khó khăn toàn cầu năm 2025. Mục tiêu tăng trưởng kinh tế đề ra từ 8.3-8.5% cho năm nay. PMI tháng 7/2025 đạt 52.4 điểm, cho thấy đơn hàng mới đã phục hồi. Các hoạt động văn hóa, xã hội, an sinh xã hội tiếp tục được chú trọng thực hiện. Cần làm mới động lực tăng trưởng, đa dạng hóa thị trường và chuỗi cung ứng.</v>
      </c>
      <c r="S9" t="str">
        <v>https://image.vietstock.vn/2025/08/05/thu-tuong.jpg</v>
      </c>
      <c r="T9" t="s">
        <v>54</v>
      </c>
    </row>
    <row r="10" spans="1:20" x14ac:dyDescent="0.35">
      <c r="A10" s="127" t="s">
        <v>10</v>
      </c>
      <c r="B10" s="127" t="s">
        <v>166</v>
      </c>
      <c r="C10" s="127" t="s">
        <v>362</v>
      </c>
      <c r="D10" s="127" t="s">
        <v>167</v>
      </c>
      <c r="E10" s="127" t="s">
        <v>168</v>
      </c>
      <c r="F10" s="1">
        <v>45874.346562500003</v>
      </c>
      <c r="G10" s="127" t="s">
        <v>9</v>
      </c>
      <c r="H10">
        <v>78</v>
      </c>
      <c r="I10" s="127" t="s">
        <v>13</v>
      </c>
      <c r="J10" s="127" t="s">
        <v>12</v>
      </c>
      <c r="L10" t="str">
        <f t="shared" si="0"/>
        <v/>
      </c>
      <c r="M10" t="str">
        <v/>
      </c>
      <c r="N10" t="str">
        <v>Vietnambiz</v>
      </c>
      <c r="O10" t="str">
        <v>Tích cực</v>
      </c>
      <c r="P10" s="16">
        <v>45874.633333333331</v>
      </c>
      <c r="Q10" s="72" t="str">
        <v>Thị trường đảo chiều chóng vánh: Tăng gần 60 điểm, giảm xuống dưới tham chiếu và kéo lại phiên ATC</v>
      </c>
      <c r="R10" t="str">
        <v>Ngày 5/8, VN-Index biến động mạnh, đóng cửa tăng 18,96 điểm, thanh khoản đột biến 86.000 tỷ.
Cổ phiếu ngân hàng dẫn dắt đà tăng, MBB tăng trần, TPB, TCB, STB đều tích cực.
Bộ ba cổ phiếu VRE, VIC, VHM đóng góp gần 11 điểm, hỗ trợ chỉ số vượt đỉnh cũ.
Bất động sản và thép có sự phân hóa, HPG lập kỷ lục thanh khoản mới, khối ngoại bán ròng mạnh.
Thị trường quốc tế phục hồi, chứng khoán Mỹ tăng điểm, Dow Jones tăng 585 điểm.</v>
      </c>
      <c r="S10" t="str">
        <v>https://cdn.vietnambiz.vn/1881912202208555/images/2025/08/05/gi-tr-giao-dch-15-20250805151056128.png?width=700</v>
      </c>
      <c r="T10" t="s">
        <v>54</v>
      </c>
    </row>
    <row r="11" spans="1:20" x14ac:dyDescent="0.35">
      <c r="A11" s="127" t="s">
        <v>44</v>
      </c>
      <c r="B11" s="127" t="s">
        <v>175</v>
      </c>
      <c r="C11" s="127" t="s">
        <v>363</v>
      </c>
      <c r="D11" s="127" t="s">
        <v>176</v>
      </c>
      <c r="E11" s="127" t="s">
        <v>177</v>
      </c>
      <c r="F11" s="1">
        <v>45873.679166666669</v>
      </c>
      <c r="G11" s="127" t="s">
        <v>9</v>
      </c>
      <c r="H11">
        <v>84</v>
      </c>
      <c r="I11" s="127" t="s">
        <v>13</v>
      </c>
      <c r="J11" s="127" t="s">
        <v>53</v>
      </c>
      <c r="L11" t="str">
        <f t="shared" si="0"/>
        <v>o</v>
      </c>
      <c r="M11" t="str">
        <v>o</v>
      </c>
      <c r="N11" t="str">
        <v>Vietnambiz</v>
      </c>
      <c r="O11" t="str">
        <v>Tích cực</v>
      </c>
      <c r="P11" s="16">
        <v>45873.679166666669</v>
      </c>
      <c r="Q11" s="72" t="str">
        <v>Chiều 4/8, NHNN họp với các ngân hàng, bàn giải pháp giảm lãi suất cho vay</v>
      </c>
      <c r="R11" t="str">
        <v>NHNN yêu cầu TCTD ổn định lãi suất tiền gửi, phấn đấu giảm lãi suất cho vay 3,27%. GDP 6 tháng đầu năm 2025 đạt 7,52%, tín dụng tăng 9,8%. Thủ tướng Chính phủ quan tâm chỉ đạo sát sao việc ổn định lãi suất huy động, giảm lãi suất cho vay. NHNN nới room tín dụng năm 2025, đáp ứng nhu cầu vốn cho nền kinh tế. Tăng trưởng tín dụng hiệu quả, hướng vào sản xuất kinh doanh, lĩnh vực ưu tiên.</v>
      </c>
      <c r="S11" t="str">
        <v>https://cdn.vietnambiz.vn/1881912202208555/images/2025/08/04/crawl-20250804155009336-20250804155009354.jpg?width=700</v>
      </c>
      <c r="T11" t="s">
        <v>54</v>
      </c>
    </row>
    <row r="12" spans="1:20" x14ac:dyDescent="0.35">
      <c r="A12" s="127" t="s">
        <v>10</v>
      </c>
      <c r="B12" s="127" t="s">
        <v>344</v>
      </c>
      <c r="C12" s="127" t="s">
        <v>364</v>
      </c>
      <c r="D12" s="127" t="s">
        <v>345</v>
      </c>
      <c r="E12" s="127" t="s">
        <v>346</v>
      </c>
      <c r="F12" s="1">
        <v>45875.456307870372</v>
      </c>
      <c r="G12" s="127" t="s">
        <v>17</v>
      </c>
      <c r="H12">
        <v>85</v>
      </c>
      <c r="I12" s="127" t="s">
        <v>15</v>
      </c>
      <c r="J12" s="127" t="s">
        <v>12</v>
      </c>
      <c r="L12" t="str">
        <f t="shared" si="0"/>
        <v/>
      </c>
      <c r="M12" t="str">
        <v/>
      </c>
      <c r="N12" t="str">
        <v>CafeF</v>
      </c>
      <c r="O12" t="str">
        <v>Trung lập</v>
      </c>
      <c r="P12" s="16">
        <v>45875.354166666664</v>
      </c>
      <c r="Q12" s="72" t="str">
        <v>Người dân phải nộp số tiền lớn khi chuyển mục đích sử dụng đất, Phó Thủ tướng chỉ đạo tháo gỡ</v>
      </c>
      <c r="R12" t="str">
        <v>Phó Thủ tướng Trần Hồng Hà chủ trì họp sửa đổi Nghị định 103 về tiền sử dụng đất, thuê đất.  Nhiều địa phương gặp khó khăn tài chính đất đai do văn bản dưới luật thiếu cụ thể.  Sửa đổi nhằm phân biệt đầu cơ đất và người dân lần đầu tiếp cận nhà ở.  HĐND tỉnh sẽ xác định đối tượng, mức thu khi chuyển mục đích sử dụng đất.  Quy định mới có thể miễn, giảm tiền sử dụng đất cho đối tượng chính sách.</v>
      </c>
      <c r="S12" t="str">
        <v>https://cafefcdn.com/zoom/600_315/203337114487263232/2025/8/6/avatar1754438786551-1754438786956114614895.jpg</v>
      </c>
      <c r="T12" t="s">
        <v>54</v>
      </c>
    </row>
    <row r="13" spans="1:20" ht="20" thickBot="1" x14ac:dyDescent="0.5">
      <c r="A13" s="127" t="s">
        <v>10</v>
      </c>
      <c r="B13" s="127" t="s">
        <v>347</v>
      </c>
      <c r="C13" s="127" t="s">
        <v>365</v>
      </c>
      <c r="D13" s="127" t="s">
        <v>348</v>
      </c>
      <c r="E13" s="127" t="s">
        <v>349</v>
      </c>
      <c r="F13" s="1">
        <v>45875.338229166664</v>
      </c>
      <c r="G13" s="127" t="s">
        <v>17</v>
      </c>
      <c r="H13">
        <v>75</v>
      </c>
      <c r="I13" s="127" t="s">
        <v>15</v>
      </c>
      <c r="J13" s="127" t="s">
        <v>16</v>
      </c>
      <c r="L13" s="119" t="s">
        <v>17</v>
      </c>
      <c r="M13" s="119"/>
      <c r="N13" s="119"/>
      <c r="O13" s="119"/>
      <c r="P13" s="119"/>
      <c r="Q13" s="119"/>
      <c r="R13" s="119"/>
      <c r="S13" s="119"/>
      <c r="T13" t="s">
        <v>54</v>
      </c>
    </row>
    <row r="14" spans="1:20" ht="15" thickTop="1" x14ac:dyDescent="0.35">
      <c r="A14" s="127" t="s">
        <v>44</v>
      </c>
      <c r="B14" s="127" t="s">
        <v>223</v>
      </c>
      <c r="C14" s="127" t="s">
        <v>366</v>
      </c>
      <c r="D14" s="127" t="s">
        <v>224</v>
      </c>
      <c r="E14" s="127" t="s">
        <v>225</v>
      </c>
      <c r="F14" s="1">
        <v>45875.291666666664</v>
      </c>
      <c r="G14" s="127" t="s">
        <v>17</v>
      </c>
      <c r="H14">
        <v>82</v>
      </c>
      <c r="I14" s="127" t="s">
        <v>11</v>
      </c>
      <c r="J14" s="127" t="s">
        <v>16</v>
      </c>
      <c r="L14" s="17" t="s">
        <v>52</v>
      </c>
      <c r="M14" s="17" t="str" cm="1">
        <f t="array" ref="M14:S24">_xlfn.CHOOSECOLS(_xlfn.VSTACK(daily_14h00_news[#Headers],
  _xlfn._xlws.SORT(_xlfn._xlws.FILTER(daily_14h00_news[], daily_14h00_news[news_type]=L13), 1, -1)
 ), 10, 1, 9, 6, 2, 3, 4)</f>
        <v>ai_selected</v>
      </c>
      <c r="N14" s="17" t="str">
        <v>source</v>
      </c>
      <c r="O14" s="17" t="str">
        <v>impact</v>
      </c>
      <c r="P14" s="18" t="str">
        <v>published_time</v>
      </c>
      <c r="Q14" s="71" t="str">
        <v>title</v>
      </c>
      <c r="R14" s="17" t="str">
        <v>content</v>
      </c>
      <c r="S14" s="17" t="str">
        <v>image_url</v>
      </c>
      <c r="T14" t="s">
        <v>54</v>
      </c>
    </row>
    <row r="15" spans="1:20" x14ac:dyDescent="0.35">
      <c r="A15" s="127" t="s">
        <v>65</v>
      </c>
      <c r="B15" s="127" t="s">
        <v>367</v>
      </c>
      <c r="C15" s="127" t="s">
        <v>368</v>
      </c>
      <c r="D15" s="127" t="s">
        <v>369</v>
      </c>
      <c r="E15" s="127" t="s">
        <v>370</v>
      </c>
      <c r="F15" s="1">
        <v>45875.124872685185</v>
      </c>
      <c r="G15" s="127" t="s">
        <v>17</v>
      </c>
      <c r="H15">
        <v>76</v>
      </c>
      <c r="I15" s="127" t="s">
        <v>11</v>
      </c>
      <c r="J15" s="127" t="s">
        <v>12</v>
      </c>
      <c r="L15" t="str">
        <f t="shared" ref="L15:L24" si="1">M15</f>
        <v/>
      </c>
      <c r="M15" t="str">
        <v/>
      </c>
      <c r="N15" t="str">
        <v>VnEconomy</v>
      </c>
      <c r="O15" t="str">
        <v>Trung lập</v>
      </c>
      <c r="P15" s="16">
        <v>45875.124872685185</v>
      </c>
      <c r="Q15" s="72" t="str">
        <v>Tổng thống Trump bác bỏ khả năng bổ nhiệm ông Bessent vào ghế chủ tịch Fed</v>
      </c>
      <c r="R15" t="str">
        <v>Tổng thống Trump loại trừ Scott Bessent khỏi danh sách kế nhiệm Chủ tịch Fed Jerome Powell. Ông Trump đang cân nhắc 4 ứng cử viên, bao gồm Kevin Hassett và Kevin Warsh. Một ghế trống trong Hội đồng Thống đốc Fed sẽ bị bỏ trống sớm hơn dự kiến. Trump thất vọng vì Powell không giữ lãi suất thấp như mong đợi. Ông Trump sẽ công bố người thay thế Kugler trước cuối tuần này.</v>
      </c>
      <c r="S15" t="str">
        <v>https://media.vneconomy.vn/640x360/images/upload//2025/08/06/anh-man-hinh-2025-08-06-luc-09-50-12.png</v>
      </c>
      <c r="T15" t="s">
        <v>54</v>
      </c>
    </row>
    <row r="16" spans="1:20" x14ac:dyDescent="0.35">
      <c r="A16" s="127" t="s">
        <v>65</v>
      </c>
      <c r="B16" s="127" t="s">
        <v>371</v>
      </c>
      <c r="C16" s="127" t="s">
        <v>372</v>
      </c>
      <c r="D16" s="127" t="s">
        <v>373</v>
      </c>
      <c r="E16" s="127" t="s">
        <v>374</v>
      </c>
      <c r="F16" s="1">
        <v>45875.079791666663</v>
      </c>
      <c r="G16" s="127" t="s">
        <v>17</v>
      </c>
      <c r="H16">
        <v>78</v>
      </c>
      <c r="I16" s="127" t="s">
        <v>11</v>
      </c>
      <c r="J16" s="127" t="s">
        <v>53</v>
      </c>
      <c r="L16" t="str">
        <f t="shared" si="1"/>
        <v>o</v>
      </c>
      <c r="M16" t="str">
        <v>o</v>
      </c>
      <c r="N16" t="str">
        <v>VnEconomy</v>
      </c>
      <c r="O16" t="str">
        <v>Trung lập</v>
      </c>
      <c r="P16" s="16">
        <v>45875.079791666663</v>
      </c>
      <c r="Q16" s="72" t="str">
        <v>Tổng thống Trump sắp ra quyết định về việc gia hạn “đình chiến” thương mại với Trung Quốc</v>
      </c>
      <c r="R16" t="str">
        <v>Tổng thống Trump đang tiến gần thỏa thuận gia hạn thương mại với Trung Quốc. Thỏa thuận đình chiến tháng 5 giảm thuế quan với hàng hóa hai nước. Ông Trump chỉ muốn gặp Chủ tịch Tập Cận Bình nếu đạt được thỏa thuận cuối cùng. Thỏa thuận "đình chiến" hiện tại sẽ hết hạn vào ngày 12/8 sắp tới. Nếu không gia hạn, thuế quan Mỹ và Trung Quốc có thể trở lại mức 145% và 125%.</v>
      </c>
      <c r="S16" t="str">
        <v>https://media.vneconomy.vn/640x360/images/upload//2025/08/06/06china-diplo-01-hjfp-videosixte.png</v>
      </c>
      <c r="T16" t="s">
        <v>54</v>
      </c>
    </row>
    <row r="17" spans="1:20" x14ac:dyDescent="0.35">
      <c r="A17" s="127" t="s">
        <v>65</v>
      </c>
      <c r="B17" s="127" t="s">
        <v>375</v>
      </c>
      <c r="C17" s="127" t="s">
        <v>376</v>
      </c>
      <c r="D17" s="127" t="s">
        <v>377</v>
      </c>
      <c r="E17" s="127" t="s">
        <v>378</v>
      </c>
      <c r="F17" s="1">
        <v>45875.074652777781</v>
      </c>
      <c r="G17" s="127" t="s">
        <v>17</v>
      </c>
      <c r="H17">
        <v>76</v>
      </c>
      <c r="I17" s="127" t="s">
        <v>15</v>
      </c>
      <c r="J17" s="127" t="s">
        <v>12</v>
      </c>
      <c r="L17" t="str">
        <f t="shared" si="1"/>
        <v/>
      </c>
      <c r="M17" t="str">
        <v/>
      </c>
      <c r="N17" t="str">
        <v>VnEconomy</v>
      </c>
      <c r="O17" t="str">
        <v>Tiêu cực</v>
      </c>
      <c r="P17" s="16">
        <v>45875.074652777781</v>
      </c>
      <c r="Q17" s="72" t="str">
        <v>Tổng thống Trump có thể áp thuế quan lên dược phẩm và con chip vào tuần sau</v>
      </c>
      <c r="R17" t="str">
        <v>Tổng thống Trump sẽ công bố thuế quan mới đối với dược phẩm và bán dẫn trong tuần tới.  Thuế quan dược phẩm có thể tăng lên 150% trong vòng một năm.  Mỹ điều tra thị trường bán dẫn toàn cầu trị giá 700 tỷ USD.  Các công ty công nghệ như Microsoft có thể tăng mạnh chi phí mua chip.  TSMC dự kiến đầu tư 165 tỷ USD vào Arizona xây dựng nhà máy chip.</v>
      </c>
      <c r="S17" t="str">
        <v>https://media.vneconomy.vn/640x360/images/upload//2025/08/06/9fbd3b14ff452f89a36ccdca79eadb02.png</v>
      </c>
      <c r="T17" t="s">
        <v>54</v>
      </c>
    </row>
    <row r="18" spans="1:20" x14ac:dyDescent="0.35">
      <c r="A18" s="127" t="s">
        <v>10</v>
      </c>
      <c r="B18" s="127" t="s">
        <v>191</v>
      </c>
      <c r="C18" s="127" t="s">
        <v>379</v>
      </c>
      <c r="D18" s="127" t="s">
        <v>192</v>
      </c>
      <c r="E18" s="127" t="s">
        <v>193</v>
      </c>
      <c r="F18" s="1">
        <v>45874.623333333337</v>
      </c>
      <c r="G18" s="127" t="s">
        <v>17</v>
      </c>
      <c r="H18">
        <v>82</v>
      </c>
      <c r="I18" s="127" t="s">
        <v>13</v>
      </c>
      <c r="J18" s="127" t="s">
        <v>16</v>
      </c>
      <c r="L18" t="str">
        <f t="shared" si="1"/>
        <v/>
      </c>
      <c r="M18" t="str">
        <v/>
      </c>
      <c r="N18" t="str">
        <v>VietStock</v>
      </c>
      <c r="O18" t="str">
        <v>Tiêu cực</v>
      </c>
      <c r="P18" s="16">
        <v>45875.456307870372</v>
      </c>
      <c r="Q18" s="72" t="str">
        <v>Nhập khẩu Mỹ sụt giảm trong tháng 6 khi thuế quan cao hơn</v>
      </c>
      <c r="R18" t="str">
        <v xml:space="preserve">Nhập khẩu Mỹ giảm 4% trong tháng 6 do doanh nghiệp điều chỉnh vì thuế quan. Xuất khẩu giảm nhẹ 0.5%, thâm hụt thương mại thu hẹp còn 60.2 tỷ USD. Chính sách thuế quan đẩy tỷ lệ thuế Mỹ lên cao nhất một thế kỷ, gây biến động thương mại. Các nhà kinh tế bi quan, lo thuế làm đứt gãy chuỗi cung ứng, tăng trưởng chậm lại. Dữ liệu việc làm yếu, và Trưởng Cục Thống kê Lao động đã bị sa thải.
</v>
      </c>
      <c r="S18" t="str">
        <v>https://image.vietstock.vn/2025/08/06/nhap-lhau.PNG</v>
      </c>
      <c r="T18" t="s">
        <v>54</v>
      </c>
    </row>
    <row r="19" spans="1:20" x14ac:dyDescent="0.35">
      <c r="A19" s="127" t="s">
        <v>44</v>
      </c>
      <c r="B19" s="127" t="s">
        <v>178</v>
      </c>
      <c r="C19" s="127" t="s">
        <v>380</v>
      </c>
      <c r="D19" s="127" t="s">
        <v>179</v>
      </c>
      <c r="E19" s="127" t="s">
        <v>180</v>
      </c>
      <c r="F19" s="1">
        <v>45874.488194444442</v>
      </c>
      <c r="G19" s="127" t="s">
        <v>17</v>
      </c>
      <c r="H19">
        <v>82</v>
      </c>
      <c r="I19" s="127" t="s">
        <v>15</v>
      </c>
      <c r="J19" s="127" t="s">
        <v>12</v>
      </c>
      <c r="L19" t="str">
        <f t="shared" si="1"/>
        <v>x</v>
      </c>
      <c r="M19" t="str">
        <v>x</v>
      </c>
      <c r="N19" t="str">
        <v>VietStock</v>
      </c>
      <c r="O19" t="str">
        <v>Tiêu cực</v>
      </c>
      <c r="P19" s="16">
        <v>45875.338229166664</v>
      </c>
      <c r="Q19" s="72" t="str">
        <v>Phố Wall giảm điểm do lo ngại về thuế quan và dữ liệu kinh tế ảm đạm</v>
      </c>
      <c r="R19" t="str">
        <v>Chỉ số S&amp;P 500 giảm 0.49% xuống 6,299.19 điểm do lo ngại thuế quan và dữ liệu kinh tế. Nasdaq Composite mất 0.65% còn 20,916.55 điểm, Dow Jones giảm 0.14%. Chỉ số Dịch vụ ISM đi ngang tháng 7, gia tăng lo ngại lạm phát đình trệ. Tổng thống Trump dự kiến áp thuế quan mới đối với chip và dược phẩm. Cổ phiếu Palantir tăng 7.9% trong khi Caterpillar và Eaton lại giảm mạnh.</v>
      </c>
      <c r="S19" t="str">
        <v>https://image.vietstock.vn/2025/08/06/080625-ck-1.png</v>
      </c>
      <c r="T19" t="s">
        <v>54</v>
      </c>
    </row>
    <row r="20" spans="1:20" x14ac:dyDescent="0.35">
      <c r="A20" s="127" t="s">
        <v>44</v>
      </c>
      <c r="B20" s="127" t="s">
        <v>381</v>
      </c>
      <c r="C20" s="127" t="s">
        <v>382</v>
      </c>
      <c r="D20" s="127" t="s">
        <v>383</v>
      </c>
      <c r="E20" s="127" t="s">
        <v>384</v>
      </c>
      <c r="F20" s="1">
        <v>45874.459722222222</v>
      </c>
      <c r="G20" s="127" t="s">
        <v>17</v>
      </c>
      <c r="H20">
        <v>75</v>
      </c>
      <c r="I20" s="127" t="s">
        <v>15</v>
      </c>
      <c r="J20" s="127" t="s">
        <v>12</v>
      </c>
      <c r="L20" t="str">
        <f t="shared" si="1"/>
        <v>x</v>
      </c>
      <c r="M20" t="str">
        <v>x</v>
      </c>
      <c r="N20" t="str">
        <v>VietStock</v>
      </c>
      <c r="O20" t="str">
        <v>Tích cực</v>
      </c>
      <c r="P20" s="16">
        <v>45874.623333333337</v>
      </c>
      <c r="Q20" s="72" t="str">
        <v>Quan chức Fed: Thời điểm cắt giảm lãi suất đang đến gần, có thể cần hơn hai đợt giảm</v>
      </c>
      <c r="R20" t="str">
        <v>Chủ tịch Fed San Francisco Mary Daly cho rằng thời điểm cắt giảm lãi suất đang đến gần. Thị trường lao động Mỹ có dấu hiệu suy yếu, chỉ tạo thêm 73,000 việc làm tháng trước. Bà tin rằng chính sách lãi suất hiện tại không còn phù hợp với tình hình kinh tế. Daly sẵn sàng chờ thêm một chu kỳ nhưng không thể chờ mãi mãi. Có khả năng Fed cần phải cắt giảm lãi suất nhiều hơn hai lần.</v>
      </c>
      <c r="S20" t="str">
        <v>https://image.vietstock.vn/2025/08/05/daly.png</v>
      </c>
      <c r="T20" t="s">
        <v>54</v>
      </c>
    </row>
    <row r="21" spans="1:20" x14ac:dyDescent="0.35">
      <c r="A21" s="127" t="s">
        <v>10</v>
      </c>
      <c r="B21" s="127" t="s">
        <v>385</v>
      </c>
      <c r="C21" s="127" t="s">
        <v>386</v>
      </c>
      <c r="D21" s="127" t="s">
        <v>387</v>
      </c>
      <c r="E21" s="127" t="s">
        <v>388</v>
      </c>
      <c r="F21" s="1">
        <v>45871.317627314813</v>
      </c>
      <c r="G21" s="127" t="s">
        <v>17</v>
      </c>
      <c r="H21">
        <v>70</v>
      </c>
      <c r="I21" s="127" t="s">
        <v>15</v>
      </c>
      <c r="J21" s="127" t="s">
        <v>12</v>
      </c>
      <c r="L21" t="str">
        <f t="shared" si="1"/>
        <v/>
      </c>
      <c r="M21" t="str">
        <v/>
      </c>
      <c r="N21" t="str">
        <v>VietStock</v>
      </c>
      <c r="O21" t="str">
        <v>Tiêu cực</v>
      </c>
      <c r="P21" s="16">
        <v>45871.317627314813</v>
      </c>
      <c r="Q21" s="72" t="str">
        <v>Mất gần 550 điểm, Dow Jones chứng kiến phiên giảm mạnh nhất kể từ giữa tháng 6/2025</v>
      </c>
      <c r="R21" t="str">
        <v>Dow Jones mất 542.40 điểm, S&amp;P 500 giảm 1.60%, Nasdaq giảm 2.24%. Kinh tế Mỹ tạo thêm 73,000 việc làm, thấp hơn dự báo 100,000. Nhà đầu tư kỳ vọng Fed hạ lãi suất tháng 9 với xác suất 86%. Thuế quan mới của Trump tăng áp lực lên thương mại và tâm lý thị trường. Cổ phiếu công nghệ lớn như Amazon, Apple cũng chịu áp lực bán tháo.</v>
      </c>
      <c r="S21" t="str">
        <v>https://image.vietstock.vn/2025/08/02/080225-ck-1.png</v>
      </c>
      <c r="T21" t="s">
        <v>54</v>
      </c>
    </row>
    <row r="22" spans="1:20" x14ac:dyDescent="0.35">
      <c r="A22" s="127" t="s">
        <v>10</v>
      </c>
      <c r="B22" s="127" t="s">
        <v>350</v>
      </c>
      <c r="C22" s="127" t="s">
        <v>389</v>
      </c>
      <c r="D22" s="127" t="s">
        <v>351</v>
      </c>
      <c r="E22" s="127" t="s">
        <v>352</v>
      </c>
      <c r="F22" s="1">
        <v>45875.416666666664</v>
      </c>
      <c r="G22" s="127" t="s">
        <v>18</v>
      </c>
      <c r="H22">
        <v>77</v>
      </c>
      <c r="I22" s="127" t="s">
        <v>11</v>
      </c>
      <c r="J22" s="127" t="s">
        <v>12</v>
      </c>
      <c r="L22" t="str">
        <f t="shared" si="1"/>
        <v>x</v>
      </c>
      <c r="M22" t="str">
        <v>x</v>
      </c>
      <c r="N22" t="str">
        <v>Vietnambiz</v>
      </c>
      <c r="O22" t="str">
        <v>Trung lập</v>
      </c>
      <c r="P22" s="16">
        <v>45875.291666666664</v>
      </c>
      <c r="Q22" s="72" t="str">
        <v>Tỷ giá USD hôm nay 6/8: Tăng khi thị trường chú ý đến người kế nhiệm chủ tịch Fed</v>
      </c>
      <c r="R22" t="str">
        <v>Chỉ số USD Index tăng lên 98,73 do thị trường chờ đợi đề cử của Tổng thống Trump cho Fed. Tổng thống Trump sẽ sớm công bố thay thế Thống đốc Fed Kugler và chủ tịch Fed tiếp theo. Thị trường kỳ vọng Fed sẽ cắt giảm lãi suất 91% vào tháng 9. Dữ liệu dịch vụ Mỹ tháng 7 bất ngờ không đổi ở mức 50,1. Goldman Sachs dự báo Fed sẽ có ba lần cắt giảm lãi suất liên tiếp.</v>
      </c>
      <c r="S22" t="str">
        <v>https://cdn1.vietnambiz.vn/1881912202208555/images/2025/08/05/usd-20250805084558758-avatar-15x10-20250805084620262.jpg?width=600&amp;height=315</v>
      </c>
      <c r="T22" t="s">
        <v>54</v>
      </c>
    </row>
    <row r="23" spans="1:20" x14ac:dyDescent="0.35">
      <c r="A23" s="127" t="s">
        <v>44</v>
      </c>
      <c r="B23" s="127" t="s">
        <v>390</v>
      </c>
      <c r="C23" s="127" t="s">
        <v>391</v>
      </c>
      <c r="D23" s="127" t="s">
        <v>392</v>
      </c>
      <c r="E23" s="127" t="s">
        <v>393</v>
      </c>
      <c r="F23" s="1">
        <v>45875.305555555555</v>
      </c>
      <c r="G23" s="127" t="s">
        <v>18</v>
      </c>
      <c r="H23">
        <v>77</v>
      </c>
      <c r="I23" s="127" t="s">
        <v>13</v>
      </c>
      <c r="J23" s="127" t="s">
        <v>16</v>
      </c>
      <c r="L23" t="str">
        <f t="shared" si="1"/>
        <v/>
      </c>
      <c r="M23" t="str">
        <v/>
      </c>
      <c r="N23" t="str">
        <v>Vietnambiz</v>
      </c>
      <c r="O23" t="str">
        <v>Tiêu cực</v>
      </c>
      <c r="P23" s="16">
        <v>45874.488194444442</v>
      </c>
      <c r="Q23" s="72" t="str">
        <v>Đi ngược thị trường chung, Bank of America dự đoán sang năm 2026 Fed mới hạ lãi suất</v>
      </c>
      <c r="R23" t="str">
        <v>Bank of America dự báo Fed sẽ duy trì lãi suất cho đến 2026, không cắt giảm tháng 9. Tỷ lệ thất nghiệp Mỹ tăng nhẹ lên 4,2% với 73.000 việc làm mới tháng 7. Fed không quá lo lắng thị trường lao động, tập trung chống lạm phát dai dẳng. Nguy cơ lạm phát nóng lên do thuế quan nghiêm trọng hơn suy thoái kinh tế. Fed vẫn cách xa mục tiêu lạm phát hơn mục tiêu toàn dụng việc làm.</v>
      </c>
      <c r="S23" t="str">
        <v>https://cdn.vietnambiz.vn/1881912202208555/images/2025/08/05/crawl-20250805110954981-202508051109558.jpg?width=700</v>
      </c>
      <c r="T23" t="s">
        <v>54</v>
      </c>
    </row>
    <row r="24" spans="1:20" x14ac:dyDescent="0.35">
      <c r="A24" s="127" t="s">
        <v>44</v>
      </c>
      <c r="B24" s="127" t="s">
        <v>232</v>
      </c>
      <c r="C24" s="127" t="s">
        <v>394</v>
      </c>
      <c r="D24" s="127" t="s">
        <v>233</v>
      </c>
      <c r="E24" s="127" t="s">
        <v>234</v>
      </c>
      <c r="F24" s="1">
        <v>45874.71597222222</v>
      </c>
      <c r="G24" s="127" t="s">
        <v>18</v>
      </c>
      <c r="H24">
        <v>83</v>
      </c>
      <c r="I24" s="127" t="s">
        <v>13</v>
      </c>
      <c r="J24" s="127" t="s">
        <v>12</v>
      </c>
      <c r="L24" t="str">
        <f t="shared" si="1"/>
        <v/>
      </c>
      <c r="M24" t="str">
        <v/>
      </c>
      <c r="N24" t="str">
        <v>Vietnambiz</v>
      </c>
      <c r="O24" t="str">
        <v>Tiêu cực</v>
      </c>
      <c r="P24" s="16">
        <v>45874.459722222222</v>
      </c>
      <c r="Q24" s="72" t="str">
        <v>Mỹ phát tín hiệu mới về thuế đối ứng, liệu các nước có cơ hội gỡ gạc?</v>
      </c>
      <c r="R24" t="str">
        <v>Chính quyền Trump công bố thuế quan mới áp dụng cho hơn 60 đối tác. Mức thuế này dao động từ 10% đến 41%, cố định và gần như không thay đổi.  Đại diện Thương mại Mỹ khẳng định Tổng thống Trump ít có khả năng đàm phán giảm thuế.  Syria chịu mức thuế cao nhất 41%, Lào và Myanmar chịu 40%.  Mỹ đã đạt thỏa thuận thương mại với Anh, Nhật Bản và EU.</v>
      </c>
      <c r="S24" t="str">
        <v>https://cdn.vietnambiz.vn/1881912202208555/images/2025/08/05/crawl-20250805105947166-20250805105947179.jpg?width=700</v>
      </c>
      <c r="T24" t="s">
        <v>54</v>
      </c>
    </row>
    <row r="25" spans="1:20" ht="20" thickBot="1" x14ac:dyDescent="0.5">
      <c r="A25" s="127" t="s">
        <v>44</v>
      </c>
      <c r="B25" s="127" t="s">
        <v>235</v>
      </c>
      <c r="C25" s="127" t="s">
        <v>395</v>
      </c>
      <c r="D25" s="127" t="s">
        <v>236</v>
      </c>
      <c r="E25" s="127" t="s">
        <v>237</v>
      </c>
      <c r="F25" s="1">
        <v>45874.710416666669</v>
      </c>
      <c r="G25" s="127" t="s">
        <v>18</v>
      </c>
      <c r="H25">
        <v>79</v>
      </c>
      <c r="I25" s="127" t="s">
        <v>13</v>
      </c>
      <c r="J25" s="127" t="s">
        <v>12</v>
      </c>
      <c r="L25" s="119" t="s">
        <v>18</v>
      </c>
      <c r="M25" s="119"/>
      <c r="N25" s="119"/>
      <c r="O25" s="119"/>
      <c r="P25" s="119"/>
      <c r="Q25" s="119"/>
      <c r="R25" s="119"/>
      <c r="S25" s="119"/>
      <c r="T25" t="s">
        <v>54</v>
      </c>
    </row>
    <row r="26" spans="1:20" ht="15" thickTop="1" x14ac:dyDescent="0.35">
      <c r="A26" s="127" t="s">
        <v>14</v>
      </c>
      <c r="B26" s="127" t="s">
        <v>197</v>
      </c>
      <c r="C26" s="127" t="s">
        <v>396</v>
      </c>
      <c r="D26" s="127" t="s">
        <v>198</v>
      </c>
      <c r="E26" s="127" t="s">
        <v>199</v>
      </c>
      <c r="F26" s="1">
        <v>45874.65625</v>
      </c>
      <c r="G26" s="127" t="s">
        <v>18</v>
      </c>
      <c r="H26">
        <v>82</v>
      </c>
      <c r="I26" s="127" t="s">
        <v>13</v>
      </c>
      <c r="J26" s="127" t="s">
        <v>53</v>
      </c>
      <c r="L26" s="17" t="s">
        <v>52</v>
      </c>
      <c r="M26" s="17" t="str" cm="1">
        <f t="array" ref="M26:S36">_xlfn.CHOOSECOLS(_xlfn.VSTACK(daily_14h00_news[#Headers],
  _xlfn._xlws.SORT(_xlfn._xlws.FILTER(daily_14h00_news[], daily_14h00_news[news_type]=L25), 1, -1)
 ), 10, 1, 9, 6, 2, 3, 4)</f>
        <v>ai_selected</v>
      </c>
      <c r="N26" s="17" t="str">
        <v>source</v>
      </c>
      <c r="O26" s="17" t="str">
        <v>impact</v>
      </c>
      <c r="P26" s="18" t="str">
        <v>published_time</v>
      </c>
      <c r="Q26" s="71" t="str">
        <v>title</v>
      </c>
      <c r="R26" s="17" t="str">
        <v>content</v>
      </c>
      <c r="S26" s="17" t="str">
        <v>image_url</v>
      </c>
      <c r="T26" t="s">
        <v>54</v>
      </c>
    </row>
    <row r="27" spans="1:20" x14ac:dyDescent="0.35">
      <c r="A27" s="127" t="s">
        <v>44</v>
      </c>
      <c r="B27" s="127" t="s">
        <v>291</v>
      </c>
      <c r="C27" s="127" t="s">
        <v>397</v>
      </c>
      <c r="D27" s="127" t="s">
        <v>293</v>
      </c>
      <c r="E27" s="127" t="s">
        <v>294</v>
      </c>
      <c r="F27" s="1">
        <v>45874.587500000001</v>
      </c>
      <c r="G27" s="127" t="s">
        <v>18</v>
      </c>
      <c r="H27">
        <v>86</v>
      </c>
      <c r="I27" s="127" t="s">
        <v>13</v>
      </c>
      <c r="J27" s="127" t="s">
        <v>12</v>
      </c>
      <c r="L27" t="str">
        <f t="shared" ref="L27:L36" si="2">M27</f>
        <v/>
      </c>
      <c r="M27" t="str">
        <v/>
      </c>
      <c r="N27" t="str">
        <v>VietStock</v>
      </c>
      <c r="O27" t="str">
        <v>Trung lập</v>
      </c>
      <c r="P27" s="16">
        <v>45875.416666666664</v>
      </c>
      <c r="Q27" s="72" t="str">
        <v>Quý 2 trắng doanh thu, PSH lỗ hơn 300 tỷ đồng nửa đầu năm</v>
      </c>
      <c r="R27" t="str">
        <v>Quý 2/2025, PSH trắng doanh thu, lỗ ròng 157 tỷ đồng, nâng tổng lỗ 6 tháng lên 322 tỷ đồng. Nợ thuế hơn 1.2 ngàn tỷ đồng khiến hoạt động kinh doanh bị đình trệ hoàn toàn. Doanh nghiệp đang tìm cách vay 720 triệu USD để giải quyết nợ thuế, nhưng gặp vướng mắc quy định. Lỗ lũy kế cuối tháng 6 đã gần 831 tỷ đồng, mục tiêu kinh doanh năm 2025 khó khả thi.</v>
      </c>
      <c r="S27" t="str">
        <v>https://image.vietstock.vn/2025/08/05/PSH-q2-2025.png</v>
      </c>
      <c r="T27" t="s">
        <v>54</v>
      </c>
    </row>
    <row r="28" spans="1:20" x14ac:dyDescent="0.35">
      <c r="A28" s="127" t="s">
        <v>44</v>
      </c>
      <c r="B28" s="127" t="s">
        <v>184</v>
      </c>
      <c r="C28" s="127" t="s">
        <v>398</v>
      </c>
      <c r="D28" s="127" t="s">
        <v>185</v>
      </c>
      <c r="E28" s="127" t="s">
        <v>186</v>
      </c>
      <c r="F28" s="1">
        <v>45874.579861111109</v>
      </c>
      <c r="G28" s="127" t="s">
        <v>18</v>
      </c>
      <c r="H28">
        <v>83</v>
      </c>
      <c r="I28" s="127" t="s">
        <v>11</v>
      </c>
      <c r="J28" s="127" t="s">
        <v>16</v>
      </c>
      <c r="L28" t="str">
        <f t="shared" si="2"/>
        <v>x</v>
      </c>
      <c r="M28" t="str">
        <v>x</v>
      </c>
      <c r="N28" t="str">
        <v>Vietnambiz</v>
      </c>
      <c r="O28" t="str">
        <v>Tích cực</v>
      </c>
      <c r="P28" s="16">
        <v>45875.305555555555</v>
      </c>
      <c r="Q28" s="72" t="str">
        <v>Chủ tịch MB: Các khoản nợ Trung Nam và Novaland vẫn đang trong tầm kiểm soát, room tín dụng ít nhất 25%</v>
      </c>
      <c r="R28" t="str">
        <v>MB khẳng định tình hình tín dụng hai ông lớn bất động sản Trung Nam, Novaland vẫn tốt.  Trung Nam đã trả thêm khoảng 1.000 tỷ đồng, hợp tác ba dự án tốt. Novaland tái cơ cấu dự án chiến lược, không phát sinh nợ xấu. MB duy trì hệ số CAR khoảng 11%, mức hợp lý, không gây áp lực vốn. Tăng trưởng tín dụng dự kiến 25% năm nay, chú trọng chất lượng kinh doanh.</v>
      </c>
      <c r="S28" t="str">
        <v>https://cdn.vietnambiz.vn/1881912202208555/images/2025/08/06/photo-import-2025080607180510.jpeg?width=700</v>
      </c>
      <c r="T28" t="s">
        <v>54</v>
      </c>
    </row>
    <row r="29" spans="1:20" x14ac:dyDescent="0.35">
      <c r="A29" s="127" t="s">
        <v>44</v>
      </c>
      <c r="B29" s="127" t="s">
        <v>200</v>
      </c>
      <c r="C29" s="127" t="s">
        <v>399</v>
      </c>
      <c r="D29" s="127" t="s">
        <v>201</v>
      </c>
      <c r="E29" s="127" t="s">
        <v>202</v>
      </c>
      <c r="F29" s="1">
        <v>45874.443749999999</v>
      </c>
      <c r="G29" s="127" t="s">
        <v>18</v>
      </c>
      <c r="H29">
        <v>84</v>
      </c>
      <c r="I29" s="127" t="s">
        <v>13</v>
      </c>
      <c r="J29" s="127" t="s">
        <v>16</v>
      </c>
      <c r="L29" t="str">
        <f t="shared" si="2"/>
        <v/>
      </c>
      <c r="M29" t="str">
        <v/>
      </c>
      <c r="N29" t="str">
        <v>Vietnambiz</v>
      </c>
      <c r="O29" t="str">
        <v>Tích cực</v>
      </c>
      <c r="P29" s="16">
        <v>45874.71597222222</v>
      </c>
      <c r="Q29" s="72" t="str">
        <v>VIC tiếp tục chuỗi thoả thuận nghìn tỷ đồng</v>
      </c>
      <c r="R29" t="str">
        <v>Trong hai phiên 4-5/8, gần 13.000 tỷ đồng cổ phiếu VIC đã giao dịch thỏa thuận lớn. SK Group Hàn Quốc là bên bán, thực hiện thoái vốn chiến lược tại giá tối ưu. Giao dịch thỏa thuận cho thấy bên mua có ý định nắm giữ dài hạn cổ phiếu VIC. VIC dẫn đầu bán ròng khối ngoại, ghi nhận tăng giá mạnh mẽ 28% một tháng. Vốn hóa VIC đạt hơn 455.700 tỷ đồng, đứng thứ hai thị trường chứng khoán.</v>
      </c>
      <c r="S29" t="str">
        <v>https://cdn.vietnambiz.vn/1881912202208555/images/2025/08/04/4-8-vic-20250804152809641-avatar-15x10-20250804152832389.jpg</v>
      </c>
      <c r="T29" t="s">
        <v>54</v>
      </c>
    </row>
    <row r="30" spans="1:20" x14ac:dyDescent="0.35">
      <c r="A30" s="127" t="s">
        <v>14</v>
      </c>
      <c r="B30" s="127" t="s">
        <v>400</v>
      </c>
      <c r="C30" s="127" t="s">
        <v>401</v>
      </c>
      <c r="D30" s="127" t="s">
        <v>402</v>
      </c>
      <c r="E30" s="127" t="s">
        <v>403</v>
      </c>
      <c r="F30" s="1">
        <v>45874.005555555559</v>
      </c>
      <c r="G30" s="127" t="s">
        <v>18</v>
      </c>
      <c r="H30">
        <v>78</v>
      </c>
      <c r="I30" s="127" t="s">
        <v>11</v>
      </c>
      <c r="J30" s="127" t="s">
        <v>12</v>
      </c>
      <c r="L30" t="str">
        <f t="shared" si="2"/>
        <v/>
      </c>
      <c r="M30" t="str">
        <v/>
      </c>
      <c r="N30" t="str">
        <v>Vietnambiz</v>
      </c>
      <c r="O30" t="str">
        <v>Tích cực</v>
      </c>
      <c r="P30" s="16">
        <v>45874.710416666669</v>
      </c>
      <c r="Q30" s="72" t="str">
        <v>Vinhomes là doanh nghiệp bất động sản nộp thuế lớn nhất cả nước năm 2024</v>
      </c>
      <c r="R30" t="str">
        <v xml:space="preserve">Vinhomes dẫn đầu đóng góp ngân sách, nộp hơn 40.100 tỷ đồng, chiếm 63% của Top 20. Doanh thu thuần năm 2024 đạt 141.812 tỷ đồng, tăng trưởng 13% so với năm trước. Hãng đã bán 12.800 căn, bàn giao 19.400 căn, tăng trưởng mạnh mẽ trong năm. Vinhomes Royal Island thành công, thúc đẩy thị trường bất động sản miền Bắc. Các dự án sắp tới hứa hẹn tiếp tục đóng góp vào sự phát triển bền vững.
</v>
      </c>
      <c r="S30" t="str">
        <v>https://cdn.vietnambiz.vn/1881912202208555/images/2025/08/05/photo-import-20250805170127939.jpeg?width=700</v>
      </c>
      <c r="T30" t="s">
        <v>54</v>
      </c>
    </row>
    <row r="31" spans="1:20" x14ac:dyDescent="0.35">
      <c r="A31" s="127" t="s">
        <v>44</v>
      </c>
      <c r="B31" s="127" t="s">
        <v>203</v>
      </c>
      <c r="C31" s="127" t="s">
        <v>404</v>
      </c>
      <c r="D31" s="127" t="s">
        <v>204</v>
      </c>
      <c r="E31" s="127" t="s">
        <v>205</v>
      </c>
      <c r="F31" s="1">
        <v>45873.677083333336</v>
      </c>
      <c r="G31" s="127" t="s">
        <v>18</v>
      </c>
      <c r="H31">
        <v>71</v>
      </c>
      <c r="I31" s="127" t="s">
        <v>13</v>
      </c>
      <c r="J31" s="127" t="s">
        <v>12</v>
      </c>
      <c r="L31" t="str">
        <f t="shared" si="2"/>
        <v/>
      </c>
      <c r="M31" t="str">
        <v/>
      </c>
      <c r="N31" t="str">
        <v>Vietnambiz</v>
      </c>
      <c r="O31" t="str">
        <v>Tích cực</v>
      </c>
      <c r="P31" s="16">
        <v>45874.587500000001</v>
      </c>
      <c r="Q31" s="72" t="str">
        <v>TCBS chốt giá IPO 46.800 đồng/cp, điều chỉnh phương án sử dụng vốn</v>
      </c>
      <c r="R31" t="str">
        <v xml:space="preserve">TCBS dự kiến IPO với giá 46.800 đồng/cổ phiếu, phát hành tối đa 231,15 triệu cổ phiếu. Nếu thành công, công ty thu về 10.817,8 tỷ đồng, vốn hóa đạt khoảng 4,1 tỷ USD. 70% vốn IPO sẽ đầu tư tự doanh, 30% cho môi giới, khởi động từ quý III/2025. Lợi nhuận trước thuế 6 tháng đầu năm 2025 đạt hơn 3.000 tỷ đồng, mục tiêu năm là 5.000 tỷ. TCBS sẽ ứng dụng AI, phát triển sản phẩm, hướng tới quản lý tài sản.
</v>
      </c>
      <c r="S31" t="str">
        <v>https://cdn.vietnambiz.vn/1881912202208555/images/2025/08/05/hinh-anh-5-8-25-luc-1402-20250805140304540.jpeg?width=700</v>
      </c>
      <c r="T31" t="s">
        <v>54</v>
      </c>
    </row>
    <row r="32" spans="1:20" x14ac:dyDescent="0.35">
      <c r="L32" t="str">
        <f t="shared" si="2"/>
        <v>x</v>
      </c>
      <c r="M32" t="str">
        <v>x</v>
      </c>
      <c r="N32" t="str">
        <v>Vietnambiz</v>
      </c>
      <c r="O32" t="str">
        <v>Trung lập</v>
      </c>
      <c r="P32" s="16">
        <v>45874.579861111109</v>
      </c>
      <c r="Q32" s="72" t="str">
        <v>Một 'ông lớn' ngân hàng đóng cửa gần 70 phòng giao dịch trong nửa đầu năm</v>
      </c>
      <c r="R32" t="str">
        <v>VietinBank đóng cửa 66 phòng giao dịch, giảm mạng lưới vật lý nhưng nhân sự tăng 183 người.  Ngân hàng tập trung chuyển đổi số, tăng cường nhân lực công nghệ thông tin lên 1.000 người.  Chi phí nhân viên bình quân đạt 43,7 triệu đồng mỗi tháng, tăng 10,1%.  Mục tiêu là nâng cao trải nghiệm khách hàng qua ứng dụng nền tảng số.  Đầu tư mạnh vào hạ tầng, phần mềm, giải pháp và nhân lực công nghệ là ưu tiên.</v>
      </c>
      <c r="S32" t="str">
        <v>https://cdn1.vietnambiz.vn/1881912202208555/images/2025/08/05/crawl-20250805120152270-edit-20250805120159343-avatar-15x10-2025080512020815.jpg?width=600&amp;height=315</v>
      </c>
      <c r="T32" t="s">
        <v>54</v>
      </c>
    </row>
    <row r="33" spans="12:20" x14ac:dyDescent="0.35">
      <c r="L33" t="str">
        <f t="shared" si="2"/>
        <v>x</v>
      </c>
      <c r="M33" t="str">
        <v>x</v>
      </c>
      <c r="N33" t="str">
        <v>Vietnambiz</v>
      </c>
      <c r="O33" t="str">
        <v>Tích cực</v>
      </c>
      <c r="P33" s="16">
        <v>45874.443749999999</v>
      </c>
      <c r="Q33" s="72" t="str">
        <v>Lãnh đạo VPBank: FE Credit phục hồi, GPBank có lãi trở lại, ngân hàng tự tin hoàn thành kế hoạch năm</v>
      </c>
      <c r="R33" t="str">
        <v>FE Credit tăng trưởng giải ngân 19% và đóng góp lợi nhuận dương, GPBank ghi nhận lãi tháng 6 sau tái cấu trúc. VPBank đạt tài sản hợp nhất hơn 1,1 triệu tỷ đồng nhờ phối hợp hệ sinh thái. VPBank Securities tăng trưởng cho vay ký quỹ 87%, chiếm 2,6% thị phần. FE Credit đẩy mạnh đối tác, số hóa và AI cho tăng trưởng bền vững. VPBank tự tin hoàn thành kế hoạch kinh doanh 2025 đã cam kết với cổ đông.</v>
      </c>
      <c r="S33" t="str">
        <v>https://cdn1.vietnambiz.vn/1881912202208555/images/2025/08/05/crawl-20250805083337180-20250805083337185-avatar-15x10-20250805102744184.jpg?width=600&amp;height=315</v>
      </c>
      <c r="T33" t="s">
        <v>54</v>
      </c>
    </row>
    <row r="34" spans="12:20" x14ac:dyDescent="0.35">
      <c r="L34" t="str">
        <f t="shared" si="2"/>
        <v/>
      </c>
      <c r="M34" t="str">
        <v/>
      </c>
      <c r="N34" t="str">
        <v>Vietnambiz</v>
      </c>
      <c r="O34" t="str">
        <v>Tích cực</v>
      </c>
      <c r="P34" s="16">
        <v>45873.677083333336</v>
      </c>
      <c r="Q34" s="72" t="str">
        <v>Dòng tiền kinh doanh của Kinh Bắc âm kỷ lục, 4 ngân hàng cấp hạn mức vay hơn 16.300 tỷ</v>
      </c>
      <c r="R34" t="str">
        <v>Năm 2025, Kinh Bắc đầu tư 11 dự án trải dài khắp Việt Nam. Nửa đầu năm, lợi nhuận ròng đạt 1.185 tỷ đồng, tăng 7.6 lần so với 2024. Tài sản vượt 70.300 tỷ đồng, chủ yếu là tồn kho và tiền mặt. Dư nợ vay trên 26.000 tỷ, VPBank cấp hạn mức 13.700 tỷ. Công ty dự kiến thành lập các KCN mới với tổng diện tích 1.200 ha.</v>
      </c>
      <c r="S34" t="str">
        <v>https://cdn.vietnambiz.vn/1881912202208555/images/2025/08/04/screenshot-2025-08-04-at-160234-2025080416081452.png?width=700</v>
      </c>
      <c r="T34" t="s">
        <v>54</v>
      </c>
    </row>
    <row r="35" spans="12:20" x14ac:dyDescent="0.35">
      <c r="L35" t="str">
        <f t="shared" si="2"/>
        <v>o</v>
      </c>
      <c r="M35" t="str">
        <v>o</v>
      </c>
      <c r="N35" t="str">
        <v>CafeF</v>
      </c>
      <c r="O35" t="str">
        <v>Tích cực</v>
      </c>
      <c r="P35" s="16">
        <v>45874.65625</v>
      </c>
      <c r="Q35" s="72" t="str">
        <v>“Địa chấn” cổ phiếu Hòa Phát: Gần 6.000 tỷ khớp lệnh trong một phiên, chưa từng có trong lịch sử</v>
      </c>
      <c r="R35" t="str">
        <v>Cổ phiếu Hòa Phát (HPG) lập kỷ lục giao dịch hơn 5.700 tỷ đồng với 216 triệu đơn vị. Khối ngoại mua ròng gần 1.100 tỷ đồng, thúc đẩy HPG tăng 4,35% giá trị. Lợi nhuận quý 2 của Hòa Phát đạt 4.265 tỷ đồng, tăng 28% nhờ giá vốn tốt. 6 tháng đầu năm, doanh thu đạt 74.000 tỷ, lợi nhuận 7.600 tỷ đồng. Hòa Phát đặt mục tiêu tham vọng 170.000 tỷ doanh thu, 15.000 tỷ lợi nhuận năm nay.</v>
      </c>
      <c r="S35" t="str">
        <v>https://cafefcdn.com/thumb_w/640/203337114487263232/2025/8/5/avatar1754382032852-17543820333721055071046.jpg</v>
      </c>
      <c r="T35" t="s">
        <v>54</v>
      </c>
    </row>
    <row r="36" spans="12:20" x14ac:dyDescent="0.35">
      <c r="L36" t="str">
        <f t="shared" si="2"/>
        <v/>
      </c>
      <c r="M36" t="str">
        <v/>
      </c>
      <c r="N36" t="str">
        <v>CafeF</v>
      </c>
      <c r="O36" t="str">
        <v>Trung lập</v>
      </c>
      <c r="P36" s="16">
        <v>45874.005555555559</v>
      </c>
      <c r="Q36" s="72" t="str">
        <v>Ông trùm buôn xe Mercedes tại Việt Nam tiết lộ rơi vào tình trạng khó khăn chưa từng có trong 20 năm</v>
      </c>
      <c r="R36" t="str">
        <v>Haxaco trải qua năm kinh doanh khó khăn, lợi nhuận 6 tháng đầu năm giảm 50%.  Thị trường ô tô suy giảm mạnh, xe sang Mercedes-Benz gặp khó vì hết mẫu.  Công ty buộc đóng cửa đại lý Mercedes-Benz Kim Giang lần đầu tiên trong lịch sử.  Kế hoạch bán đất Võ Văn Kiệt thất bại, ảnh hưởng đến kết quả kinh doanh.  Quý 3 được dự báo là đáy khó đạt kế hoạch lợi nhuận cho Haxaco.</v>
      </c>
      <c r="S36" t="str">
        <v>https://cafefcdn.com/zoom/600_315/203337114487263232/2025/8/4/avatar1754327230470-17543272310561339997798.jpg</v>
      </c>
      <c r="T36" t="s">
        <v>54</v>
      </c>
    </row>
  </sheetData>
  <mergeCells count="3">
    <mergeCell ref="L1:S1"/>
    <mergeCell ref="L13:S13"/>
    <mergeCell ref="L25:S25"/>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1341-3EC8-4912-9CD6-C1076E5C5086}">
  <dimension ref="A1:I41"/>
  <sheetViews>
    <sheetView workbookViewId="0">
      <selection activeCell="B53" sqref="B53"/>
    </sheetView>
  </sheetViews>
  <sheetFormatPr defaultRowHeight="14.5" x14ac:dyDescent="0.35"/>
  <cols>
    <col min="1" max="1" width="15.54296875" bestFit="1" customWidth="1"/>
    <col min="2" max="2" width="13" bestFit="1" customWidth="1"/>
    <col min="3" max="3" width="13.36328125" bestFit="1" customWidth="1"/>
    <col min="4" max="4" width="12.453125" bestFit="1" customWidth="1"/>
    <col min="5" max="5" width="11.81640625" bestFit="1" customWidth="1"/>
    <col min="6" max="6" width="13.08984375" bestFit="1" customWidth="1"/>
    <col min="7" max="7" width="12.453125" bestFit="1" customWidth="1"/>
    <col min="8" max="8" width="6.81640625" bestFit="1" customWidth="1"/>
    <col min="9" max="9" width="9.26953125" bestFit="1" customWidth="1"/>
  </cols>
  <sheetData>
    <row r="1" spans="1:9" x14ac:dyDescent="0.35">
      <c r="A1" t="s">
        <v>27</v>
      </c>
      <c r="B1" t="s">
        <v>133</v>
      </c>
      <c r="C1" t="s">
        <v>134</v>
      </c>
      <c r="D1" t="s">
        <v>135</v>
      </c>
      <c r="E1" t="s">
        <v>136</v>
      </c>
      <c r="F1" t="s">
        <v>137</v>
      </c>
      <c r="G1" t="s">
        <v>138</v>
      </c>
      <c r="H1" t="s">
        <v>31</v>
      </c>
      <c r="I1" t="s">
        <v>19</v>
      </c>
    </row>
    <row r="2" spans="1:9" x14ac:dyDescent="0.35">
      <c r="A2" s="1">
        <v>45874</v>
      </c>
      <c r="B2">
        <v>-6380</v>
      </c>
      <c r="C2">
        <v>9719</v>
      </c>
      <c r="D2">
        <v>-1076.7006433280001</v>
      </c>
      <c r="E2">
        <v>1645.086769152</v>
      </c>
      <c r="F2">
        <v>3339</v>
      </c>
      <c r="G2">
        <v>568.38612582399992</v>
      </c>
      <c r="H2" t="s">
        <v>139</v>
      </c>
      <c r="I2" t="s">
        <v>140</v>
      </c>
    </row>
    <row r="3" spans="1:9" x14ac:dyDescent="0.35">
      <c r="A3" s="1">
        <v>45873</v>
      </c>
      <c r="B3">
        <v>-7159</v>
      </c>
      <c r="C3">
        <v>7959</v>
      </c>
      <c r="D3">
        <v>-1164.463833088</v>
      </c>
      <c r="E3">
        <v>1294.5897553919999</v>
      </c>
      <c r="F3">
        <v>800</v>
      </c>
      <c r="G3">
        <v>130.12592230399991</v>
      </c>
      <c r="H3" t="s">
        <v>139</v>
      </c>
      <c r="I3" t="s">
        <v>140</v>
      </c>
    </row>
    <row r="4" spans="1:9" x14ac:dyDescent="0.35">
      <c r="A4" s="1">
        <v>45870</v>
      </c>
      <c r="B4">
        <v>-5171</v>
      </c>
      <c r="C4">
        <v>6777</v>
      </c>
      <c r="D4">
        <v>-829.82928384000002</v>
      </c>
      <c r="E4">
        <v>1087.5561574400001</v>
      </c>
      <c r="F4">
        <v>1606</v>
      </c>
      <c r="G4">
        <v>257.72687360000009</v>
      </c>
      <c r="H4" t="s">
        <v>139</v>
      </c>
      <c r="I4" t="s">
        <v>140</v>
      </c>
    </row>
    <row r="5" spans="1:9" x14ac:dyDescent="0.35">
      <c r="A5" s="1">
        <v>45869</v>
      </c>
      <c r="B5">
        <v>-8503</v>
      </c>
      <c r="C5">
        <v>7987</v>
      </c>
      <c r="D5">
        <v>-1368.887918592</v>
      </c>
      <c r="E5">
        <v>1285.8177617920001</v>
      </c>
      <c r="F5">
        <v>-516</v>
      </c>
      <c r="G5">
        <v>-83.07015679999995</v>
      </c>
      <c r="H5" t="s">
        <v>139</v>
      </c>
      <c r="I5" t="s">
        <v>140</v>
      </c>
    </row>
    <row r="6" spans="1:9" x14ac:dyDescent="0.35">
      <c r="A6" s="1">
        <v>45868</v>
      </c>
      <c r="B6">
        <v>-7077</v>
      </c>
      <c r="C6">
        <v>7050</v>
      </c>
      <c r="D6">
        <v>-1147.427094528</v>
      </c>
      <c r="E6">
        <v>1143.0494208</v>
      </c>
      <c r="F6">
        <v>-27</v>
      </c>
      <c r="G6">
        <v>-4.3776737279999907</v>
      </c>
      <c r="H6" t="s">
        <v>139</v>
      </c>
      <c r="I6" t="s">
        <v>140</v>
      </c>
    </row>
    <row r="7" spans="1:9" x14ac:dyDescent="0.35">
      <c r="A7" s="1">
        <v>45867</v>
      </c>
      <c r="B7">
        <v>-9886</v>
      </c>
      <c r="C7">
        <v>7918</v>
      </c>
      <c r="D7">
        <v>-1644.8563445760001</v>
      </c>
      <c r="E7">
        <v>1317.4158131199999</v>
      </c>
      <c r="F7">
        <v>-1968</v>
      </c>
      <c r="G7">
        <v>-327.44053145600014</v>
      </c>
      <c r="H7" t="s">
        <v>139</v>
      </c>
      <c r="I7" t="s">
        <v>140</v>
      </c>
    </row>
    <row r="8" spans="1:9" x14ac:dyDescent="0.35">
      <c r="A8" s="1">
        <v>45866</v>
      </c>
      <c r="B8">
        <v>-4466</v>
      </c>
      <c r="C8">
        <v>4708</v>
      </c>
      <c r="D8">
        <v>-751.26584115200001</v>
      </c>
      <c r="E8">
        <v>791.97483827200006</v>
      </c>
      <c r="F8">
        <v>242</v>
      </c>
      <c r="G8">
        <v>40.708997120000049</v>
      </c>
      <c r="H8" t="s">
        <v>139</v>
      </c>
      <c r="I8" t="s">
        <v>140</v>
      </c>
    </row>
    <row r="9" spans="1:9" x14ac:dyDescent="0.35">
      <c r="A9" s="1">
        <v>45863</v>
      </c>
      <c r="B9">
        <v>-6057</v>
      </c>
      <c r="C9">
        <v>5658</v>
      </c>
      <c r="D9">
        <v>-1005.809303552</v>
      </c>
      <c r="E9">
        <v>939.55247308800006</v>
      </c>
      <c r="F9">
        <v>-399</v>
      </c>
      <c r="G9">
        <v>-66.256830463999904</v>
      </c>
      <c r="H9" t="s">
        <v>139</v>
      </c>
      <c r="I9" t="s">
        <v>140</v>
      </c>
    </row>
    <row r="10" spans="1:9" x14ac:dyDescent="0.35">
      <c r="A10" s="1">
        <v>45862</v>
      </c>
      <c r="B10">
        <v>-6121</v>
      </c>
      <c r="C10">
        <v>5803</v>
      </c>
      <c r="D10">
        <v>-1009.387372544</v>
      </c>
      <c r="E10">
        <v>956.94736588800004</v>
      </c>
      <c r="F10">
        <v>-318</v>
      </c>
      <c r="G10">
        <v>-52.440006655999923</v>
      </c>
      <c r="H10" t="s">
        <v>139</v>
      </c>
      <c r="I10" t="s">
        <v>140</v>
      </c>
    </row>
    <row r="11" spans="1:9" x14ac:dyDescent="0.35">
      <c r="A11" s="1">
        <v>45861</v>
      </c>
      <c r="B11">
        <v>-6062</v>
      </c>
      <c r="C11">
        <v>5915</v>
      </c>
      <c r="D11">
        <v>-1002.45602304</v>
      </c>
      <c r="E11">
        <v>978.14701670399995</v>
      </c>
      <c r="F11">
        <v>-147</v>
      </c>
      <c r="G11">
        <v>-24.309006336000039</v>
      </c>
      <c r="H11" t="s">
        <v>139</v>
      </c>
      <c r="I11" t="s">
        <v>140</v>
      </c>
    </row>
    <row r="12" spans="1:9" x14ac:dyDescent="0.35">
      <c r="A12" s="1">
        <v>45860</v>
      </c>
      <c r="B12">
        <v>-11748</v>
      </c>
      <c r="C12">
        <v>7062</v>
      </c>
      <c r="D12">
        <v>-1912.126308352</v>
      </c>
      <c r="E12">
        <v>1149.4242385919999</v>
      </c>
      <c r="F12">
        <v>-4686</v>
      </c>
      <c r="G12">
        <v>-762.70206976000009</v>
      </c>
      <c r="H12" t="s">
        <v>139</v>
      </c>
      <c r="I12" t="s">
        <v>140</v>
      </c>
    </row>
    <row r="13" spans="1:9" x14ac:dyDescent="0.35">
      <c r="A13" s="1">
        <v>45859</v>
      </c>
      <c r="B13">
        <v>-11448</v>
      </c>
      <c r="C13">
        <v>7507</v>
      </c>
      <c r="D13">
        <v>-1874.4412733439999</v>
      </c>
      <c r="E13">
        <v>1229.160579072</v>
      </c>
      <c r="F13">
        <v>-3941</v>
      </c>
      <c r="G13">
        <v>-645.28069427199989</v>
      </c>
      <c r="H13" t="s">
        <v>139</v>
      </c>
      <c r="I13" t="s">
        <v>140</v>
      </c>
    </row>
    <row r="14" spans="1:9" x14ac:dyDescent="0.35">
      <c r="A14" s="1">
        <v>45856</v>
      </c>
      <c r="B14">
        <v>-6017</v>
      </c>
      <c r="C14">
        <v>15866</v>
      </c>
      <c r="D14">
        <v>-980.83877683200001</v>
      </c>
      <c r="E14">
        <v>2586.3365591040001</v>
      </c>
      <c r="F14">
        <v>9849</v>
      </c>
      <c r="G14">
        <v>1605.4977822720002</v>
      </c>
      <c r="H14" t="s">
        <v>139</v>
      </c>
      <c r="I14" t="s">
        <v>140</v>
      </c>
    </row>
    <row r="15" spans="1:9" x14ac:dyDescent="0.35">
      <c r="A15" s="1">
        <v>45855</v>
      </c>
      <c r="B15">
        <v>-15399</v>
      </c>
      <c r="C15">
        <v>3580</v>
      </c>
      <c r="D15">
        <v>-2514.3921868799998</v>
      </c>
      <c r="E15">
        <v>584.57096191999995</v>
      </c>
      <c r="F15">
        <v>-11819</v>
      </c>
      <c r="G15">
        <v>-1929.8212249599999</v>
      </c>
      <c r="H15" t="s">
        <v>139</v>
      </c>
      <c r="I15" t="s">
        <v>140</v>
      </c>
    </row>
    <row r="16" spans="1:9" x14ac:dyDescent="0.35">
      <c r="A16" s="1">
        <v>45854</v>
      </c>
      <c r="B16">
        <v>-10944</v>
      </c>
      <c r="C16">
        <v>5181</v>
      </c>
      <c r="D16">
        <v>-1753.8872770559999</v>
      </c>
      <c r="E16">
        <v>828.82501017599998</v>
      </c>
      <c r="F16">
        <v>-5763</v>
      </c>
      <c r="G16">
        <v>-925.06226687999992</v>
      </c>
      <c r="H16" t="s">
        <v>139</v>
      </c>
      <c r="I16" t="s">
        <v>140</v>
      </c>
    </row>
    <row r="17" spans="1:9" x14ac:dyDescent="0.35">
      <c r="A17" s="1">
        <v>45853</v>
      </c>
      <c r="B17">
        <v>-6636</v>
      </c>
      <c r="C17">
        <v>2174</v>
      </c>
      <c r="D17">
        <v>-1064.5426667520001</v>
      </c>
      <c r="E17">
        <v>348.75162624000001</v>
      </c>
      <c r="F17">
        <v>-4462</v>
      </c>
      <c r="G17">
        <v>-715.79104051200011</v>
      </c>
      <c r="H17" t="s">
        <v>139</v>
      </c>
      <c r="I17" t="s">
        <v>140</v>
      </c>
    </row>
    <row r="18" spans="1:9" x14ac:dyDescent="0.35">
      <c r="A18" s="1">
        <v>45852</v>
      </c>
      <c r="B18">
        <v>-8006</v>
      </c>
      <c r="C18">
        <v>8405</v>
      </c>
      <c r="D18">
        <v>-1276.9448427520001</v>
      </c>
      <c r="E18">
        <v>1340.5846241280001</v>
      </c>
      <c r="F18">
        <v>399</v>
      </c>
      <c r="G18">
        <v>63.639781375999974</v>
      </c>
      <c r="H18" t="s">
        <v>139</v>
      </c>
      <c r="I18" t="s">
        <v>140</v>
      </c>
    </row>
    <row r="19" spans="1:9" x14ac:dyDescent="0.35">
      <c r="A19" s="1">
        <v>45849</v>
      </c>
      <c r="B19">
        <v>-11317</v>
      </c>
      <c r="C19">
        <v>4027</v>
      </c>
      <c r="D19">
        <v>-1793.969750016</v>
      </c>
      <c r="E19">
        <v>638.35963391999996</v>
      </c>
      <c r="F19">
        <v>-7290</v>
      </c>
      <c r="G19">
        <v>-1155.6101160960002</v>
      </c>
      <c r="H19" t="s">
        <v>139</v>
      </c>
      <c r="I19" t="s">
        <v>140</v>
      </c>
    </row>
    <row r="20" spans="1:9" x14ac:dyDescent="0.35">
      <c r="A20" s="1">
        <v>45848</v>
      </c>
      <c r="B20">
        <v>-4276</v>
      </c>
      <c r="C20">
        <v>5939</v>
      </c>
      <c r="D20">
        <v>-662.19684659200004</v>
      </c>
      <c r="E20">
        <v>919.73504204799997</v>
      </c>
      <c r="F20">
        <v>1663</v>
      </c>
      <c r="G20">
        <v>257.53819545599993</v>
      </c>
      <c r="H20" t="s">
        <v>139</v>
      </c>
      <c r="I20" t="s">
        <v>140</v>
      </c>
    </row>
    <row r="21" spans="1:9" x14ac:dyDescent="0.35">
      <c r="A21" s="1">
        <v>45847</v>
      </c>
      <c r="B21">
        <v>-8423</v>
      </c>
      <c r="C21">
        <v>6242</v>
      </c>
      <c r="D21">
        <v>-1285.4320168960001</v>
      </c>
      <c r="E21">
        <v>952.59013939199997</v>
      </c>
      <c r="F21">
        <v>-2181</v>
      </c>
      <c r="G21">
        <v>-332.84187750400008</v>
      </c>
      <c r="H21" t="s">
        <v>139</v>
      </c>
      <c r="I21" t="s">
        <v>140</v>
      </c>
    </row>
    <row r="22" spans="1:9" x14ac:dyDescent="0.35">
      <c r="A22" s="1">
        <v>45870</v>
      </c>
      <c r="B22">
        <v>-5921</v>
      </c>
      <c r="C22">
        <v>5892</v>
      </c>
      <c r="D22">
        <v>-950.16317000000004</v>
      </c>
      <c r="E22">
        <v>946.44880000000001</v>
      </c>
      <c r="F22">
        <v>-29</v>
      </c>
      <c r="G22">
        <v>-3.7143699999999997</v>
      </c>
      <c r="H22" t="s">
        <v>141</v>
      </c>
      <c r="I22" t="s">
        <v>140</v>
      </c>
    </row>
    <row r="23" spans="1:9" x14ac:dyDescent="0.35">
      <c r="A23" s="1">
        <v>45869</v>
      </c>
      <c r="B23">
        <v>-4007</v>
      </c>
      <c r="C23">
        <v>6327</v>
      </c>
      <c r="D23">
        <v>-644.04439000000002</v>
      </c>
      <c r="E23">
        <v>1017.92678</v>
      </c>
      <c r="F23">
        <v>2320</v>
      </c>
      <c r="G23">
        <v>373.88238999999999</v>
      </c>
      <c r="H23" t="s">
        <v>141</v>
      </c>
      <c r="I23" t="s">
        <v>140</v>
      </c>
    </row>
    <row r="24" spans="1:9" x14ac:dyDescent="0.35">
      <c r="A24" s="1">
        <v>45868</v>
      </c>
      <c r="B24">
        <v>-5845</v>
      </c>
      <c r="C24">
        <v>8764</v>
      </c>
      <c r="D24">
        <v>-949.20034999999996</v>
      </c>
      <c r="E24">
        <v>1421.9955500000001</v>
      </c>
      <c r="F24">
        <v>2919</v>
      </c>
      <c r="G24">
        <v>472.79520000000002</v>
      </c>
      <c r="H24" t="s">
        <v>141</v>
      </c>
      <c r="I24" t="s">
        <v>140</v>
      </c>
    </row>
    <row r="25" spans="1:9" x14ac:dyDescent="0.35">
      <c r="A25" s="1">
        <v>45867</v>
      </c>
      <c r="B25">
        <v>-14406</v>
      </c>
      <c r="C25">
        <v>14213</v>
      </c>
      <c r="D25">
        <v>-2398.92112</v>
      </c>
      <c r="E25">
        <v>2368.5058799999997</v>
      </c>
      <c r="F25">
        <v>-193</v>
      </c>
      <c r="G25">
        <v>-30.415240000000001</v>
      </c>
      <c r="H25" t="s">
        <v>141</v>
      </c>
      <c r="I25" t="s">
        <v>140</v>
      </c>
    </row>
    <row r="26" spans="1:9" x14ac:dyDescent="0.35">
      <c r="A26" s="1">
        <v>45866</v>
      </c>
      <c r="B26">
        <v>-8160</v>
      </c>
      <c r="C26">
        <v>9034</v>
      </c>
      <c r="D26">
        <v>-1375.5796200000002</v>
      </c>
      <c r="E26">
        <v>1517.2378999999999</v>
      </c>
      <c r="F26">
        <v>874</v>
      </c>
      <c r="G26">
        <v>141.65827999999999</v>
      </c>
      <c r="H26" t="s">
        <v>141</v>
      </c>
      <c r="I26" t="s">
        <v>140</v>
      </c>
    </row>
    <row r="27" spans="1:9" x14ac:dyDescent="0.35">
      <c r="A27" s="1">
        <v>45863</v>
      </c>
      <c r="B27">
        <v>-4688</v>
      </c>
      <c r="C27">
        <v>5802</v>
      </c>
      <c r="D27">
        <v>-780.83193999999992</v>
      </c>
      <c r="E27">
        <v>962.49956999999995</v>
      </c>
      <c r="F27">
        <v>1114</v>
      </c>
      <c r="G27">
        <v>181.66763</v>
      </c>
      <c r="H27" t="s">
        <v>141</v>
      </c>
      <c r="I27" t="s">
        <v>140</v>
      </c>
    </row>
    <row r="28" spans="1:9" x14ac:dyDescent="0.35">
      <c r="A28" s="1">
        <v>45862</v>
      </c>
      <c r="B28">
        <v>-5034</v>
      </c>
      <c r="C28">
        <v>4925</v>
      </c>
      <c r="D28">
        <v>-829.19343000000003</v>
      </c>
      <c r="E28">
        <v>811.41056999999989</v>
      </c>
      <c r="F28">
        <v>-109</v>
      </c>
      <c r="G28">
        <v>-17.782859999999999</v>
      </c>
      <c r="H28" t="s">
        <v>141</v>
      </c>
      <c r="I28" t="s">
        <v>140</v>
      </c>
    </row>
    <row r="29" spans="1:9" x14ac:dyDescent="0.35">
      <c r="A29" s="1">
        <v>45861</v>
      </c>
      <c r="B29">
        <v>-4473</v>
      </c>
      <c r="C29">
        <v>4479</v>
      </c>
      <c r="D29">
        <v>-739.40015000000005</v>
      </c>
      <c r="E29">
        <v>739.98824999999999</v>
      </c>
      <c r="F29">
        <v>6</v>
      </c>
      <c r="G29">
        <v>0.58810000000000007</v>
      </c>
      <c r="H29" t="s">
        <v>141</v>
      </c>
      <c r="I29" t="s">
        <v>140</v>
      </c>
    </row>
    <row r="30" spans="1:9" x14ac:dyDescent="0.35">
      <c r="A30" s="1">
        <v>45860</v>
      </c>
      <c r="B30">
        <v>-6188</v>
      </c>
      <c r="C30">
        <v>1802</v>
      </c>
      <c r="D30">
        <v>-1014.26735</v>
      </c>
      <c r="E30">
        <v>292.33875</v>
      </c>
      <c r="F30">
        <v>-4386</v>
      </c>
      <c r="G30">
        <v>-721.92859999999996</v>
      </c>
      <c r="H30" t="s">
        <v>141</v>
      </c>
      <c r="I30" t="s">
        <v>140</v>
      </c>
    </row>
    <row r="31" spans="1:9" x14ac:dyDescent="0.35">
      <c r="A31" s="1">
        <v>45859</v>
      </c>
      <c r="B31">
        <v>-3486</v>
      </c>
      <c r="C31">
        <v>3903</v>
      </c>
      <c r="D31">
        <v>-569.60658000000001</v>
      </c>
      <c r="E31">
        <v>639.23729000000003</v>
      </c>
      <c r="F31">
        <v>417</v>
      </c>
      <c r="G31">
        <v>69.630710000000008</v>
      </c>
      <c r="H31" t="s">
        <v>141</v>
      </c>
      <c r="I31" t="s">
        <v>140</v>
      </c>
    </row>
    <row r="32" spans="1:9" x14ac:dyDescent="0.35">
      <c r="A32" s="1">
        <v>45856</v>
      </c>
      <c r="B32">
        <v>-6259</v>
      </c>
      <c r="C32">
        <v>5520</v>
      </c>
      <c r="D32">
        <v>-1019.30917</v>
      </c>
      <c r="E32">
        <v>900.14142000000004</v>
      </c>
      <c r="F32">
        <v>-739</v>
      </c>
      <c r="G32">
        <v>-119.16775</v>
      </c>
      <c r="H32" t="s">
        <v>141</v>
      </c>
      <c r="I32" t="s">
        <v>140</v>
      </c>
    </row>
    <row r="33" spans="1:9" x14ac:dyDescent="0.35">
      <c r="A33" s="1">
        <v>45855</v>
      </c>
      <c r="B33">
        <v>-10723</v>
      </c>
      <c r="C33">
        <v>2959</v>
      </c>
      <c r="D33">
        <v>-1743.60169</v>
      </c>
      <c r="E33">
        <v>479.47384999999997</v>
      </c>
      <c r="F33">
        <v>-7764</v>
      </c>
      <c r="G33">
        <v>-1264.1278400000001</v>
      </c>
      <c r="H33" t="s">
        <v>141</v>
      </c>
      <c r="I33" t="s">
        <v>140</v>
      </c>
    </row>
    <row r="34" spans="1:9" x14ac:dyDescent="0.35">
      <c r="A34" s="1">
        <v>45854</v>
      </c>
      <c r="B34">
        <v>-1783</v>
      </c>
      <c r="C34">
        <v>100</v>
      </c>
      <c r="D34">
        <v>-282.94051999999999</v>
      </c>
      <c r="E34">
        <v>15.885</v>
      </c>
      <c r="F34">
        <v>-1683</v>
      </c>
      <c r="G34">
        <v>-267.05552</v>
      </c>
      <c r="H34" t="s">
        <v>141</v>
      </c>
      <c r="I34" t="s">
        <v>140</v>
      </c>
    </row>
    <row r="35" spans="1:9" x14ac:dyDescent="0.35">
      <c r="A35" s="1">
        <v>45853</v>
      </c>
      <c r="B35">
        <v>-296</v>
      </c>
      <c r="C35">
        <v>5</v>
      </c>
      <c r="D35">
        <v>-47.13503</v>
      </c>
      <c r="E35">
        <v>0.79649999999999999</v>
      </c>
      <c r="F35">
        <v>-291</v>
      </c>
      <c r="G35">
        <v>-46.338529999999999</v>
      </c>
      <c r="H35" t="s">
        <v>141</v>
      </c>
      <c r="I35" t="s">
        <v>140</v>
      </c>
    </row>
    <row r="36" spans="1:9" x14ac:dyDescent="0.35">
      <c r="A36" s="1">
        <v>45852</v>
      </c>
      <c r="B36">
        <v>-788</v>
      </c>
      <c r="C36">
        <v>52</v>
      </c>
      <c r="D36">
        <v>-124.89538</v>
      </c>
      <c r="E36">
        <v>8.2369699999999995</v>
      </c>
      <c r="F36">
        <v>-736</v>
      </c>
      <c r="G36">
        <v>-116.65841</v>
      </c>
      <c r="H36" t="s">
        <v>141</v>
      </c>
      <c r="I36" t="s">
        <v>140</v>
      </c>
    </row>
    <row r="37" spans="1:9" x14ac:dyDescent="0.35">
      <c r="A37" s="1">
        <v>45849</v>
      </c>
      <c r="B37">
        <v>-108</v>
      </c>
      <c r="C37">
        <v>16</v>
      </c>
      <c r="D37">
        <v>-17.091900000000003</v>
      </c>
      <c r="E37">
        <v>2.5070199999999998</v>
      </c>
      <c r="F37">
        <v>-92</v>
      </c>
      <c r="G37">
        <v>-14.58488</v>
      </c>
      <c r="H37" t="s">
        <v>141</v>
      </c>
      <c r="I37" t="s">
        <v>140</v>
      </c>
    </row>
    <row r="38" spans="1:9" x14ac:dyDescent="0.35">
      <c r="A38" s="1">
        <v>45848</v>
      </c>
      <c r="B38">
        <v>-357</v>
      </c>
      <c r="C38">
        <v>90</v>
      </c>
      <c r="D38">
        <v>-54.75676</v>
      </c>
      <c r="E38">
        <v>13.910530000000001</v>
      </c>
      <c r="F38">
        <v>-267</v>
      </c>
      <c r="G38">
        <v>-40.846230000000006</v>
      </c>
      <c r="H38" t="s">
        <v>141</v>
      </c>
      <c r="I38" t="s">
        <v>140</v>
      </c>
    </row>
    <row r="39" spans="1:9" x14ac:dyDescent="0.35">
      <c r="A39" s="1">
        <v>45847</v>
      </c>
      <c r="B39">
        <v>-892</v>
      </c>
      <c r="C39">
        <v>37</v>
      </c>
      <c r="D39">
        <v>-135.69177999999999</v>
      </c>
      <c r="E39">
        <v>5.6399799999999995</v>
      </c>
      <c r="F39">
        <v>-855</v>
      </c>
      <c r="G39">
        <v>-130.05180000000001</v>
      </c>
      <c r="H39" t="s">
        <v>141</v>
      </c>
      <c r="I39" t="s">
        <v>140</v>
      </c>
    </row>
    <row r="40" spans="1:9" x14ac:dyDescent="0.35">
      <c r="A40" s="1">
        <v>45846</v>
      </c>
      <c r="B40">
        <v>-497</v>
      </c>
      <c r="C40">
        <v>15</v>
      </c>
      <c r="D40">
        <v>-74.209369999999993</v>
      </c>
      <c r="E40">
        <v>2.25102</v>
      </c>
      <c r="F40">
        <v>-482</v>
      </c>
      <c r="G40">
        <v>-71.95835000000001</v>
      </c>
      <c r="H40" t="s">
        <v>141</v>
      </c>
      <c r="I40" t="s">
        <v>140</v>
      </c>
    </row>
    <row r="41" spans="1:9" x14ac:dyDescent="0.35">
      <c r="A41" s="1">
        <v>45845</v>
      </c>
      <c r="B41">
        <v>-247</v>
      </c>
      <c r="C41">
        <v>5</v>
      </c>
      <c r="D41">
        <v>-36.534150000000004</v>
      </c>
      <c r="E41">
        <v>0.73933000000000004</v>
      </c>
      <c r="F41">
        <v>-242</v>
      </c>
      <c r="G41">
        <v>-35.794820000000001</v>
      </c>
      <c r="H41" t="s">
        <v>141</v>
      </c>
      <c r="I41" t="s">
        <v>140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8BEE4-8B4C-4AF0-9590-9E454DB3A112}">
  <dimension ref="A1:T273"/>
  <sheetViews>
    <sheetView workbookViewId="0">
      <selection activeCell="B53" sqref="B53"/>
    </sheetView>
  </sheetViews>
  <sheetFormatPr defaultRowHeight="14.5" x14ac:dyDescent="0.35"/>
  <cols>
    <col min="1" max="1" width="15.54296875" bestFit="1" customWidth="1"/>
    <col min="2" max="2" width="8.81640625" bestFit="1" customWidth="1"/>
    <col min="3" max="6" width="11.81640625" bestFit="1" customWidth="1"/>
    <col min="7" max="7" width="9.26953125" bestFit="1" customWidth="1"/>
    <col min="8" max="8" width="13.81640625" bestFit="1" customWidth="1"/>
    <col min="9" max="9" width="12.6328125" bestFit="1" customWidth="1"/>
    <col min="10" max="11" width="12.453125" bestFit="1" customWidth="1"/>
    <col min="12" max="12" width="14.90625" bestFit="1" customWidth="1"/>
    <col min="13" max="13" width="12.81640625" bestFit="1" customWidth="1"/>
    <col min="14" max="14" width="16.90625" bestFit="1" customWidth="1"/>
    <col min="15" max="15" width="16.36328125" bestFit="1" customWidth="1"/>
    <col min="16" max="16" width="12.81640625" bestFit="1" customWidth="1"/>
    <col min="17" max="17" width="14" bestFit="1" customWidth="1"/>
    <col min="18" max="18" width="18.08984375" bestFit="1" customWidth="1"/>
    <col min="19" max="19" width="17.54296875" bestFit="1" customWidth="1"/>
    <col min="20" max="20" width="14" customWidth="1"/>
    <col min="21" max="21" width="14" bestFit="1" customWidth="1"/>
    <col min="22" max="22" width="11.81640625" bestFit="1" customWidth="1"/>
  </cols>
  <sheetData>
    <row r="1" spans="1:20" x14ac:dyDescent="0.35">
      <c r="A1" t="s">
        <v>27</v>
      </c>
      <c r="B1" t="s">
        <v>19</v>
      </c>
      <c r="C1" t="s">
        <v>126</v>
      </c>
      <c r="D1" t="s">
        <v>127</v>
      </c>
      <c r="E1" t="s">
        <v>128</v>
      </c>
      <c r="F1" t="s">
        <v>28</v>
      </c>
      <c r="G1" t="s">
        <v>129</v>
      </c>
      <c r="H1" t="s">
        <v>163</v>
      </c>
      <c r="I1" t="s">
        <v>130</v>
      </c>
      <c r="J1" t="s">
        <v>131</v>
      </c>
      <c r="K1" t="s">
        <v>132</v>
      </c>
      <c r="L1" t="s">
        <v>162</v>
      </c>
      <c r="M1" t="s">
        <v>154</v>
      </c>
      <c r="N1" t="s">
        <v>155</v>
      </c>
      <c r="O1" t="s">
        <v>156</v>
      </c>
      <c r="P1" t="s">
        <v>157</v>
      </c>
      <c r="Q1" t="s">
        <v>158</v>
      </c>
      <c r="R1" t="s">
        <v>159</v>
      </c>
      <c r="S1" t="s">
        <v>160</v>
      </c>
      <c r="T1" t="s">
        <v>161</v>
      </c>
    </row>
    <row r="2" spans="1:20" x14ac:dyDescent="0.35">
      <c r="A2" s="1">
        <v>45874.625</v>
      </c>
      <c r="B2" t="s">
        <v>39</v>
      </c>
      <c r="C2">
        <v>1689.5999755859375</v>
      </c>
      <c r="D2">
        <v>1737.699951171875</v>
      </c>
      <c r="E2">
        <v>1635</v>
      </c>
      <c r="F2">
        <v>1689.5999755859375</v>
      </c>
      <c r="G2">
        <v>0</v>
      </c>
      <c r="H2">
        <v>422913</v>
      </c>
      <c r="I2">
        <v>2.1832461799780767E-2</v>
      </c>
      <c r="J2">
        <v>36.0999755859375</v>
      </c>
      <c r="K2">
        <v>36.3800048828125</v>
      </c>
      <c r="L2">
        <v>49834</v>
      </c>
      <c r="M2">
        <v>1613.530029296875</v>
      </c>
      <c r="N2">
        <v>1698.52001953125</v>
      </c>
      <c r="O2">
        <v>1599.9599609375</v>
      </c>
      <c r="P2">
        <v>1637.5299886067708</v>
      </c>
      <c r="Q2">
        <v>1618.760009765625</v>
      </c>
      <c r="R2">
        <v>1698.52001953125</v>
      </c>
      <c r="S2">
        <v>1466.969970703125</v>
      </c>
      <c r="T2">
        <v>1593.5733235677083</v>
      </c>
    </row>
    <row r="3" spans="1:20" x14ac:dyDescent="0.35">
      <c r="A3" s="1">
        <v>45874.624305555553</v>
      </c>
      <c r="B3" t="s">
        <v>39</v>
      </c>
      <c r="C3">
        <v>1689.5999755859375</v>
      </c>
      <c r="D3">
        <v>1689.5999755859375</v>
      </c>
      <c r="E3">
        <v>1689.5999755859375</v>
      </c>
      <c r="F3">
        <v>1689.5999755859375</v>
      </c>
      <c r="G3">
        <v>0</v>
      </c>
      <c r="H3">
        <v>422913</v>
      </c>
      <c r="I3">
        <v>2.1832461799780767E-2</v>
      </c>
      <c r="J3">
        <v>36.0999755859375</v>
      </c>
      <c r="K3">
        <v>36.3800048828125</v>
      </c>
      <c r="L3">
        <v>49834</v>
      </c>
      <c r="M3">
        <v>1613.530029296875</v>
      </c>
      <c r="N3">
        <v>1698.52001953125</v>
      </c>
      <c r="O3">
        <v>1599.9599609375</v>
      </c>
      <c r="P3">
        <v>1637.5299886067708</v>
      </c>
      <c r="Q3">
        <v>1618.760009765625</v>
      </c>
      <c r="R3">
        <v>1698.52001953125</v>
      </c>
      <c r="S3">
        <v>1466.969970703125</v>
      </c>
      <c r="T3">
        <v>1593.5733235677083</v>
      </c>
    </row>
    <row r="4" spans="1:20" x14ac:dyDescent="0.35">
      <c r="A4" s="1">
        <v>45874.623611111114</v>
      </c>
      <c r="B4" t="s">
        <v>39</v>
      </c>
      <c r="C4">
        <v>1689.5999755859375</v>
      </c>
      <c r="D4">
        <v>1689.5999755859375</v>
      </c>
      <c r="E4">
        <v>1689.5999755859375</v>
      </c>
      <c r="F4">
        <v>1689.5999755859375</v>
      </c>
      <c r="G4">
        <v>0</v>
      </c>
      <c r="H4">
        <v>422913</v>
      </c>
      <c r="I4">
        <v>2.1832461799780767E-2</v>
      </c>
      <c r="J4">
        <v>36.0999755859375</v>
      </c>
      <c r="K4">
        <v>36.3800048828125</v>
      </c>
      <c r="L4">
        <v>49834</v>
      </c>
      <c r="M4">
        <v>1613.530029296875</v>
      </c>
      <c r="N4">
        <v>1698.52001953125</v>
      </c>
      <c r="O4">
        <v>1599.9599609375</v>
      </c>
      <c r="P4">
        <v>1637.5299886067708</v>
      </c>
      <c r="Q4">
        <v>1618.760009765625</v>
      </c>
      <c r="R4">
        <v>1698.52001953125</v>
      </c>
      <c r="S4">
        <v>1466.969970703125</v>
      </c>
      <c r="T4">
        <v>1593.5733235677083</v>
      </c>
    </row>
    <row r="5" spans="1:20" x14ac:dyDescent="0.35">
      <c r="A5" s="1">
        <v>45874.622916666667</v>
      </c>
      <c r="B5" t="s">
        <v>39</v>
      </c>
      <c r="C5">
        <v>1689.5999755859375</v>
      </c>
      <c r="D5">
        <v>1689.5999755859375</v>
      </c>
      <c r="E5">
        <v>1689.5999755859375</v>
      </c>
      <c r="F5">
        <v>1689.5999755859375</v>
      </c>
      <c r="G5">
        <v>0</v>
      </c>
      <c r="H5">
        <v>422913</v>
      </c>
      <c r="I5">
        <v>2.1832461799780767E-2</v>
      </c>
      <c r="J5">
        <v>36.0999755859375</v>
      </c>
      <c r="K5">
        <v>36.3800048828125</v>
      </c>
      <c r="L5">
        <v>49834</v>
      </c>
      <c r="M5">
        <v>1613.530029296875</v>
      </c>
      <c r="N5">
        <v>1698.52001953125</v>
      </c>
      <c r="O5">
        <v>1599.9599609375</v>
      </c>
      <c r="P5">
        <v>1637.5299886067708</v>
      </c>
      <c r="Q5">
        <v>1618.760009765625</v>
      </c>
      <c r="R5">
        <v>1698.52001953125</v>
      </c>
      <c r="S5">
        <v>1466.969970703125</v>
      </c>
      <c r="T5">
        <v>1593.5733235677083</v>
      </c>
    </row>
    <row r="6" spans="1:20" x14ac:dyDescent="0.35">
      <c r="A6" s="1">
        <v>45874.62222222222</v>
      </c>
      <c r="B6" t="s">
        <v>39</v>
      </c>
      <c r="C6">
        <v>1689.5999755859375</v>
      </c>
      <c r="D6">
        <v>1689.5999755859375</v>
      </c>
      <c r="E6">
        <v>1689.5999755859375</v>
      </c>
      <c r="F6">
        <v>1689.5999755859375</v>
      </c>
      <c r="G6">
        <v>0</v>
      </c>
      <c r="H6">
        <v>422913</v>
      </c>
      <c r="I6">
        <v>2.1832461799780767E-2</v>
      </c>
      <c r="J6">
        <v>36.0999755859375</v>
      </c>
      <c r="K6">
        <v>36.3800048828125</v>
      </c>
      <c r="L6">
        <v>49834</v>
      </c>
      <c r="M6">
        <v>1613.530029296875</v>
      </c>
      <c r="N6">
        <v>1698.52001953125</v>
      </c>
      <c r="O6">
        <v>1599.9599609375</v>
      </c>
      <c r="P6">
        <v>1637.5299886067708</v>
      </c>
      <c r="Q6">
        <v>1618.760009765625</v>
      </c>
      <c r="R6">
        <v>1698.52001953125</v>
      </c>
      <c r="S6">
        <v>1466.969970703125</v>
      </c>
      <c r="T6">
        <v>1593.5733235677083</v>
      </c>
    </row>
    <row r="7" spans="1:20" x14ac:dyDescent="0.35">
      <c r="A7" s="1">
        <v>45874.621527777781</v>
      </c>
      <c r="B7" t="s">
        <v>39</v>
      </c>
      <c r="C7">
        <v>1689.5999755859375</v>
      </c>
      <c r="D7">
        <v>1689.5999755859375</v>
      </c>
      <c r="E7">
        <v>1689.5999755859375</v>
      </c>
      <c r="F7">
        <v>1689.5999755859375</v>
      </c>
      <c r="G7">
        <v>0</v>
      </c>
      <c r="H7">
        <v>422913</v>
      </c>
      <c r="I7">
        <v>2.1832461799780767E-2</v>
      </c>
      <c r="J7">
        <v>36.0999755859375</v>
      </c>
      <c r="K7">
        <v>36.3800048828125</v>
      </c>
      <c r="L7">
        <v>49834</v>
      </c>
      <c r="M7">
        <v>1613.530029296875</v>
      </c>
      <c r="N7">
        <v>1698.52001953125</v>
      </c>
      <c r="O7">
        <v>1599.9599609375</v>
      </c>
      <c r="P7">
        <v>1637.5299886067708</v>
      </c>
      <c r="Q7">
        <v>1618.760009765625</v>
      </c>
      <c r="R7">
        <v>1698.52001953125</v>
      </c>
      <c r="S7">
        <v>1466.969970703125</v>
      </c>
      <c r="T7">
        <v>1593.5733235677083</v>
      </c>
    </row>
    <row r="8" spans="1:20" x14ac:dyDescent="0.35">
      <c r="A8" s="1">
        <v>45874.620833333334</v>
      </c>
      <c r="B8" t="s">
        <v>39</v>
      </c>
      <c r="C8">
        <v>1689.5999755859375</v>
      </c>
      <c r="D8">
        <v>1689.5999755859375</v>
      </c>
      <c r="E8">
        <v>1689.5999755859375</v>
      </c>
      <c r="F8">
        <v>1689.5999755859375</v>
      </c>
      <c r="G8">
        <v>0</v>
      </c>
      <c r="H8">
        <v>422913</v>
      </c>
      <c r="I8">
        <v>2.1832461799780767E-2</v>
      </c>
      <c r="J8">
        <v>36.0999755859375</v>
      </c>
      <c r="K8">
        <v>36.3800048828125</v>
      </c>
      <c r="L8">
        <v>49834</v>
      </c>
      <c r="M8">
        <v>1613.530029296875</v>
      </c>
      <c r="N8">
        <v>1698.52001953125</v>
      </c>
      <c r="O8">
        <v>1599.9599609375</v>
      </c>
      <c r="P8">
        <v>1637.5299886067708</v>
      </c>
      <c r="Q8">
        <v>1618.760009765625</v>
      </c>
      <c r="R8">
        <v>1698.52001953125</v>
      </c>
      <c r="S8">
        <v>1466.969970703125</v>
      </c>
      <c r="T8">
        <v>1593.5733235677083</v>
      </c>
    </row>
    <row r="9" spans="1:20" x14ac:dyDescent="0.35">
      <c r="A9" s="1">
        <v>45874.620138888888</v>
      </c>
      <c r="B9" t="s">
        <v>39</v>
      </c>
      <c r="C9">
        <v>1689.5999755859375</v>
      </c>
      <c r="D9">
        <v>1689.5999755859375</v>
      </c>
      <c r="E9">
        <v>1689.5999755859375</v>
      </c>
      <c r="F9">
        <v>1689.5999755859375</v>
      </c>
      <c r="G9">
        <v>0</v>
      </c>
      <c r="H9">
        <v>422913</v>
      </c>
      <c r="I9">
        <v>2.1832461799780767E-2</v>
      </c>
      <c r="J9">
        <v>36.0999755859375</v>
      </c>
      <c r="K9">
        <v>36.3800048828125</v>
      </c>
      <c r="L9">
        <v>49834</v>
      </c>
      <c r="M9">
        <v>1613.530029296875</v>
      </c>
      <c r="N9">
        <v>1698.52001953125</v>
      </c>
      <c r="O9">
        <v>1599.9599609375</v>
      </c>
      <c r="P9">
        <v>1637.5299886067708</v>
      </c>
      <c r="Q9">
        <v>1618.760009765625</v>
      </c>
      <c r="R9">
        <v>1698.52001953125</v>
      </c>
      <c r="S9">
        <v>1466.969970703125</v>
      </c>
      <c r="T9">
        <v>1593.5733235677083</v>
      </c>
    </row>
    <row r="10" spans="1:20" x14ac:dyDescent="0.35">
      <c r="A10" s="1">
        <v>45874.619444444441</v>
      </c>
      <c r="B10" t="s">
        <v>39</v>
      </c>
      <c r="C10">
        <v>1689.5999755859375</v>
      </c>
      <c r="D10">
        <v>1689.5999755859375</v>
      </c>
      <c r="E10">
        <v>1689.5999755859375</v>
      </c>
      <c r="F10">
        <v>1689.5999755859375</v>
      </c>
      <c r="G10">
        <v>0</v>
      </c>
      <c r="H10">
        <v>422913</v>
      </c>
      <c r="I10">
        <v>2.1832461799780767E-2</v>
      </c>
      <c r="J10">
        <v>36.0999755859375</v>
      </c>
      <c r="K10">
        <v>36.3800048828125</v>
      </c>
      <c r="L10">
        <v>49834</v>
      </c>
      <c r="M10">
        <v>1613.530029296875</v>
      </c>
      <c r="N10">
        <v>1698.52001953125</v>
      </c>
      <c r="O10">
        <v>1599.9599609375</v>
      </c>
      <c r="P10">
        <v>1637.5299886067708</v>
      </c>
      <c r="Q10">
        <v>1618.760009765625</v>
      </c>
      <c r="R10">
        <v>1698.52001953125</v>
      </c>
      <c r="S10">
        <v>1466.969970703125</v>
      </c>
      <c r="T10">
        <v>1593.5733235677083</v>
      </c>
    </row>
    <row r="11" spans="1:20" x14ac:dyDescent="0.35">
      <c r="A11" s="1">
        <v>45874.618750000001</v>
      </c>
      <c r="B11" t="s">
        <v>39</v>
      </c>
      <c r="C11">
        <v>1689.5999755859375</v>
      </c>
      <c r="D11">
        <v>1689.5999755859375</v>
      </c>
      <c r="E11">
        <v>1689.5999755859375</v>
      </c>
      <c r="F11">
        <v>1689.5999755859375</v>
      </c>
      <c r="G11">
        <v>0</v>
      </c>
      <c r="H11">
        <v>422913</v>
      </c>
      <c r="I11">
        <v>2.1832461799780767E-2</v>
      </c>
      <c r="J11">
        <v>36.0999755859375</v>
      </c>
      <c r="K11">
        <v>36.3800048828125</v>
      </c>
      <c r="L11">
        <v>49834</v>
      </c>
      <c r="M11">
        <v>1613.530029296875</v>
      </c>
      <c r="N11">
        <v>1698.52001953125</v>
      </c>
      <c r="O11">
        <v>1599.9599609375</v>
      </c>
      <c r="P11">
        <v>1637.5299886067708</v>
      </c>
      <c r="Q11">
        <v>1618.760009765625</v>
      </c>
      <c r="R11">
        <v>1698.52001953125</v>
      </c>
      <c r="S11">
        <v>1466.969970703125</v>
      </c>
      <c r="T11">
        <v>1593.5733235677083</v>
      </c>
    </row>
    <row r="12" spans="1:20" x14ac:dyDescent="0.35">
      <c r="A12" s="1">
        <v>45874.618055555555</v>
      </c>
      <c r="B12" t="s">
        <v>39</v>
      </c>
      <c r="C12">
        <v>1689.5999755859375</v>
      </c>
      <c r="D12">
        <v>1689.5999755859375</v>
      </c>
      <c r="E12">
        <v>1689.5999755859375</v>
      </c>
      <c r="F12">
        <v>1689.5999755859375</v>
      </c>
      <c r="G12">
        <v>0</v>
      </c>
      <c r="H12">
        <v>422913</v>
      </c>
      <c r="I12">
        <v>2.1832461799780767E-2</v>
      </c>
      <c r="J12">
        <v>36.0999755859375</v>
      </c>
      <c r="K12">
        <v>36.3800048828125</v>
      </c>
      <c r="L12">
        <v>49834</v>
      </c>
      <c r="M12">
        <v>1613.530029296875</v>
      </c>
      <c r="N12">
        <v>1698.52001953125</v>
      </c>
      <c r="O12">
        <v>1599.9599609375</v>
      </c>
      <c r="P12">
        <v>1637.5299886067708</v>
      </c>
      <c r="Q12">
        <v>1618.760009765625</v>
      </c>
      <c r="R12">
        <v>1698.52001953125</v>
      </c>
      <c r="S12">
        <v>1466.969970703125</v>
      </c>
      <c r="T12">
        <v>1593.5733235677083</v>
      </c>
    </row>
    <row r="13" spans="1:20" x14ac:dyDescent="0.35">
      <c r="A13" s="1">
        <v>45874.617361111108</v>
      </c>
      <c r="B13" t="s">
        <v>39</v>
      </c>
      <c r="C13">
        <v>1689.5999755859375</v>
      </c>
      <c r="D13">
        <v>1689.5999755859375</v>
      </c>
      <c r="E13">
        <v>1689.5999755859375</v>
      </c>
      <c r="F13">
        <v>1689.5999755859375</v>
      </c>
      <c r="G13">
        <v>0</v>
      </c>
      <c r="H13">
        <v>422913</v>
      </c>
      <c r="I13">
        <v>2.1832461799780767E-2</v>
      </c>
      <c r="J13">
        <v>36.0999755859375</v>
      </c>
      <c r="K13">
        <v>36.3800048828125</v>
      </c>
      <c r="L13">
        <v>49834</v>
      </c>
      <c r="M13">
        <v>1613.530029296875</v>
      </c>
      <c r="N13">
        <v>1698.52001953125</v>
      </c>
      <c r="O13">
        <v>1599.9599609375</v>
      </c>
      <c r="P13">
        <v>1637.5299886067708</v>
      </c>
      <c r="Q13">
        <v>1618.760009765625</v>
      </c>
      <c r="R13">
        <v>1698.52001953125</v>
      </c>
      <c r="S13">
        <v>1466.969970703125</v>
      </c>
      <c r="T13">
        <v>1593.5733235677083</v>
      </c>
    </row>
    <row r="14" spans="1:20" x14ac:dyDescent="0.35">
      <c r="A14" s="1">
        <v>45874.616666666669</v>
      </c>
      <c r="B14" t="s">
        <v>39</v>
      </c>
      <c r="C14">
        <v>1689.5999755859375</v>
      </c>
      <c r="D14">
        <v>1689.5999755859375</v>
      </c>
      <c r="E14">
        <v>1689.5999755859375</v>
      </c>
      <c r="F14">
        <v>1689.5999755859375</v>
      </c>
      <c r="G14">
        <v>0</v>
      </c>
      <c r="H14">
        <v>422913</v>
      </c>
      <c r="I14">
        <v>2.1832461799780767E-2</v>
      </c>
      <c r="J14">
        <v>36.0999755859375</v>
      </c>
      <c r="K14">
        <v>36.3800048828125</v>
      </c>
      <c r="L14">
        <v>49834</v>
      </c>
      <c r="M14">
        <v>1613.530029296875</v>
      </c>
      <c r="N14">
        <v>1698.52001953125</v>
      </c>
      <c r="O14">
        <v>1599.9599609375</v>
      </c>
      <c r="P14">
        <v>1637.5299886067708</v>
      </c>
      <c r="Q14">
        <v>1618.760009765625</v>
      </c>
      <c r="R14">
        <v>1698.52001953125</v>
      </c>
      <c r="S14">
        <v>1466.969970703125</v>
      </c>
      <c r="T14">
        <v>1593.5733235677083</v>
      </c>
    </row>
    <row r="15" spans="1:20" x14ac:dyDescent="0.35">
      <c r="A15" s="1">
        <v>45874.615972222222</v>
      </c>
      <c r="B15" t="s">
        <v>39</v>
      </c>
      <c r="C15">
        <v>1689.5999755859375</v>
      </c>
      <c r="D15">
        <v>1689.5999755859375</v>
      </c>
      <c r="E15">
        <v>1689.5999755859375</v>
      </c>
      <c r="F15">
        <v>1689.5999755859375</v>
      </c>
      <c r="G15">
        <v>0</v>
      </c>
      <c r="H15">
        <v>422913</v>
      </c>
      <c r="I15">
        <v>2.1832461799780767E-2</v>
      </c>
      <c r="J15">
        <v>36.0999755859375</v>
      </c>
      <c r="K15">
        <v>36.3800048828125</v>
      </c>
      <c r="L15">
        <v>49834</v>
      </c>
      <c r="M15">
        <v>1613.530029296875</v>
      </c>
      <c r="N15">
        <v>1698.52001953125</v>
      </c>
      <c r="O15">
        <v>1599.9599609375</v>
      </c>
      <c r="P15">
        <v>1637.5299886067708</v>
      </c>
      <c r="Q15">
        <v>1618.760009765625</v>
      </c>
      <c r="R15">
        <v>1698.52001953125</v>
      </c>
      <c r="S15">
        <v>1466.969970703125</v>
      </c>
      <c r="T15">
        <v>1593.5733235677083</v>
      </c>
    </row>
    <row r="16" spans="1:20" x14ac:dyDescent="0.35">
      <c r="A16" s="1">
        <v>45874.615277777775</v>
      </c>
      <c r="B16" t="s">
        <v>39</v>
      </c>
      <c r="C16">
        <v>1689.5999755859375</v>
      </c>
      <c r="D16">
        <v>1689.5999755859375</v>
      </c>
      <c r="E16">
        <v>1689.5999755859375</v>
      </c>
      <c r="F16">
        <v>1689.5999755859375</v>
      </c>
      <c r="G16">
        <v>0</v>
      </c>
      <c r="H16">
        <v>422913</v>
      </c>
      <c r="I16">
        <v>2.1832461799780767E-2</v>
      </c>
      <c r="J16">
        <v>36.0999755859375</v>
      </c>
      <c r="K16">
        <v>36.3800048828125</v>
      </c>
      <c r="L16">
        <v>49834</v>
      </c>
      <c r="M16">
        <v>1613.530029296875</v>
      </c>
      <c r="N16">
        <v>1698.52001953125</v>
      </c>
      <c r="O16">
        <v>1599.9599609375</v>
      </c>
      <c r="P16">
        <v>1637.5299886067708</v>
      </c>
      <c r="Q16">
        <v>1618.760009765625</v>
      </c>
      <c r="R16">
        <v>1698.52001953125</v>
      </c>
      <c r="S16">
        <v>1466.969970703125</v>
      </c>
      <c r="T16">
        <v>1593.5733235677083</v>
      </c>
    </row>
    <row r="17" spans="1:20" x14ac:dyDescent="0.35">
      <c r="A17" s="1">
        <v>45874.614583333336</v>
      </c>
      <c r="B17" t="s">
        <v>39</v>
      </c>
      <c r="C17">
        <v>1689.5999755859375</v>
      </c>
      <c r="D17">
        <v>1689.5999755859375</v>
      </c>
      <c r="E17">
        <v>1689.5999755859375</v>
      </c>
      <c r="F17">
        <v>1689.5999755859375</v>
      </c>
      <c r="G17">
        <v>6404</v>
      </c>
      <c r="H17">
        <v>422913</v>
      </c>
      <c r="I17">
        <v>2.1832461799780767E-2</v>
      </c>
      <c r="J17">
        <v>36.0999755859375</v>
      </c>
      <c r="K17">
        <v>36.3800048828125</v>
      </c>
      <c r="L17">
        <v>49834</v>
      </c>
      <c r="M17">
        <v>1613.530029296875</v>
      </c>
      <c r="N17">
        <v>1698.52001953125</v>
      </c>
      <c r="O17">
        <v>1599.9599609375</v>
      </c>
      <c r="P17">
        <v>1637.5299886067708</v>
      </c>
      <c r="Q17">
        <v>1618.760009765625</v>
      </c>
      <c r="R17">
        <v>1698.52001953125</v>
      </c>
      <c r="S17">
        <v>1466.969970703125</v>
      </c>
      <c r="T17">
        <v>1593.5733235677083</v>
      </c>
    </row>
    <row r="18" spans="1:20" x14ac:dyDescent="0.35">
      <c r="A18" s="1">
        <v>45874.613888888889</v>
      </c>
      <c r="B18" t="s">
        <v>39</v>
      </c>
      <c r="C18">
        <v>1672.199951171875</v>
      </c>
      <c r="D18">
        <v>1690</v>
      </c>
      <c r="E18">
        <v>1668</v>
      </c>
      <c r="F18">
        <v>1685.0999755859375</v>
      </c>
      <c r="G18">
        <v>0</v>
      </c>
      <c r="H18">
        <v>416509</v>
      </c>
      <c r="I18">
        <v>1.9110961950975204E-2</v>
      </c>
      <c r="J18">
        <v>31.5999755859375</v>
      </c>
      <c r="K18">
        <v>31.8800048828125</v>
      </c>
      <c r="L18">
        <v>49834</v>
      </c>
      <c r="M18">
        <v>1613.530029296875</v>
      </c>
      <c r="N18">
        <v>1698.52001953125</v>
      </c>
      <c r="O18">
        <v>1599.9599609375</v>
      </c>
      <c r="P18">
        <v>1637.5299886067708</v>
      </c>
      <c r="Q18">
        <v>1618.760009765625</v>
      </c>
      <c r="R18">
        <v>1698.52001953125</v>
      </c>
      <c r="S18">
        <v>1466.969970703125</v>
      </c>
      <c r="T18">
        <v>1593.5733235677083</v>
      </c>
    </row>
    <row r="19" spans="1:20" x14ac:dyDescent="0.35">
      <c r="A19" s="1">
        <v>45874.613194444442</v>
      </c>
      <c r="B19" t="s">
        <v>39</v>
      </c>
      <c r="C19">
        <v>1672.199951171875</v>
      </c>
      <c r="D19">
        <v>1690</v>
      </c>
      <c r="E19">
        <v>1668</v>
      </c>
      <c r="F19">
        <v>1685.0999755859375</v>
      </c>
      <c r="G19">
        <v>0</v>
      </c>
      <c r="H19">
        <v>416509</v>
      </c>
      <c r="I19">
        <v>1.9110961950975204E-2</v>
      </c>
      <c r="J19">
        <v>31.5999755859375</v>
      </c>
      <c r="K19">
        <v>31.8800048828125</v>
      </c>
      <c r="L19">
        <v>49834</v>
      </c>
      <c r="M19">
        <v>1613.530029296875</v>
      </c>
      <c r="N19">
        <v>1698.52001953125</v>
      </c>
      <c r="O19">
        <v>1599.9599609375</v>
      </c>
      <c r="P19">
        <v>1637.5299886067708</v>
      </c>
      <c r="Q19">
        <v>1618.760009765625</v>
      </c>
      <c r="R19">
        <v>1698.52001953125</v>
      </c>
      <c r="S19">
        <v>1466.969970703125</v>
      </c>
      <c r="T19">
        <v>1593.5733235677083</v>
      </c>
    </row>
    <row r="20" spans="1:20" x14ac:dyDescent="0.35">
      <c r="A20" s="1">
        <v>45874.612500000003</v>
      </c>
      <c r="B20" t="s">
        <v>39</v>
      </c>
      <c r="C20">
        <v>1672.199951171875</v>
      </c>
      <c r="D20">
        <v>1690</v>
      </c>
      <c r="E20">
        <v>1668</v>
      </c>
      <c r="F20">
        <v>1685.0999755859375</v>
      </c>
      <c r="G20">
        <v>0</v>
      </c>
      <c r="H20">
        <v>416509</v>
      </c>
      <c r="I20">
        <v>1.9110961950975204E-2</v>
      </c>
      <c r="J20">
        <v>31.5999755859375</v>
      </c>
      <c r="K20">
        <v>31.8800048828125</v>
      </c>
      <c r="L20">
        <v>49834</v>
      </c>
      <c r="M20">
        <v>1613.530029296875</v>
      </c>
      <c r="N20">
        <v>1698.52001953125</v>
      </c>
      <c r="O20">
        <v>1599.9599609375</v>
      </c>
      <c r="P20">
        <v>1637.5299886067708</v>
      </c>
      <c r="Q20">
        <v>1618.760009765625</v>
      </c>
      <c r="R20">
        <v>1698.52001953125</v>
      </c>
      <c r="S20">
        <v>1466.969970703125</v>
      </c>
      <c r="T20">
        <v>1593.5733235677083</v>
      </c>
    </row>
    <row r="21" spans="1:20" x14ac:dyDescent="0.35">
      <c r="A21" s="1">
        <v>45874.611805555556</v>
      </c>
      <c r="B21" t="s">
        <v>39</v>
      </c>
      <c r="C21">
        <v>1672.199951171875</v>
      </c>
      <c r="D21">
        <v>1690</v>
      </c>
      <c r="E21">
        <v>1668</v>
      </c>
      <c r="F21">
        <v>1685.0999755859375</v>
      </c>
      <c r="G21">
        <v>0</v>
      </c>
      <c r="H21">
        <v>416509</v>
      </c>
      <c r="I21">
        <v>1.9110961950975204E-2</v>
      </c>
      <c r="J21">
        <v>31.5999755859375</v>
      </c>
      <c r="K21">
        <v>31.8800048828125</v>
      </c>
      <c r="L21">
        <v>49834</v>
      </c>
      <c r="M21">
        <v>1613.530029296875</v>
      </c>
      <c r="N21">
        <v>1698.52001953125</v>
      </c>
      <c r="O21">
        <v>1599.9599609375</v>
      </c>
      <c r="P21">
        <v>1637.5299886067708</v>
      </c>
      <c r="Q21">
        <v>1618.760009765625</v>
      </c>
      <c r="R21">
        <v>1698.52001953125</v>
      </c>
      <c r="S21">
        <v>1466.969970703125</v>
      </c>
      <c r="T21">
        <v>1593.5733235677083</v>
      </c>
    </row>
    <row r="22" spans="1:20" x14ac:dyDescent="0.35">
      <c r="A22" s="1">
        <v>45874.611111111109</v>
      </c>
      <c r="B22" t="s">
        <v>39</v>
      </c>
      <c r="C22">
        <v>1672.199951171875</v>
      </c>
      <c r="D22">
        <v>1690</v>
      </c>
      <c r="E22">
        <v>1668</v>
      </c>
      <c r="F22">
        <v>1685.0999755859375</v>
      </c>
      <c r="G22">
        <v>0</v>
      </c>
      <c r="H22">
        <v>416509</v>
      </c>
      <c r="I22">
        <v>1.9110961950975204E-2</v>
      </c>
      <c r="J22">
        <v>31.5999755859375</v>
      </c>
      <c r="K22">
        <v>31.8800048828125</v>
      </c>
      <c r="L22">
        <v>49834</v>
      </c>
      <c r="M22">
        <v>1613.530029296875</v>
      </c>
      <c r="N22">
        <v>1698.52001953125</v>
      </c>
      <c r="O22">
        <v>1599.9599609375</v>
      </c>
      <c r="P22">
        <v>1637.5299886067708</v>
      </c>
      <c r="Q22">
        <v>1618.760009765625</v>
      </c>
      <c r="R22">
        <v>1698.52001953125</v>
      </c>
      <c r="S22">
        <v>1466.969970703125</v>
      </c>
      <c r="T22">
        <v>1593.5733235677083</v>
      </c>
    </row>
    <row r="23" spans="1:20" x14ac:dyDescent="0.35">
      <c r="A23" s="1">
        <v>45874.61041666667</v>
      </c>
      <c r="B23" t="s">
        <v>39</v>
      </c>
      <c r="C23">
        <v>1672.199951171875</v>
      </c>
      <c r="D23">
        <v>1690</v>
      </c>
      <c r="E23">
        <v>1668</v>
      </c>
      <c r="F23">
        <v>1685.0999755859375</v>
      </c>
      <c r="G23">
        <v>0</v>
      </c>
      <c r="H23">
        <v>416509</v>
      </c>
      <c r="I23">
        <v>1.9110961950975204E-2</v>
      </c>
      <c r="J23">
        <v>31.5999755859375</v>
      </c>
      <c r="K23">
        <v>31.8800048828125</v>
      </c>
      <c r="L23">
        <v>49834</v>
      </c>
      <c r="M23">
        <v>1613.530029296875</v>
      </c>
      <c r="N23">
        <v>1698.52001953125</v>
      </c>
      <c r="O23">
        <v>1599.9599609375</v>
      </c>
      <c r="P23">
        <v>1637.5299886067708</v>
      </c>
      <c r="Q23">
        <v>1618.760009765625</v>
      </c>
      <c r="R23">
        <v>1698.52001953125</v>
      </c>
      <c r="S23">
        <v>1466.969970703125</v>
      </c>
      <c r="T23">
        <v>1593.5733235677083</v>
      </c>
    </row>
    <row r="24" spans="1:20" x14ac:dyDescent="0.35">
      <c r="A24" s="1">
        <v>45874.609722222223</v>
      </c>
      <c r="B24" t="s">
        <v>39</v>
      </c>
      <c r="C24">
        <v>1672.199951171875</v>
      </c>
      <c r="D24">
        <v>1690</v>
      </c>
      <c r="E24">
        <v>1668</v>
      </c>
      <c r="F24">
        <v>1685.0999755859375</v>
      </c>
      <c r="G24">
        <v>0</v>
      </c>
      <c r="H24">
        <v>416509</v>
      </c>
      <c r="I24">
        <v>1.9110961950975204E-2</v>
      </c>
      <c r="J24">
        <v>31.5999755859375</v>
      </c>
      <c r="K24">
        <v>31.8800048828125</v>
      </c>
      <c r="L24">
        <v>49834</v>
      </c>
      <c r="M24">
        <v>1613.530029296875</v>
      </c>
      <c r="N24">
        <v>1698.52001953125</v>
      </c>
      <c r="O24">
        <v>1599.9599609375</v>
      </c>
      <c r="P24">
        <v>1637.5299886067708</v>
      </c>
      <c r="Q24">
        <v>1618.760009765625</v>
      </c>
      <c r="R24">
        <v>1698.52001953125</v>
      </c>
      <c r="S24">
        <v>1466.969970703125</v>
      </c>
      <c r="T24">
        <v>1593.5733235677083</v>
      </c>
    </row>
    <row r="25" spans="1:20" x14ac:dyDescent="0.35">
      <c r="A25" s="1">
        <v>45874.609027777777</v>
      </c>
      <c r="B25" t="s">
        <v>39</v>
      </c>
      <c r="C25">
        <v>1672.199951171875</v>
      </c>
      <c r="D25">
        <v>1690</v>
      </c>
      <c r="E25">
        <v>1668</v>
      </c>
      <c r="F25">
        <v>1685.0999755859375</v>
      </c>
      <c r="G25">
        <v>0</v>
      </c>
      <c r="H25">
        <v>416509</v>
      </c>
      <c r="I25">
        <v>1.9110961950975204E-2</v>
      </c>
      <c r="J25">
        <v>31.5999755859375</v>
      </c>
      <c r="K25">
        <v>31.8800048828125</v>
      </c>
      <c r="L25">
        <v>49834</v>
      </c>
      <c r="M25">
        <v>1613.530029296875</v>
      </c>
      <c r="N25">
        <v>1698.52001953125</v>
      </c>
      <c r="O25">
        <v>1599.9599609375</v>
      </c>
      <c r="P25">
        <v>1637.5299886067708</v>
      </c>
      <c r="Q25">
        <v>1618.760009765625</v>
      </c>
      <c r="R25">
        <v>1698.52001953125</v>
      </c>
      <c r="S25">
        <v>1466.969970703125</v>
      </c>
      <c r="T25">
        <v>1593.5733235677083</v>
      </c>
    </row>
    <row r="26" spans="1:20" x14ac:dyDescent="0.35">
      <c r="A26" s="1">
        <v>45874.60833333333</v>
      </c>
      <c r="B26" t="s">
        <v>39</v>
      </c>
      <c r="C26">
        <v>1672.199951171875</v>
      </c>
      <c r="D26">
        <v>1690</v>
      </c>
      <c r="E26">
        <v>1668</v>
      </c>
      <c r="F26">
        <v>1685.0999755859375</v>
      </c>
      <c r="G26">
        <v>0</v>
      </c>
      <c r="H26">
        <v>416509</v>
      </c>
      <c r="I26">
        <v>1.9110961950975204E-2</v>
      </c>
      <c r="J26">
        <v>31.5999755859375</v>
      </c>
      <c r="K26">
        <v>31.8800048828125</v>
      </c>
      <c r="L26">
        <v>49834</v>
      </c>
      <c r="M26">
        <v>1613.530029296875</v>
      </c>
      <c r="N26">
        <v>1698.52001953125</v>
      </c>
      <c r="O26">
        <v>1599.9599609375</v>
      </c>
      <c r="P26">
        <v>1637.5299886067708</v>
      </c>
      <c r="Q26">
        <v>1618.760009765625</v>
      </c>
      <c r="R26">
        <v>1698.52001953125</v>
      </c>
      <c r="S26">
        <v>1466.969970703125</v>
      </c>
      <c r="T26">
        <v>1593.5733235677083</v>
      </c>
    </row>
    <row r="27" spans="1:20" x14ac:dyDescent="0.35">
      <c r="A27" s="1">
        <v>45874.607638888891</v>
      </c>
      <c r="B27" t="s">
        <v>39</v>
      </c>
      <c r="C27">
        <v>1672.199951171875</v>
      </c>
      <c r="D27">
        <v>1690</v>
      </c>
      <c r="E27">
        <v>1668</v>
      </c>
      <c r="F27">
        <v>1685.0999755859375</v>
      </c>
      <c r="G27">
        <v>0</v>
      </c>
      <c r="H27">
        <v>416509</v>
      </c>
      <c r="I27">
        <v>1.9110961950975204E-2</v>
      </c>
      <c r="J27">
        <v>31.5999755859375</v>
      </c>
      <c r="K27">
        <v>31.8800048828125</v>
      </c>
      <c r="L27">
        <v>49834</v>
      </c>
      <c r="M27">
        <v>1613.530029296875</v>
      </c>
      <c r="N27">
        <v>1698.52001953125</v>
      </c>
      <c r="O27">
        <v>1599.9599609375</v>
      </c>
      <c r="P27">
        <v>1637.5299886067708</v>
      </c>
      <c r="Q27">
        <v>1618.760009765625</v>
      </c>
      <c r="R27">
        <v>1698.52001953125</v>
      </c>
      <c r="S27">
        <v>1466.969970703125</v>
      </c>
      <c r="T27">
        <v>1593.5733235677083</v>
      </c>
    </row>
    <row r="28" spans="1:20" x14ac:dyDescent="0.35">
      <c r="A28" s="1">
        <v>45874.606944444444</v>
      </c>
      <c r="B28" t="s">
        <v>39</v>
      </c>
      <c r="C28">
        <v>1672.199951171875</v>
      </c>
      <c r="D28">
        <v>1690</v>
      </c>
      <c r="E28">
        <v>1668</v>
      </c>
      <c r="F28">
        <v>1685.0999755859375</v>
      </c>
      <c r="G28">
        <v>0</v>
      </c>
      <c r="H28">
        <v>416509</v>
      </c>
      <c r="I28">
        <v>1.9110961950975204E-2</v>
      </c>
      <c r="J28">
        <v>31.5999755859375</v>
      </c>
      <c r="K28">
        <v>31.8800048828125</v>
      </c>
      <c r="L28">
        <v>49834</v>
      </c>
      <c r="M28">
        <v>1613.530029296875</v>
      </c>
      <c r="N28">
        <v>1698.52001953125</v>
      </c>
      <c r="O28">
        <v>1599.9599609375</v>
      </c>
      <c r="P28">
        <v>1637.5299886067708</v>
      </c>
      <c r="Q28">
        <v>1618.760009765625</v>
      </c>
      <c r="R28">
        <v>1698.52001953125</v>
      </c>
      <c r="S28">
        <v>1466.969970703125</v>
      </c>
      <c r="T28">
        <v>1593.5733235677083</v>
      </c>
    </row>
    <row r="29" spans="1:20" x14ac:dyDescent="0.35">
      <c r="A29" s="1">
        <v>45874.606249999997</v>
      </c>
      <c r="B29" t="s">
        <v>39</v>
      </c>
      <c r="C29">
        <v>1672.199951171875</v>
      </c>
      <c r="D29">
        <v>1690</v>
      </c>
      <c r="E29">
        <v>1668</v>
      </c>
      <c r="F29">
        <v>1685.0999755859375</v>
      </c>
      <c r="G29">
        <v>0</v>
      </c>
      <c r="H29">
        <v>416509</v>
      </c>
      <c r="I29">
        <v>1.9110961950975204E-2</v>
      </c>
      <c r="J29">
        <v>31.5999755859375</v>
      </c>
      <c r="K29">
        <v>31.8800048828125</v>
      </c>
      <c r="L29">
        <v>49834</v>
      </c>
      <c r="M29">
        <v>1613.530029296875</v>
      </c>
      <c r="N29">
        <v>1698.52001953125</v>
      </c>
      <c r="O29">
        <v>1599.9599609375</v>
      </c>
      <c r="P29">
        <v>1637.5299886067708</v>
      </c>
      <c r="Q29">
        <v>1618.760009765625</v>
      </c>
      <c r="R29">
        <v>1698.52001953125</v>
      </c>
      <c r="S29">
        <v>1466.969970703125</v>
      </c>
      <c r="T29">
        <v>1593.5733235677083</v>
      </c>
    </row>
    <row r="30" spans="1:20" x14ac:dyDescent="0.35">
      <c r="A30" s="1">
        <v>45874.605555555558</v>
      </c>
      <c r="B30" t="s">
        <v>39</v>
      </c>
      <c r="C30">
        <v>1672.199951171875</v>
      </c>
      <c r="D30">
        <v>1690</v>
      </c>
      <c r="E30">
        <v>1668</v>
      </c>
      <c r="F30">
        <v>1685.0999755859375</v>
      </c>
      <c r="G30">
        <v>0</v>
      </c>
      <c r="H30">
        <v>416509</v>
      </c>
      <c r="I30">
        <v>1.9110961950975204E-2</v>
      </c>
      <c r="J30">
        <v>31.5999755859375</v>
      </c>
      <c r="K30">
        <v>31.8800048828125</v>
      </c>
      <c r="L30">
        <v>49834</v>
      </c>
      <c r="M30">
        <v>1613.530029296875</v>
      </c>
      <c r="N30">
        <v>1698.52001953125</v>
      </c>
      <c r="O30">
        <v>1599.9599609375</v>
      </c>
      <c r="P30">
        <v>1637.5299886067708</v>
      </c>
      <c r="Q30">
        <v>1618.760009765625</v>
      </c>
      <c r="R30">
        <v>1698.52001953125</v>
      </c>
      <c r="S30">
        <v>1466.969970703125</v>
      </c>
      <c r="T30">
        <v>1593.5733235677083</v>
      </c>
    </row>
    <row r="31" spans="1:20" x14ac:dyDescent="0.35">
      <c r="A31" s="1">
        <v>45874.604861111111</v>
      </c>
      <c r="B31" t="s">
        <v>39</v>
      </c>
      <c r="C31">
        <v>1672.199951171875</v>
      </c>
      <c r="D31">
        <v>1690</v>
      </c>
      <c r="E31">
        <v>1668</v>
      </c>
      <c r="F31">
        <v>1685.0999755859375</v>
      </c>
      <c r="G31">
        <v>0</v>
      </c>
      <c r="H31">
        <v>416509</v>
      </c>
      <c r="I31">
        <v>1.9110961950975204E-2</v>
      </c>
      <c r="J31">
        <v>31.5999755859375</v>
      </c>
      <c r="K31">
        <v>31.8800048828125</v>
      </c>
      <c r="L31">
        <v>49834</v>
      </c>
      <c r="M31">
        <v>1613.530029296875</v>
      </c>
      <c r="N31">
        <v>1698.52001953125</v>
      </c>
      <c r="O31">
        <v>1599.9599609375</v>
      </c>
      <c r="P31">
        <v>1637.5299886067708</v>
      </c>
      <c r="Q31">
        <v>1618.760009765625</v>
      </c>
      <c r="R31">
        <v>1698.52001953125</v>
      </c>
      <c r="S31">
        <v>1466.969970703125</v>
      </c>
      <c r="T31">
        <v>1593.5733235677083</v>
      </c>
    </row>
    <row r="32" spans="1:20" x14ac:dyDescent="0.35">
      <c r="A32" s="1">
        <v>45874.604166666664</v>
      </c>
      <c r="B32" t="s">
        <v>39</v>
      </c>
      <c r="C32">
        <v>1672.199951171875</v>
      </c>
      <c r="D32">
        <v>1690</v>
      </c>
      <c r="E32">
        <v>1668</v>
      </c>
      <c r="F32">
        <v>1685.0999755859375</v>
      </c>
      <c r="G32">
        <v>0</v>
      </c>
      <c r="H32">
        <v>416509</v>
      </c>
      <c r="I32">
        <v>1.9110961950975204E-2</v>
      </c>
      <c r="J32">
        <v>31.5999755859375</v>
      </c>
      <c r="K32">
        <v>31.8800048828125</v>
      </c>
      <c r="L32">
        <v>49834</v>
      </c>
      <c r="M32">
        <v>1613.530029296875</v>
      </c>
      <c r="N32">
        <v>1698.52001953125</v>
      </c>
      <c r="O32">
        <v>1599.9599609375</v>
      </c>
      <c r="P32">
        <v>1637.5299886067708</v>
      </c>
      <c r="Q32">
        <v>1618.760009765625</v>
      </c>
      <c r="R32">
        <v>1698.52001953125</v>
      </c>
      <c r="S32">
        <v>1466.969970703125</v>
      </c>
      <c r="T32">
        <v>1593.5733235677083</v>
      </c>
    </row>
    <row r="33" spans="1:20" x14ac:dyDescent="0.35">
      <c r="A33" s="1">
        <v>45874.603472222225</v>
      </c>
      <c r="B33" t="s">
        <v>39</v>
      </c>
      <c r="C33">
        <v>1672.199951171875</v>
      </c>
      <c r="D33">
        <v>1690</v>
      </c>
      <c r="E33">
        <v>1668</v>
      </c>
      <c r="F33">
        <v>1685.0999755859375</v>
      </c>
      <c r="G33">
        <v>3099</v>
      </c>
      <c r="H33">
        <v>416509</v>
      </c>
      <c r="I33">
        <v>1.9110961950975204E-2</v>
      </c>
      <c r="J33">
        <v>31.5999755859375</v>
      </c>
      <c r="K33">
        <v>31.8800048828125</v>
      </c>
      <c r="L33">
        <v>49834</v>
      </c>
      <c r="M33">
        <v>1613.530029296875</v>
      </c>
      <c r="N33">
        <v>1698.52001953125</v>
      </c>
      <c r="O33">
        <v>1599.9599609375</v>
      </c>
      <c r="P33">
        <v>1637.5299886067708</v>
      </c>
      <c r="Q33">
        <v>1618.760009765625</v>
      </c>
      <c r="R33">
        <v>1698.52001953125</v>
      </c>
      <c r="S33">
        <v>1466.969970703125</v>
      </c>
      <c r="T33">
        <v>1593.5733235677083</v>
      </c>
    </row>
    <row r="34" spans="1:20" x14ac:dyDescent="0.35">
      <c r="A34" s="1">
        <v>45874.602777777778</v>
      </c>
      <c r="B34" t="s">
        <v>39</v>
      </c>
      <c r="C34">
        <v>1684.0999755859375</v>
      </c>
      <c r="D34">
        <v>1691</v>
      </c>
      <c r="E34">
        <v>1648.699951171875</v>
      </c>
      <c r="F34">
        <v>1650</v>
      </c>
      <c r="G34">
        <v>5927</v>
      </c>
      <c r="H34">
        <v>413410</v>
      </c>
      <c r="I34">
        <v>-2.1167221046265497E-3</v>
      </c>
      <c r="J34">
        <v>-3.5</v>
      </c>
      <c r="K34">
        <v>-3.219970703125</v>
      </c>
      <c r="L34">
        <v>49834</v>
      </c>
      <c r="M34">
        <v>1613.530029296875</v>
      </c>
      <c r="N34">
        <v>1698.52001953125</v>
      </c>
      <c r="O34">
        <v>1599.9599609375</v>
      </c>
      <c r="P34">
        <v>1637.5299886067708</v>
      </c>
      <c r="Q34">
        <v>1618.760009765625</v>
      </c>
      <c r="R34">
        <v>1698.52001953125</v>
      </c>
      <c r="S34">
        <v>1466.969970703125</v>
      </c>
      <c r="T34">
        <v>1593.5733235677083</v>
      </c>
    </row>
    <row r="35" spans="1:20" x14ac:dyDescent="0.35">
      <c r="A35" s="1">
        <v>45874.602083333331</v>
      </c>
      <c r="B35" t="s">
        <v>39</v>
      </c>
      <c r="C35">
        <v>1648.4000244140625</v>
      </c>
      <c r="D35">
        <v>1654.699951171875</v>
      </c>
      <c r="E35">
        <v>1640.199951171875</v>
      </c>
      <c r="F35">
        <v>1641.300048828125</v>
      </c>
      <c r="G35">
        <v>3494</v>
      </c>
      <c r="H35">
        <v>407483</v>
      </c>
      <c r="I35">
        <v>-7.378258948820683E-3</v>
      </c>
      <c r="J35">
        <v>-12.199951171875</v>
      </c>
      <c r="K35">
        <v>-11.919921875</v>
      </c>
      <c r="L35">
        <v>49834</v>
      </c>
      <c r="M35">
        <v>1613.530029296875</v>
      </c>
      <c r="N35">
        <v>1698.52001953125</v>
      </c>
      <c r="O35">
        <v>1599.9599609375</v>
      </c>
      <c r="P35">
        <v>1637.5299886067708</v>
      </c>
      <c r="Q35">
        <v>1618.760009765625</v>
      </c>
      <c r="R35">
        <v>1698.52001953125</v>
      </c>
      <c r="S35">
        <v>1466.969970703125</v>
      </c>
      <c r="T35">
        <v>1593.5733235677083</v>
      </c>
    </row>
    <row r="36" spans="1:20" x14ac:dyDescent="0.35">
      <c r="A36" s="1">
        <v>45874.601388888892</v>
      </c>
      <c r="B36" t="s">
        <v>39</v>
      </c>
      <c r="C36">
        <v>1641.4000244140625</v>
      </c>
      <c r="D36">
        <v>1648.4000244140625</v>
      </c>
      <c r="E36">
        <v>1638.0999755859375</v>
      </c>
      <c r="F36">
        <v>1640.800048828125</v>
      </c>
      <c r="G36">
        <v>2113</v>
      </c>
      <c r="H36">
        <v>403989</v>
      </c>
      <c r="I36">
        <v>-7.6806478209101902E-3</v>
      </c>
      <c r="J36">
        <v>-12.699951171875</v>
      </c>
      <c r="K36">
        <v>-12.419921875</v>
      </c>
      <c r="L36">
        <v>49834</v>
      </c>
      <c r="M36">
        <v>1613.530029296875</v>
      </c>
      <c r="N36">
        <v>1698.52001953125</v>
      </c>
      <c r="O36">
        <v>1599.9599609375</v>
      </c>
      <c r="P36">
        <v>1637.5299886067708</v>
      </c>
      <c r="Q36">
        <v>1618.760009765625</v>
      </c>
      <c r="R36">
        <v>1698.52001953125</v>
      </c>
      <c r="S36">
        <v>1466.969970703125</v>
      </c>
      <c r="T36">
        <v>1593.5733235677083</v>
      </c>
    </row>
    <row r="37" spans="1:20" x14ac:dyDescent="0.35">
      <c r="A37" s="1">
        <v>45874.600694444445</v>
      </c>
      <c r="B37" t="s">
        <v>39</v>
      </c>
      <c r="C37">
        <v>1640.800048828125</v>
      </c>
      <c r="D37">
        <v>1650.699951171875</v>
      </c>
      <c r="E37">
        <v>1635</v>
      </c>
      <c r="F37">
        <v>1650.5</v>
      </c>
      <c r="G37">
        <v>4047</v>
      </c>
      <c r="H37">
        <v>401876</v>
      </c>
      <c r="I37">
        <v>-1.8143332325370426E-3</v>
      </c>
      <c r="J37">
        <v>-3</v>
      </c>
      <c r="K37">
        <v>-2.719970703125</v>
      </c>
      <c r="L37">
        <v>49834</v>
      </c>
      <c r="M37">
        <v>1613.530029296875</v>
      </c>
      <c r="N37">
        <v>1698.52001953125</v>
      </c>
      <c r="O37">
        <v>1599.9599609375</v>
      </c>
      <c r="P37">
        <v>1637.5299886067708</v>
      </c>
      <c r="Q37">
        <v>1618.760009765625</v>
      </c>
      <c r="R37">
        <v>1698.52001953125</v>
      </c>
      <c r="S37">
        <v>1466.969970703125</v>
      </c>
      <c r="T37">
        <v>1593.5733235677083</v>
      </c>
    </row>
    <row r="38" spans="1:20" x14ac:dyDescent="0.35">
      <c r="A38" s="1">
        <v>45874.6</v>
      </c>
      <c r="B38" t="s">
        <v>39</v>
      </c>
      <c r="C38">
        <v>1650.699951171875</v>
      </c>
      <c r="D38">
        <v>1656</v>
      </c>
      <c r="E38">
        <v>1642</v>
      </c>
      <c r="F38">
        <v>1644</v>
      </c>
      <c r="G38">
        <v>3792</v>
      </c>
      <c r="H38">
        <v>397829</v>
      </c>
      <c r="I38">
        <v>-5.7453885697006353E-3</v>
      </c>
      <c r="J38">
        <v>-9.5</v>
      </c>
      <c r="K38">
        <v>-9.219970703125</v>
      </c>
      <c r="L38">
        <v>49834</v>
      </c>
      <c r="M38">
        <v>1613.530029296875</v>
      </c>
      <c r="N38">
        <v>1698.52001953125</v>
      </c>
      <c r="O38">
        <v>1599.9599609375</v>
      </c>
      <c r="P38">
        <v>1637.5299886067708</v>
      </c>
      <c r="Q38">
        <v>1618.760009765625</v>
      </c>
      <c r="R38">
        <v>1698.52001953125</v>
      </c>
      <c r="S38">
        <v>1466.969970703125</v>
      </c>
      <c r="T38">
        <v>1593.5733235677083</v>
      </c>
    </row>
    <row r="39" spans="1:20" x14ac:dyDescent="0.35">
      <c r="A39" s="1">
        <v>45874.599305555559</v>
      </c>
      <c r="B39" t="s">
        <v>39</v>
      </c>
      <c r="C39">
        <v>1644</v>
      </c>
      <c r="D39">
        <v>1660</v>
      </c>
      <c r="E39">
        <v>1642</v>
      </c>
      <c r="F39">
        <v>1656.699951171875</v>
      </c>
      <c r="G39">
        <v>4113</v>
      </c>
      <c r="H39">
        <v>394037</v>
      </c>
      <c r="I39">
        <v>1.9352592512095555E-3</v>
      </c>
      <c r="J39">
        <v>3.199951171875</v>
      </c>
      <c r="K39">
        <v>3.47998046875</v>
      </c>
      <c r="L39">
        <v>49834</v>
      </c>
      <c r="M39">
        <v>1613.530029296875</v>
      </c>
      <c r="N39">
        <v>1698.52001953125</v>
      </c>
      <c r="O39">
        <v>1599.9599609375</v>
      </c>
      <c r="P39">
        <v>1637.5299886067708</v>
      </c>
      <c r="Q39">
        <v>1618.760009765625</v>
      </c>
      <c r="R39">
        <v>1698.52001953125</v>
      </c>
      <c r="S39">
        <v>1466.969970703125</v>
      </c>
      <c r="T39">
        <v>1593.5733235677083</v>
      </c>
    </row>
    <row r="40" spans="1:20" x14ac:dyDescent="0.35">
      <c r="A40" s="1">
        <v>45874.598611111112</v>
      </c>
      <c r="B40" t="s">
        <v>39</v>
      </c>
      <c r="C40">
        <v>1658.5</v>
      </c>
      <c r="D40">
        <v>1669.9000244140625</v>
      </c>
      <c r="E40">
        <v>1653</v>
      </c>
      <c r="F40">
        <v>1669.9000244140625</v>
      </c>
      <c r="G40">
        <v>4523</v>
      </c>
      <c r="H40">
        <v>389924</v>
      </c>
      <c r="I40">
        <v>9.9183697696174789E-3</v>
      </c>
      <c r="J40">
        <v>16.4000244140625</v>
      </c>
      <c r="K40">
        <v>16.6800537109375</v>
      </c>
      <c r="L40">
        <v>49834</v>
      </c>
      <c r="M40">
        <v>1613.530029296875</v>
      </c>
      <c r="N40">
        <v>1698.52001953125</v>
      </c>
      <c r="O40">
        <v>1599.9599609375</v>
      </c>
      <c r="P40">
        <v>1637.5299886067708</v>
      </c>
      <c r="Q40">
        <v>1618.760009765625</v>
      </c>
      <c r="R40">
        <v>1698.52001953125</v>
      </c>
      <c r="S40">
        <v>1466.969970703125</v>
      </c>
      <c r="T40">
        <v>1593.5733235677083</v>
      </c>
    </row>
    <row r="41" spans="1:20" x14ac:dyDescent="0.35">
      <c r="A41" s="1">
        <v>45874.597916666666</v>
      </c>
      <c r="B41" t="s">
        <v>39</v>
      </c>
      <c r="C41">
        <v>1669.9000244140625</v>
      </c>
      <c r="D41">
        <v>1672</v>
      </c>
      <c r="E41">
        <v>1662.9000244140625</v>
      </c>
      <c r="F41">
        <v>1663.5999755859375</v>
      </c>
      <c r="G41">
        <v>4246</v>
      </c>
      <c r="H41">
        <v>385401</v>
      </c>
      <c r="I41">
        <v>6.1082404511263984E-3</v>
      </c>
      <c r="J41">
        <v>10.0999755859375</v>
      </c>
      <c r="K41">
        <v>10.3800048828125</v>
      </c>
      <c r="L41">
        <v>49834</v>
      </c>
      <c r="M41">
        <v>1613.530029296875</v>
      </c>
      <c r="N41">
        <v>1698.52001953125</v>
      </c>
      <c r="O41">
        <v>1599.9599609375</v>
      </c>
      <c r="P41">
        <v>1637.5299886067708</v>
      </c>
      <c r="Q41">
        <v>1618.760009765625</v>
      </c>
      <c r="R41">
        <v>1698.52001953125</v>
      </c>
      <c r="S41">
        <v>1466.969970703125</v>
      </c>
      <c r="T41">
        <v>1593.5733235677083</v>
      </c>
    </row>
    <row r="42" spans="1:20" x14ac:dyDescent="0.35">
      <c r="A42" s="1">
        <v>45874.597222222219</v>
      </c>
      <c r="B42" t="s">
        <v>39</v>
      </c>
      <c r="C42">
        <v>1665</v>
      </c>
      <c r="D42">
        <v>1685</v>
      </c>
      <c r="E42">
        <v>1663.199951171875</v>
      </c>
      <c r="F42">
        <v>1680.800048828125</v>
      </c>
      <c r="G42">
        <v>5742</v>
      </c>
      <c r="H42">
        <v>381155</v>
      </c>
      <c r="I42">
        <v>1.6510461946250377E-2</v>
      </c>
      <c r="J42">
        <v>27.300048828125</v>
      </c>
      <c r="K42">
        <v>27.580078125</v>
      </c>
      <c r="L42">
        <v>49834</v>
      </c>
      <c r="M42">
        <v>1613.530029296875</v>
      </c>
      <c r="N42">
        <v>1698.52001953125</v>
      </c>
      <c r="O42">
        <v>1599.9599609375</v>
      </c>
      <c r="P42">
        <v>1637.5299886067708</v>
      </c>
      <c r="Q42">
        <v>1618.760009765625</v>
      </c>
      <c r="R42">
        <v>1698.52001953125</v>
      </c>
      <c r="S42">
        <v>1466.969970703125</v>
      </c>
      <c r="T42">
        <v>1593.5733235677083</v>
      </c>
    </row>
    <row r="43" spans="1:20" x14ac:dyDescent="0.35">
      <c r="A43" s="1">
        <v>45874.59652777778</v>
      </c>
      <c r="B43" t="s">
        <v>39</v>
      </c>
      <c r="C43">
        <v>1682</v>
      </c>
      <c r="D43">
        <v>1690</v>
      </c>
      <c r="E43">
        <v>1679</v>
      </c>
      <c r="F43">
        <v>1686.199951171875</v>
      </c>
      <c r="G43">
        <v>2360</v>
      </c>
      <c r="H43">
        <v>375413</v>
      </c>
      <c r="I43">
        <v>1.9776202704490476E-2</v>
      </c>
      <c r="J43">
        <v>32.699951171875</v>
      </c>
      <c r="K43">
        <v>32.97998046875</v>
      </c>
      <c r="L43">
        <v>49834</v>
      </c>
      <c r="M43">
        <v>1613.530029296875</v>
      </c>
      <c r="N43">
        <v>1698.52001953125</v>
      </c>
      <c r="O43">
        <v>1599.9599609375</v>
      </c>
      <c r="P43">
        <v>1637.5299886067708</v>
      </c>
      <c r="Q43">
        <v>1618.760009765625</v>
      </c>
      <c r="R43">
        <v>1698.52001953125</v>
      </c>
      <c r="S43">
        <v>1466.969970703125</v>
      </c>
      <c r="T43">
        <v>1593.5733235677083</v>
      </c>
    </row>
    <row r="44" spans="1:20" x14ac:dyDescent="0.35">
      <c r="A44" s="1">
        <v>45874.595833333333</v>
      </c>
      <c r="B44" t="s">
        <v>39</v>
      </c>
      <c r="C44">
        <v>1682.4000244140625</v>
      </c>
      <c r="D44">
        <v>1698.199951171875</v>
      </c>
      <c r="E44">
        <v>1670</v>
      </c>
      <c r="F44">
        <v>1697.0999755859375</v>
      </c>
      <c r="G44">
        <v>5978</v>
      </c>
      <c r="H44">
        <v>373053</v>
      </c>
      <c r="I44">
        <v>2.6368294881123376E-2</v>
      </c>
      <c r="J44">
        <v>43.5999755859375</v>
      </c>
      <c r="K44">
        <v>43.8800048828125</v>
      </c>
      <c r="L44">
        <v>49834</v>
      </c>
      <c r="M44">
        <v>1613.530029296875</v>
      </c>
      <c r="N44">
        <v>1698.52001953125</v>
      </c>
      <c r="O44">
        <v>1599.9599609375</v>
      </c>
      <c r="P44">
        <v>1637.5299886067708</v>
      </c>
      <c r="Q44">
        <v>1618.760009765625</v>
      </c>
      <c r="R44">
        <v>1698.52001953125</v>
      </c>
      <c r="S44">
        <v>1466.969970703125</v>
      </c>
      <c r="T44">
        <v>1593.5733235677083</v>
      </c>
    </row>
    <row r="45" spans="1:20" x14ac:dyDescent="0.35">
      <c r="A45" s="1">
        <v>45874.595138888886</v>
      </c>
      <c r="B45" t="s">
        <v>39</v>
      </c>
      <c r="C45">
        <v>1697.0999755859375</v>
      </c>
      <c r="D45">
        <v>1702.199951171875</v>
      </c>
      <c r="E45">
        <v>1696</v>
      </c>
      <c r="F45">
        <v>1698.300048828125</v>
      </c>
      <c r="G45">
        <v>2273</v>
      </c>
      <c r="H45">
        <v>367075</v>
      </c>
      <c r="I45">
        <v>2.7094072469383126E-2</v>
      </c>
      <c r="J45">
        <v>44.800048828125</v>
      </c>
      <c r="K45">
        <v>45.080078125</v>
      </c>
      <c r="L45">
        <v>49834</v>
      </c>
      <c r="M45">
        <v>1613.530029296875</v>
      </c>
      <c r="N45">
        <v>1698.52001953125</v>
      </c>
      <c r="O45">
        <v>1599.9599609375</v>
      </c>
      <c r="P45">
        <v>1637.5299886067708</v>
      </c>
      <c r="Q45">
        <v>1618.760009765625</v>
      </c>
      <c r="R45">
        <v>1698.52001953125</v>
      </c>
      <c r="S45">
        <v>1466.969970703125</v>
      </c>
      <c r="T45">
        <v>1593.5733235677083</v>
      </c>
    </row>
    <row r="46" spans="1:20" x14ac:dyDescent="0.35">
      <c r="A46" s="1">
        <v>45874.594444444447</v>
      </c>
      <c r="B46" t="s">
        <v>39</v>
      </c>
      <c r="C46">
        <v>1698.9000244140625</v>
      </c>
      <c r="D46">
        <v>1705.699951171875</v>
      </c>
      <c r="E46">
        <v>1695</v>
      </c>
      <c r="F46">
        <v>1704</v>
      </c>
      <c r="G46">
        <v>4875</v>
      </c>
      <c r="H46">
        <v>364802</v>
      </c>
      <c r="I46">
        <v>3.0541276081040219E-2</v>
      </c>
      <c r="J46">
        <v>50.5</v>
      </c>
      <c r="K46">
        <v>50.780029296875</v>
      </c>
      <c r="L46">
        <v>49834</v>
      </c>
      <c r="M46">
        <v>1613.530029296875</v>
      </c>
      <c r="N46">
        <v>1698.52001953125</v>
      </c>
      <c r="O46">
        <v>1599.9599609375</v>
      </c>
      <c r="P46">
        <v>1637.5299886067708</v>
      </c>
      <c r="Q46">
        <v>1618.760009765625</v>
      </c>
      <c r="R46">
        <v>1698.52001953125</v>
      </c>
      <c r="S46">
        <v>1466.969970703125</v>
      </c>
      <c r="T46">
        <v>1593.5733235677083</v>
      </c>
    </row>
    <row r="47" spans="1:20" x14ac:dyDescent="0.35">
      <c r="A47" s="1">
        <v>45874.59375</v>
      </c>
      <c r="B47" t="s">
        <v>39</v>
      </c>
      <c r="C47">
        <v>1704</v>
      </c>
      <c r="D47">
        <v>1708.5</v>
      </c>
      <c r="E47">
        <v>1704</v>
      </c>
      <c r="F47">
        <v>1707.5</v>
      </c>
      <c r="G47">
        <v>2524</v>
      </c>
      <c r="H47">
        <v>359927</v>
      </c>
      <c r="I47">
        <v>3.2657998185666767E-2</v>
      </c>
      <c r="J47">
        <v>54</v>
      </c>
      <c r="K47">
        <v>54.280029296875</v>
      </c>
      <c r="L47">
        <v>49834</v>
      </c>
      <c r="M47">
        <v>1613.530029296875</v>
      </c>
      <c r="N47">
        <v>1698.52001953125</v>
      </c>
      <c r="O47">
        <v>1599.9599609375</v>
      </c>
      <c r="P47">
        <v>1637.5299886067708</v>
      </c>
      <c r="Q47">
        <v>1618.760009765625</v>
      </c>
      <c r="R47">
        <v>1698.52001953125</v>
      </c>
      <c r="S47">
        <v>1466.969970703125</v>
      </c>
      <c r="T47">
        <v>1593.5733235677083</v>
      </c>
    </row>
    <row r="48" spans="1:20" x14ac:dyDescent="0.35">
      <c r="A48" s="1">
        <v>45874.593055555553</v>
      </c>
      <c r="B48" t="s">
        <v>39</v>
      </c>
      <c r="C48">
        <v>1708</v>
      </c>
      <c r="D48">
        <v>1713.199951171875</v>
      </c>
      <c r="E48">
        <v>1707.0999755859375</v>
      </c>
      <c r="F48">
        <v>1708</v>
      </c>
      <c r="G48">
        <v>4079</v>
      </c>
      <c r="H48">
        <v>357403</v>
      </c>
      <c r="I48">
        <v>3.2960387057756273E-2</v>
      </c>
      <c r="J48">
        <v>54.5</v>
      </c>
      <c r="K48">
        <v>54.780029296875</v>
      </c>
      <c r="L48">
        <v>49834</v>
      </c>
      <c r="M48">
        <v>1613.530029296875</v>
      </c>
      <c r="N48">
        <v>1698.52001953125</v>
      </c>
      <c r="O48">
        <v>1599.9599609375</v>
      </c>
      <c r="P48">
        <v>1637.5299886067708</v>
      </c>
      <c r="Q48">
        <v>1618.760009765625</v>
      </c>
      <c r="R48">
        <v>1698.52001953125</v>
      </c>
      <c r="S48">
        <v>1466.969970703125</v>
      </c>
      <c r="T48">
        <v>1593.5733235677083</v>
      </c>
    </row>
    <row r="49" spans="1:20" x14ac:dyDescent="0.35">
      <c r="A49" s="1">
        <v>45874.592361111114</v>
      </c>
      <c r="B49" t="s">
        <v>39</v>
      </c>
      <c r="C49">
        <v>1708</v>
      </c>
      <c r="D49">
        <v>1708.199951171875</v>
      </c>
      <c r="E49">
        <v>1702</v>
      </c>
      <c r="F49">
        <v>1704.300048828125</v>
      </c>
      <c r="G49">
        <v>2197</v>
      </c>
      <c r="H49">
        <v>353324</v>
      </c>
      <c r="I49">
        <v>3.0722738934457212E-2</v>
      </c>
      <c r="J49">
        <v>50.800048828125</v>
      </c>
      <c r="K49">
        <v>51.080078125</v>
      </c>
      <c r="L49">
        <v>49834</v>
      </c>
      <c r="M49">
        <v>1613.530029296875</v>
      </c>
      <c r="N49">
        <v>1698.52001953125</v>
      </c>
      <c r="O49">
        <v>1599.9599609375</v>
      </c>
      <c r="P49">
        <v>1637.5299886067708</v>
      </c>
      <c r="Q49">
        <v>1618.760009765625</v>
      </c>
      <c r="R49">
        <v>1698.52001953125</v>
      </c>
      <c r="S49">
        <v>1466.969970703125</v>
      </c>
      <c r="T49">
        <v>1593.5733235677083</v>
      </c>
    </row>
    <row r="50" spans="1:20" x14ac:dyDescent="0.35">
      <c r="A50" s="1">
        <v>45874.591666666667</v>
      </c>
      <c r="B50" t="s">
        <v>39</v>
      </c>
      <c r="C50">
        <v>1704.0999755859375</v>
      </c>
      <c r="D50">
        <v>1705.300048828125</v>
      </c>
      <c r="E50">
        <v>1701.199951171875</v>
      </c>
      <c r="F50">
        <v>1701.800048828125</v>
      </c>
      <c r="G50">
        <v>1918</v>
      </c>
      <c r="H50">
        <v>351127</v>
      </c>
      <c r="I50">
        <v>2.9210794574009675E-2</v>
      </c>
      <c r="J50">
        <v>48.300048828125</v>
      </c>
      <c r="K50">
        <v>48.580078125</v>
      </c>
      <c r="L50">
        <v>49834</v>
      </c>
      <c r="M50">
        <v>1613.530029296875</v>
      </c>
      <c r="N50">
        <v>1698.52001953125</v>
      </c>
      <c r="O50">
        <v>1599.9599609375</v>
      </c>
      <c r="P50">
        <v>1637.5299886067708</v>
      </c>
      <c r="Q50">
        <v>1618.760009765625</v>
      </c>
      <c r="R50">
        <v>1698.52001953125</v>
      </c>
      <c r="S50">
        <v>1466.969970703125</v>
      </c>
      <c r="T50">
        <v>1593.5733235677083</v>
      </c>
    </row>
    <row r="51" spans="1:20" x14ac:dyDescent="0.35">
      <c r="A51" s="1">
        <v>45874.59097222222</v>
      </c>
      <c r="B51" t="s">
        <v>39</v>
      </c>
      <c r="C51">
        <v>1702.4000244140625</v>
      </c>
      <c r="D51">
        <v>1707.5</v>
      </c>
      <c r="E51">
        <v>1701.5</v>
      </c>
      <c r="F51">
        <v>1702</v>
      </c>
      <c r="G51">
        <v>3631</v>
      </c>
      <c r="H51">
        <v>349209</v>
      </c>
      <c r="I51">
        <v>2.933172059268219E-2</v>
      </c>
      <c r="J51">
        <v>48.5</v>
      </c>
      <c r="K51">
        <v>48.780029296875</v>
      </c>
      <c r="L51">
        <v>49834</v>
      </c>
      <c r="M51">
        <v>1613.530029296875</v>
      </c>
      <c r="N51">
        <v>1698.52001953125</v>
      </c>
      <c r="O51">
        <v>1599.9599609375</v>
      </c>
      <c r="P51">
        <v>1637.5299886067708</v>
      </c>
      <c r="Q51">
        <v>1618.760009765625</v>
      </c>
      <c r="R51">
        <v>1698.52001953125</v>
      </c>
      <c r="S51">
        <v>1466.969970703125</v>
      </c>
      <c r="T51">
        <v>1593.5733235677083</v>
      </c>
    </row>
    <row r="52" spans="1:20" x14ac:dyDescent="0.35">
      <c r="A52" s="1">
        <v>45874.590277777781</v>
      </c>
      <c r="B52" t="s">
        <v>39</v>
      </c>
      <c r="C52">
        <v>1702</v>
      </c>
      <c r="D52">
        <v>1704</v>
      </c>
      <c r="E52">
        <v>1697</v>
      </c>
      <c r="F52">
        <v>1704</v>
      </c>
      <c r="G52">
        <v>2580</v>
      </c>
      <c r="H52">
        <v>345578</v>
      </c>
      <c r="I52">
        <v>3.0541276081040219E-2</v>
      </c>
      <c r="J52">
        <v>50.5</v>
      </c>
      <c r="K52">
        <v>50.780029296875</v>
      </c>
      <c r="L52">
        <v>49834</v>
      </c>
      <c r="M52">
        <v>1613.530029296875</v>
      </c>
      <c r="N52">
        <v>1698.52001953125</v>
      </c>
      <c r="O52">
        <v>1599.9599609375</v>
      </c>
      <c r="P52">
        <v>1637.5299886067708</v>
      </c>
      <c r="Q52">
        <v>1618.760009765625</v>
      </c>
      <c r="R52">
        <v>1698.52001953125</v>
      </c>
      <c r="S52">
        <v>1466.969970703125</v>
      </c>
      <c r="T52">
        <v>1593.5733235677083</v>
      </c>
    </row>
    <row r="53" spans="1:20" x14ac:dyDescent="0.35">
      <c r="A53" s="1">
        <v>45874.589583333334</v>
      </c>
      <c r="B53" t="s">
        <v>39</v>
      </c>
      <c r="C53">
        <v>1701.5999755859375</v>
      </c>
      <c r="D53">
        <v>1704.699951171875</v>
      </c>
      <c r="E53">
        <v>1701</v>
      </c>
      <c r="F53">
        <v>1703</v>
      </c>
      <c r="G53">
        <v>2618</v>
      </c>
      <c r="H53">
        <v>342998</v>
      </c>
      <c r="I53">
        <v>2.9936498336861204E-2</v>
      </c>
      <c r="J53">
        <v>49.5</v>
      </c>
      <c r="K53">
        <v>49.780029296875</v>
      </c>
      <c r="L53">
        <v>49834</v>
      </c>
      <c r="M53">
        <v>1613.530029296875</v>
      </c>
      <c r="N53">
        <v>1698.52001953125</v>
      </c>
      <c r="O53">
        <v>1599.9599609375</v>
      </c>
      <c r="P53">
        <v>1637.5299886067708</v>
      </c>
      <c r="Q53">
        <v>1618.760009765625</v>
      </c>
      <c r="R53">
        <v>1698.52001953125</v>
      </c>
      <c r="S53">
        <v>1466.969970703125</v>
      </c>
      <c r="T53">
        <v>1593.5733235677083</v>
      </c>
    </row>
    <row r="54" spans="1:20" x14ac:dyDescent="0.35">
      <c r="A54" s="1">
        <v>45874.588888888888</v>
      </c>
      <c r="B54" t="s">
        <v>39</v>
      </c>
      <c r="C54">
        <v>1703.0999755859375</v>
      </c>
      <c r="D54">
        <v>1706.800048828125</v>
      </c>
      <c r="E54">
        <v>1699.9000244140625</v>
      </c>
      <c r="F54">
        <v>1701</v>
      </c>
      <c r="G54">
        <v>3663</v>
      </c>
      <c r="H54">
        <v>340380</v>
      </c>
      <c r="I54">
        <v>2.8726942848503176E-2</v>
      </c>
      <c r="J54">
        <v>47.5</v>
      </c>
      <c r="K54">
        <v>47.780029296875</v>
      </c>
      <c r="L54">
        <v>49834</v>
      </c>
      <c r="M54">
        <v>1613.530029296875</v>
      </c>
      <c r="N54">
        <v>1698.52001953125</v>
      </c>
      <c r="O54">
        <v>1599.9599609375</v>
      </c>
      <c r="P54">
        <v>1637.5299886067708</v>
      </c>
      <c r="Q54">
        <v>1618.760009765625</v>
      </c>
      <c r="R54">
        <v>1698.52001953125</v>
      </c>
      <c r="S54">
        <v>1466.969970703125</v>
      </c>
      <c r="T54">
        <v>1593.5733235677083</v>
      </c>
    </row>
    <row r="55" spans="1:20" x14ac:dyDescent="0.35">
      <c r="A55" s="1">
        <v>45874.588194444441</v>
      </c>
      <c r="B55" t="s">
        <v>39</v>
      </c>
      <c r="C55">
        <v>1700.4000244140625</v>
      </c>
      <c r="D55">
        <v>1701.699951171875</v>
      </c>
      <c r="E55">
        <v>1690.199951171875</v>
      </c>
      <c r="F55">
        <v>1697.5</v>
      </c>
      <c r="G55">
        <v>5472</v>
      </c>
      <c r="H55">
        <v>336717</v>
      </c>
      <c r="I55">
        <v>2.6610220743876624E-2</v>
      </c>
      <c r="J55">
        <v>44</v>
      </c>
      <c r="K55">
        <v>44.280029296875</v>
      </c>
      <c r="L55">
        <v>49834</v>
      </c>
      <c r="M55">
        <v>1613.530029296875</v>
      </c>
      <c r="N55">
        <v>1698.52001953125</v>
      </c>
      <c r="O55">
        <v>1599.9599609375</v>
      </c>
      <c r="P55">
        <v>1637.5299886067708</v>
      </c>
      <c r="Q55">
        <v>1618.760009765625</v>
      </c>
      <c r="R55">
        <v>1698.52001953125</v>
      </c>
      <c r="S55">
        <v>1466.969970703125</v>
      </c>
      <c r="T55">
        <v>1593.5733235677083</v>
      </c>
    </row>
    <row r="56" spans="1:20" x14ac:dyDescent="0.35">
      <c r="A56" s="1">
        <v>45874.587500000001</v>
      </c>
      <c r="B56" t="s">
        <v>39</v>
      </c>
      <c r="C56">
        <v>1697.5</v>
      </c>
      <c r="D56">
        <v>1706.5</v>
      </c>
      <c r="E56">
        <v>1695</v>
      </c>
      <c r="F56">
        <v>1706.0999755859375</v>
      </c>
      <c r="G56">
        <v>6384</v>
      </c>
      <c r="H56">
        <v>331245</v>
      </c>
      <c r="I56">
        <v>3.1811294578734502E-2</v>
      </c>
      <c r="J56">
        <v>52.5999755859375</v>
      </c>
      <c r="K56">
        <v>52.8800048828125</v>
      </c>
      <c r="L56">
        <v>49834</v>
      </c>
      <c r="M56">
        <v>1613.530029296875</v>
      </c>
      <c r="N56">
        <v>1698.52001953125</v>
      </c>
      <c r="O56">
        <v>1599.9599609375</v>
      </c>
      <c r="P56">
        <v>1637.5299886067708</v>
      </c>
      <c r="Q56">
        <v>1618.760009765625</v>
      </c>
      <c r="R56">
        <v>1698.52001953125</v>
      </c>
      <c r="S56">
        <v>1466.969970703125</v>
      </c>
      <c r="T56">
        <v>1593.5733235677083</v>
      </c>
    </row>
    <row r="57" spans="1:20" x14ac:dyDescent="0.35">
      <c r="A57" s="1">
        <v>45874.586805555555</v>
      </c>
      <c r="B57" t="s">
        <v>39</v>
      </c>
      <c r="C57">
        <v>1705.800048828125</v>
      </c>
      <c r="D57">
        <v>1711.800048828125</v>
      </c>
      <c r="E57">
        <v>1705.800048828125</v>
      </c>
      <c r="F57">
        <v>1709.199951171875</v>
      </c>
      <c r="G57">
        <v>3021</v>
      </c>
      <c r="H57">
        <v>324861</v>
      </c>
      <c r="I57">
        <v>3.3686090820607799E-2</v>
      </c>
      <c r="J57">
        <v>55.699951171875</v>
      </c>
      <c r="K57">
        <v>55.97998046875</v>
      </c>
      <c r="L57">
        <v>49834</v>
      </c>
      <c r="M57">
        <v>1613.530029296875</v>
      </c>
      <c r="N57">
        <v>1698.52001953125</v>
      </c>
      <c r="O57">
        <v>1599.9599609375</v>
      </c>
      <c r="P57">
        <v>1637.5299886067708</v>
      </c>
      <c r="Q57">
        <v>1618.760009765625</v>
      </c>
      <c r="R57">
        <v>1698.52001953125</v>
      </c>
      <c r="S57">
        <v>1466.969970703125</v>
      </c>
      <c r="T57">
        <v>1593.5733235677083</v>
      </c>
    </row>
    <row r="58" spans="1:20" x14ac:dyDescent="0.35">
      <c r="A58" s="1">
        <v>45874.586111111108</v>
      </c>
      <c r="B58" t="s">
        <v>39</v>
      </c>
      <c r="C58">
        <v>1710</v>
      </c>
      <c r="D58">
        <v>1716</v>
      </c>
      <c r="E58">
        <v>1707.199951171875</v>
      </c>
      <c r="F58">
        <v>1715.9000244140625</v>
      </c>
      <c r="G58">
        <v>4623</v>
      </c>
      <c r="H58">
        <v>321840</v>
      </c>
      <c r="I58">
        <v>3.773814600185213E-2</v>
      </c>
      <c r="J58">
        <v>62.4000244140625</v>
      </c>
      <c r="K58">
        <v>62.6800537109375</v>
      </c>
      <c r="L58">
        <v>49834</v>
      </c>
      <c r="M58">
        <v>1613.530029296875</v>
      </c>
      <c r="N58">
        <v>1698.52001953125</v>
      </c>
      <c r="O58">
        <v>1599.9599609375</v>
      </c>
      <c r="P58">
        <v>1637.5299886067708</v>
      </c>
      <c r="Q58">
        <v>1618.760009765625</v>
      </c>
      <c r="R58">
        <v>1698.52001953125</v>
      </c>
      <c r="S58">
        <v>1466.969970703125</v>
      </c>
      <c r="T58">
        <v>1593.5733235677083</v>
      </c>
    </row>
    <row r="59" spans="1:20" x14ac:dyDescent="0.35">
      <c r="A59" s="1">
        <v>45874.585416666669</v>
      </c>
      <c r="B59" t="s">
        <v>39</v>
      </c>
      <c r="C59">
        <v>1715.9000244140625</v>
      </c>
      <c r="D59">
        <v>1718.800048828125</v>
      </c>
      <c r="E59">
        <v>1710</v>
      </c>
      <c r="F59">
        <v>1716.199951171875</v>
      </c>
      <c r="G59">
        <v>3488</v>
      </c>
      <c r="H59">
        <v>317217</v>
      </c>
      <c r="I59">
        <v>3.7919535029860903E-2</v>
      </c>
      <c r="J59">
        <v>62.699951171875</v>
      </c>
      <c r="K59">
        <v>62.97998046875</v>
      </c>
      <c r="L59">
        <v>49834</v>
      </c>
      <c r="M59">
        <v>1613.530029296875</v>
      </c>
      <c r="N59">
        <v>1698.52001953125</v>
      </c>
      <c r="O59">
        <v>1599.9599609375</v>
      </c>
      <c r="P59">
        <v>1637.5299886067708</v>
      </c>
      <c r="Q59">
        <v>1618.760009765625</v>
      </c>
      <c r="R59">
        <v>1698.52001953125</v>
      </c>
      <c r="S59">
        <v>1466.969970703125</v>
      </c>
      <c r="T59">
        <v>1593.5733235677083</v>
      </c>
    </row>
    <row r="60" spans="1:20" x14ac:dyDescent="0.35">
      <c r="A60" s="1">
        <v>45874.584722222222</v>
      </c>
      <c r="B60" t="s">
        <v>39</v>
      </c>
      <c r="C60">
        <v>1716.300048828125</v>
      </c>
      <c r="D60">
        <v>1719</v>
      </c>
      <c r="E60">
        <v>1700</v>
      </c>
      <c r="F60">
        <v>1714.800048828125</v>
      </c>
      <c r="G60">
        <v>8450</v>
      </c>
      <c r="H60">
        <v>313729</v>
      </c>
      <c r="I60">
        <v>3.7072905248336861E-2</v>
      </c>
      <c r="J60">
        <v>61.300048828125</v>
      </c>
      <c r="K60">
        <v>61.580078125</v>
      </c>
      <c r="L60">
        <v>49834</v>
      </c>
      <c r="M60">
        <v>1613.530029296875</v>
      </c>
      <c r="N60">
        <v>1698.52001953125</v>
      </c>
      <c r="O60">
        <v>1599.9599609375</v>
      </c>
      <c r="P60">
        <v>1637.5299886067708</v>
      </c>
      <c r="Q60">
        <v>1618.760009765625</v>
      </c>
      <c r="R60">
        <v>1698.52001953125</v>
      </c>
      <c r="S60">
        <v>1466.969970703125</v>
      </c>
      <c r="T60">
        <v>1593.5733235677083</v>
      </c>
    </row>
    <row r="61" spans="1:20" x14ac:dyDescent="0.35">
      <c r="A61" s="1">
        <v>45874.584027777775</v>
      </c>
      <c r="B61" t="s">
        <v>39</v>
      </c>
      <c r="C61">
        <v>1713</v>
      </c>
      <c r="D61">
        <v>1727.5</v>
      </c>
      <c r="E61">
        <v>1713</v>
      </c>
      <c r="F61">
        <v>1726.9000244140625</v>
      </c>
      <c r="G61">
        <v>5341</v>
      </c>
      <c r="H61">
        <v>305279</v>
      </c>
      <c r="I61">
        <v>4.4390701187821291E-2</v>
      </c>
      <c r="J61">
        <v>73.4000244140625</v>
      </c>
      <c r="K61">
        <v>73.6800537109375</v>
      </c>
      <c r="L61">
        <v>49834</v>
      </c>
      <c r="M61">
        <v>1613.530029296875</v>
      </c>
      <c r="N61">
        <v>1698.52001953125</v>
      </c>
      <c r="O61">
        <v>1599.9599609375</v>
      </c>
      <c r="P61">
        <v>1637.5299886067708</v>
      </c>
      <c r="Q61">
        <v>1618.760009765625</v>
      </c>
      <c r="R61">
        <v>1698.52001953125</v>
      </c>
      <c r="S61">
        <v>1466.969970703125</v>
      </c>
      <c r="T61">
        <v>1593.5733235677083</v>
      </c>
    </row>
    <row r="62" spans="1:20" x14ac:dyDescent="0.35">
      <c r="A62" s="1">
        <v>45874.583333333336</v>
      </c>
      <c r="B62" t="s">
        <v>39</v>
      </c>
      <c r="C62">
        <v>1726.300048828125</v>
      </c>
      <c r="D62">
        <v>1730.699951171875</v>
      </c>
      <c r="E62">
        <v>1724.300048828125</v>
      </c>
      <c r="F62">
        <v>1729</v>
      </c>
      <c r="G62">
        <v>3648</v>
      </c>
      <c r="H62">
        <v>299938</v>
      </c>
      <c r="I62">
        <v>4.566071968551557E-2</v>
      </c>
      <c r="J62">
        <v>75.5</v>
      </c>
      <c r="K62">
        <v>75.780029296875</v>
      </c>
      <c r="L62">
        <v>49834</v>
      </c>
      <c r="M62">
        <v>1613.530029296875</v>
      </c>
      <c r="N62">
        <v>1698.52001953125</v>
      </c>
      <c r="O62">
        <v>1599.9599609375</v>
      </c>
      <c r="P62">
        <v>1637.5299886067708</v>
      </c>
      <c r="Q62">
        <v>1618.760009765625</v>
      </c>
      <c r="R62">
        <v>1698.52001953125</v>
      </c>
      <c r="S62">
        <v>1466.969970703125</v>
      </c>
      <c r="T62">
        <v>1593.5733235677083</v>
      </c>
    </row>
    <row r="63" spans="1:20" x14ac:dyDescent="0.35">
      <c r="A63" s="1">
        <v>45874.582638888889</v>
      </c>
      <c r="B63" t="s">
        <v>39</v>
      </c>
      <c r="C63">
        <v>1729.9000244140625</v>
      </c>
      <c r="D63">
        <v>1735.300048828125</v>
      </c>
      <c r="E63">
        <v>1728.199951171875</v>
      </c>
      <c r="F63">
        <v>1734.300048828125</v>
      </c>
      <c r="G63">
        <v>3537</v>
      </c>
      <c r="H63">
        <v>296290</v>
      </c>
      <c r="I63">
        <v>4.8866071259827636E-2</v>
      </c>
      <c r="J63">
        <v>80.800048828125</v>
      </c>
      <c r="K63">
        <v>81.080078125</v>
      </c>
      <c r="L63">
        <v>49834</v>
      </c>
      <c r="M63">
        <v>1613.530029296875</v>
      </c>
      <c r="N63">
        <v>1698.52001953125</v>
      </c>
      <c r="O63">
        <v>1599.9599609375</v>
      </c>
      <c r="P63">
        <v>1637.5299886067708</v>
      </c>
      <c r="Q63">
        <v>1618.760009765625</v>
      </c>
      <c r="R63">
        <v>1698.52001953125</v>
      </c>
      <c r="S63">
        <v>1466.969970703125</v>
      </c>
      <c r="T63">
        <v>1593.5733235677083</v>
      </c>
    </row>
    <row r="64" spans="1:20" x14ac:dyDescent="0.35">
      <c r="A64" s="1">
        <v>45874.581944444442</v>
      </c>
      <c r="B64" t="s">
        <v>39</v>
      </c>
      <c r="C64">
        <v>1734.5999755859375</v>
      </c>
      <c r="D64">
        <v>1735.800048828125</v>
      </c>
      <c r="E64">
        <v>1733.5</v>
      </c>
      <c r="F64">
        <v>1734.300048828125</v>
      </c>
      <c r="G64">
        <v>1339</v>
      </c>
      <c r="H64">
        <v>292753</v>
      </c>
      <c r="I64">
        <v>4.8866071259827636E-2</v>
      </c>
      <c r="J64">
        <v>80.800048828125</v>
      </c>
      <c r="K64">
        <v>81.080078125</v>
      </c>
      <c r="L64">
        <v>49834</v>
      </c>
      <c r="M64">
        <v>1613.530029296875</v>
      </c>
      <c r="N64">
        <v>1698.52001953125</v>
      </c>
      <c r="O64">
        <v>1599.9599609375</v>
      </c>
      <c r="P64">
        <v>1637.5299886067708</v>
      </c>
      <c r="Q64">
        <v>1618.760009765625</v>
      </c>
      <c r="R64">
        <v>1698.52001953125</v>
      </c>
      <c r="S64">
        <v>1466.969970703125</v>
      </c>
      <c r="T64">
        <v>1593.5733235677083</v>
      </c>
    </row>
    <row r="65" spans="1:20" x14ac:dyDescent="0.35">
      <c r="A65" s="1">
        <v>45874.581250000003</v>
      </c>
      <c r="B65" t="s">
        <v>39</v>
      </c>
      <c r="C65">
        <v>1734.699951171875</v>
      </c>
      <c r="D65">
        <v>1737.699951171875</v>
      </c>
      <c r="E65">
        <v>1733.0999755859375</v>
      </c>
      <c r="F65">
        <v>1734</v>
      </c>
      <c r="G65">
        <v>2018</v>
      </c>
      <c r="H65">
        <v>291414</v>
      </c>
      <c r="I65">
        <v>4.8684608406410645E-2</v>
      </c>
      <c r="J65">
        <v>80.5</v>
      </c>
      <c r="K65">
        <v>80.780029296875</v>
      </c>
      <c r="L65">
        <v>49834</v>
      </c>
      <c r="M65">
        <v>1613.530029296875</v>
      </c>
      <c r="N65">
        <v>1698.52001953125</v>
      </c>
      <c r="O65">
        <v>1599.9599609375</v>
      </c>
      <c r="P65">
        <v>1637.5299886067708</v>
      </c>
      <c r="Q65">
        <v>1618.760009765625</v>
      </c>
      <c r="R65">
        <v>1698.52001953125</v>
      </c>
      <c r="S65">
        <v>1466.969970703125</v>
      </c>
      <c r="T65">
        <v>1593.5733235677083</v>
      </c>
    </row>
    <row r="66" spans="1:20" x14ac:dyDescent="0.35">
      <c r="A66" s="1">
        <v>45874.580555555556</v>
      </c>
      <c r="B66" t="s">
        <v>39</v>
      </c>
      <c r="C66">
        <v>1734</v>
      </c>
      <c r="D66">
        <v>1736</v>
      </c>
      <c r="E66">
        <v>1730.199951171875</v>
      </c>
      <c r="F66">
        <v>1730.5999755859375</v>
      </c>
      <c r="G66">
        <v>2955</v>
      </c>
      <c r="H66">
        <v>289396</v>
      </c>
      <c r="I66">
        <v>4.6628349311120351E-2</v>
      </c>
      <c r="J66">
        <v>77.0999755859375</v>
      </c>
      <c r="K66">
        <v>77.3800048828125</v>
      </c>
      <c r="L66">
        <v>49834</v>
      </c>
      <c r="M66">
        <v>1613.530029296875</v>
      </c>
      <c r="N66">
        <v>1698.52001953125</v>
      </c>
      <c r="O66">
        <v>1599.9599609375</v>
      </c>
      <c r="P66">
        <v>1637.5299886067708</v>
      </c>
      <c r="Q66">
        <v>1618.760009765625</v>
      </c>
      <c r="R66">
        <v>1698.52001953125</v>
      </c>
      <c r="S66">
        <v>1466.969970703125</v>
      </c>
      <c r="T66">
        <v>1593.5733235677083</v>
      </c>
    </row>
    <row r="67" spans="1:20" x14ac:dyDescent="0.35">
      <c r="A67" s="1">
        <v>45874.579861111109</v>
      </c>
      <c r="B67" t="s">
        <v>39</v>
      </c>
      <c r="C67">
        <v>1730.9000244140625</v>
      </c>
      <c r="D67">
        <v>1730.9000244140625</v>
      </c>
      <c r="E67">
        <v>1728.5999755859375</v>
      </c>
      <c r="F67">
        <v>1728.5999755859375</v>
      </c>
      <c r="G67">
        <v>781</v>
      </c>
      <c r="H67">
        <v>286441</v>
      </c>
      <c r="I67">
        <v>4.5418793822762323E-2</v>
      </c>
      <c r="J67">
        <v>75.0999755859375</v>
      </c>
      <c r="K67">
        <v>75.3800048828125</v>
      </c>
      <c r="L67">
        <v>49834</v>
      </c>
      <c r="M67">
        <v>1613.530029296875</v>
      </c>
      <c r="N67">
        <v>1698.52001953125</v>
      </c>
      <c r="O67">
        <v>1599.9599609375</v>
      </c>
      <c r="P67">
        <v>1637.5299886067708</v>
      </c>
      <c r="Q67">
        <v>1618.760009765625</v>
      </c>
      <c r="R67">
        <v>1698.52001953125</v>
      </c>
      <c r="S67">
        <v>1466.969970703125</v>
      </c>
      <c r="T67">
        <v>1593.5733235677083</v>
      </c>
    </row>
    <row r="68" spans="1:20" x14ac:dyDescent="0.35">
      <c r="A68" s="1">
        <v>45874.57916666667</v>
      </c>
      <c r="B68" t="s">
        <v>39</v>
      </c>
      <c r="C68">
        <v>1729</v>
      </c>
      <c r="D68">
        <v>1732</v>
      </c>
      <c r="E68">
        <v>1728.300048828125</v>
      </c>
      <c r="F68">
        <v>1729</v>
      </c>
      <c r="G68">
        <v>1370</v>
      </c>
      <c r="H68">
        <v>285660</v>
      </c>
      <c r="I68">
        <v>4.566071968551557E-2</v>
      </c>
      <c r="J68">
        <v>75.5</v>
      </c>
      <c r="K68">
        <v>75.780029296875</v>
      </c>
      <c r="L68">
        <v>49834</v>
      </c>
      <c r="M68">
        <v>1613.530029296875</v>
      </c>
      <c r="N68">
        <v>1698.52001953125</v>
      </c>
      <c r="O68">
        <v>1599.9599609375</v>
      </c>
      <c r="P68">
        <v>1637.5299886067708</v>
      </c>
      <c r="Q68">
        <v>1618.760009765625</v>
      </c>
      <c r="R68">
        <v>1698.52001953125</v>
      </c>
      <c r="S68">
        <v>1466.969970703125</v>
      </c>
      <c r="T68">
        <v>1593.5733235677083</v>
      </c>
    </row>
    <row r="69" spans="1:20" x14ac:dyDescent="0.35">
      <c r="A69" s="1">
        <v>45874.578472222223</v>
      </c>
      <c r="B69" t="s">
        <v>39</v>
      </c>
      <c r="C69">
        <v>1729</v>
      </c>
      <c r="D69">
        <v>1730</v>
      </c>
      <c r="E69">
        <v>1728.4000244140625</v>
      </c>
      <c r="F69">
        <v>1728.5999755859375</v>
      </c>
      <c r="G69">
        <v>1623</v>
      </c>
      <c r="H69">
        <v>284290</v>
      </c>
      <c r="I69">
        <v>4.5418793822762323E-2</v>
      </c>
      <c r="J69">
        <v>75.0999755859375</v>
      </c>
      <c r="K69">
        <v>75.3800048828125</v>
      </c>
      <c r="L69">
        <v>49834</v>
      </c>
      <c r="M69">
        <v>1613.530029296875</v>
      </c>
      <c r="N69">
        <v>1698.52001953125</v>
      </c>
      <c r="O69">
        <v>1599.9599609375</v>
      </c>
      <c r="P69">
        <v>1637.5299886067708</v>
      </c>
      <c r="Q69">
        <v>1618.760009765625</v>
      </c>
      <c r="R69">
        <v>1698.52001953125</v>
      </c>
      <c r="S69">
        <v>1466.969970703125</v>
      </c>
      <c r="T69">
        <v>1593.5733235677083</v>
      </c>
    </row>
    <row r="70" spans="1:20" x14ac:dyDescent="0.35">
      <c r="A70" s="1">
        <v>45874.577777777777</v>
      </c>
      <c r="B70" t="s">
        <v>39</v>
      </c>
      <c r="C70">
        <v>1728.5999755859375</v>
      </c>
      <c r="D70">
        <v>1732.199951171875</v>
      </c>
      <c r="E70">
        <v>1728</v>
      </c>
      <c r="F70">
        <v>1732</v>
      </c>
      <c r="G70">
        <v>2156</v>
      </c>
      <c r="H70">
        <v>282667</v>
      </c>
      <c r="I70">
        <v>4.7475052918052617E-2</v>
      </c>
      <c r="J70">
        <v>78.5</v>
      </c>
      <c r="K70">
        <v>78.780029296875</v>
      </c>
      <c r="L70">
        <v>49834</v>
      </c>
      <c r="M70">
        <v>1613.530029296875</v>
      </c>
      <c r="N70">
        <v>1698.52001953125</v>
      </c>
      <c r="O70">
        <v>1599.9599609375</v>
      </c>
      <c r="P70">
        <v>1637.5299886067708</v>
      </c>
      <c r="Q70">
        <v>1618.760009765625</v>
      </c>
      <c r="R70">
        <v>1698.52001953125</v>
      </c>
      <c r="S70">
        <v>1466.969970703125</v>
      </c>
      <c r="T70">
        <v>1593.5733235677083</v>
      </c>
    </row>
    <row r="71" spans="1:20" x14ac:dyDescent="0.35">
      <c r="A71" s="1">
        <v>45874.57708333333</v>
      </c>
      <c r="B71" t="s">
        <v>39</v>
      </c>
      <c r="C71">
        <v>1732</v>
      </c>
      <c r="D71">
        <v>1733</v>
      </c>
      <c r="E71">
        <v>1727.5999755859375</v>
      </c>
      <c r="F71">
        <v>1727.9000244140625</v>
      </c>
      <c r="G71">
        <v>1946</v>
      </c>
      <c r="H71">
        <v>280511</v>
      </c>
      <c r="I71">
        <v>4.4995478932000302E-2</v>
      </c>
      <c r="J71">
        <v>74.4000244140625</v>
      </c>
      <c r="K71">
        <v>74.6800537109375</v>
      </c>
      <c r="L71">
        <v>49834</v>
      </c>
      <c r="M71">
        <v>1613.530029296875</v>
      </c>
      <c r="N71">
        <v>1698.52001953125</v>
      </c>
      <c r="O71">
        <v>1599.9599609375</v>
      </c>
      <c r="P71">
        <v>1637.5299886067708</v>
      </c>
      <c r="Q71">
        <v>1618.760009765625</v>
      </c>
      <c r="R71">
        <v>1698.52001953125</v>
      </c>
      <c r="S71">
        <v>1466.969970703125</v>
      </c>
      <c r="T71">
        <v>1593.5733235677083</v>
      </c>
    </row>
    <row r="72" spans="1:20" x14ac:dyDescent="0.35">
      <c r="A72" s="1">
        <v>45874.576388888891</v>
      </c>
      <c r="B72" t="s">
        <v>39</v>
      </c>
      <c r="C72">
        <v>1727.9000244140625</v>
      </c>
      <c r="D72">
        <v>1732</v>
      </c>
      <c r="E72">
        <v>1726.300048828125</v>
      </c>
      <c r="F72">
        <v>1726.9000244140625</v>
      </c>
      <c r="G72">
        <v>3150</v>
      </c>
      <c r="H72">
        <v>278565</v>
      </c>
      <c r="I72">
        <v>4.4390701187821291E-2</v>
      </c>
      <c r="J72">
        <v>73.4000244140625</v>
      </c>
      <c r="K72">
        <v>73.6800537109375</v>
      </c>
      <c r="L72">
        <v>49834</v>
      </c>
      <c r="M72">
        <v>1613.530029296875</v>
      </c>
      <c r="N72">
        <v>1698.52001953125</v>
      </c>
      <c r="O72">
        <v>1599.9599609375</v>
      </c>
      <c r="P72">
        <v>1637.5299886067708</v>
      </c>
      <c r="Q72">
        <v>1618.760009765625</v>
      </c>
      <c r="R72">
        <v>1698.52001953125</v>
      </c>
      <c r="S72">
        <v>1466.969970703125</v>
      </c>
      <c r="T72">
        <v>1593.5733235677083</v>
      </c>
    </row>
    <row r="73" spans="1:20" x14ac:dyDescent="0.35">
      <c r="A73" s="1">
        <v>45874.575694444444</v>
      </c>
      <c r="B73" t="s">
        <v>39</v>
      </c>
      <c r="C73">
        <v>1726.5</v>
      </c>
      <c r="D73">
        <v>1728.5999755859375</v>
      </c>
      <c r="E73">
        <v>1724</v>
      </c>
      <c r="F73">
        <v>1726.4000244140625</v>
      </c>
      <c r="G73">
        <v>1772</v>
      </c>
      <c r="H73">
        <v>275415</v>
      </c>
      <c r="I73">
        <v>4.4088312315731779E-2</v>
      </c>
      <c r="J73">
        <v>72.9000244140625</v>
      </c>
      <c r="K73">
        <v>73.1800537109375</v>
      </c>
      <c r="L73">
        <v>49834</v>
      </c>
      <c r="M73">
        <v>1613.530029296875</v>
      </c>
      <c r="N73">
        <v>1698.52001953125</v>
      </c>
      <c r="O73">
        <v>1599.9599609375</v>
      </c>
      <c r="P73">
        <v>1637.5299886067708</v>
      </c>
      <c r="Q73">
        <v>1618.760009765625</v>
      </c>
      <c r="R73">
        <v>1698.52001953125</v>
      </c>
      <c r="S73">
        <v>1466.969970703125</v>
      </c>
      <c r="T73">
        <v>1593.5733235677083</v>
      </c>
    </row>
    <row r="74" spans="1:20" x14ac:dyDescent="0.35">
      <c r="A74" s="1">
        <v>45874.574999999997</v>
      </c>
      <c r="B74" t="s">
        <v>39</v>
      </c>
      <c r="C74">
        <v>1725.699951171875</v>
      </c>
      <c r="D74">
        <v>1729.5</v>
      </c>
      <c r="E74">
        <v>1724.300048828125</v>
      </c>
      <c r="F74">
        <v>1727.800048828125</v>
      </c>
      <c r="G74">
        <v>2232</v>
      </c>
      <c r="H74">
        <v>273643</v>
      </c>
      <c r="I74">
        <v>4.4935015922664044E-2</v>
      </c>
      <c r="J74">
        <v>74.300048828125</v>
      </c>
      <c r="K74">
        <v>74.580078125</v>
      </c>
      <c r="L74">
        <v>49834</v>
      </c>
      <c r="M74">
        <v>1613.530029296875</v>
      </c>
      <c r="N74">
        <v>1698.52001953125</v>
      </c>
      <c r="O74">
        <v>1599.9599609375</v>
      </c>
      <c r="P74">
        <v>1637.5299886067708</v>
      </c>
      <c r="Q74">
        <v>1618.760009765625</v>
      </c>
      <c r="R74">
        <v>1698.52001953125</v>
      </c>
      <c r="S74">
        <v>1466.969970703125</v>
      </c>
      <c r="T74">
        <v>1593.5733235677083</v>
      </c>
    </row>
    <row r="75" spans="1:20" x14ac:dyDescent="0.35">
      <c r="A75" s="1">
        <v>45874.574305555558</v>
      </c>
      <c r="B75" t="s">
        <v>39</v>
      </c>
      <c r="C75">
        <v>1727.800048828125</v>
      </c>
      <c r="D75">
        <v>1728.199951171875</v>
      </c>
      <c r="E75">
        <v>1719.0999755859375</v>
      </c>
      <c r="F75">
        <v>1720.0999755859375</v>
      </c>
      <c r="G75">
        <v>2623</v>
      </c>
      <c r="H75">
        <v>271411</v>
      </c>
      <c r="I75">
        <v>4.0278182997240702E-2</v>
      </c>
      <c r="J75">
        <v>66.5999755859375</v>
      </c>
      <c r="K75">
        <v>66.8800048828125</v>
      </c>
      <c r="L75">
        <v>49834</v>
      </c>
      <c r="M75">
        <v>1613.530029296875</v>
      </c>
      <c r="N75">
        <v>1698.52001953125</v>
      </c>
      <c r="O75">
        <v>1599.9599609375</v>
      </c>
      <c r="P75">
        <v>1637.5299886067708</v>
      </c>
      <c r="Q75">
        <v>1618.760009765625</v>
      </c>
      <c r="R75">
        <v>1698.52001953125</v>
      </c>
      <c r="S75">
        <v>1466.969970703125</v>
      </c>
      <c r="T75">
        <v>1593.5733235677083</v>
      </c>
    </row>
    <row r="76" spans="1:20" x14ac:dyDescent="0.35">
      <c r="A76" s="1">
        <v>45874.573611111111</v>
      </c>
      <c r="B76" t="s">
        <v>39</v>
      </c>
      <c r="C76">
        <v>1720.0999755859375</v>
      </c>
      <c r="D76">
        <v>1724</v>
      </c>
      <c r="E76">
        <v>1716.9000244140625</v>
      </c>
      <c r="F76">
        <v>1716.9000244140625</v>
      </c>
      <c r="G76">
        <v>3496</v>
      </c>
      <c r="H76">
        <v>268788</v>
      </c>
      <c r="I76">
        <v>3.8342923746031148E-2</v>
      </c>
      <c r="J76">
        <v>63.4000244140625</v>
      </c>
      <c r="K76">
        <v>63.6800537109375</v>
      </c>
      <c r="L76">
        <v>49834</v>
      </c>
      <c r="M76">
        <v>1613.530029296875</v>
      </c>
      <c r="N76">
        <v>1698.52001953125</v>
      </c>
      <c r="O76">
        <v>1599.9599609375</v>
      </c>
      <c r="P76">
        <v>1637.5299886067708</v>
      </c>
      <c r="Q76">
        <v>1618.760009765625</v>
      </c>
      <c r="R76">
        <v>1698.52001953125</v>
      </c>
      <c r="S76">
        <v>1466.969970703125</v>
      </c>
      <c r="T76">
        <v>1593.5733235677083</v>
      </c>
    </row>
    <row r="77" spans="1:20" x14ac:dyDescent="0.35">
      <c r="A77" s="1">
        <v>45874.572916666664</v>
      </c>
      <c r="B77" t="s">
        <v>39</v>
      </c>
      <c r="C77">
        <v>1716.9000244140625</v>
      </c>
      <c r="D77">
        <v>1717.4000244140625</v>
      </c>
      <c r="E77">
        <v>1715.5999755859375</v>
      </c>
      <c r="F77">
        <v>1717</v>
      </c>
      <c r="G77">
        <v>1336</v>
      </c>
      <c r="H77">
        <v>265292</v>
      </c>
      <c r="I77">
        <v>3.8403386755367405E-2</v>
      </c>
      <c r="J77">
        <v>63.5</v>
      </c>
      <c r="K77">
        <v>63.780029296875</v>
      </c>
      <c r="L77">
        <v>49834</v>
      </c>
      <c r="M77">
        <v>1613.530029296875</v>
      </c>
      <c r="N77">
        <v>1698.52001953125</v>
      </c>
      <c r="O77">
        <v>1599.9599609375</v>
      </c>
      <c r="P77">
        <v>1637.5299886067708</v>
      </c>
      <c r="Q77">
        <v>1618.760009765625</v>
      </c>
      <c r="R77">
        <v>1698.52001953125</v>
      </c>
      <c r="S77">
        <v>1466.969970703125</v>
      </c>
      <c r="T77">
        <v>1593.5733235677083</v>
      </c>
    </row>
    <row r="78" spans="1:20" x14ac:dyDescent="0.35">
      <c r="A78" s="1">
        <v>45874.572222222225</v>
      </c>
      <c r="B78" t="s">
        <v>39</v>
      </c>
      <c r="C78">
        <v>1717</v>
      </c>
      <c r="D78">
        <v>1717.800048828125</v>
      </c>
      <c r="E78">
        <v>1714</v>
      </c>
      <c r="F78">
        <v>1714.0999755859375</v>
      </c>
      <c r="G78">
        <v>1697</v>
      </c>
      <c r="H78">
        <v>263956</v>
      </c>
      <c r="I78">
        <v>3.6649516532166616E-2</v>
      </c>
      <c r="J78">
        <v>60.5999755859375</v>
      </c>
      <c r="K78">
        <v>60.8800048828125</v>
      </c>
      <c r="L78">
        <v>49834</v>
      </c>
      <c r="M78">
        <v>1613.530029296875</v>
      </c>
      <c r="N78">
        <v>1698.52001953125</v>
      </c>
      <c r="O78">
        <v>1599.9599609375</v>
      </c>
      <c r="P78">
        <v>1637.5299886067708</v>
      </c>
      <c r="Q78">
        <v>1618.760009765625</v>
      </c>
      <c r="R78">
        <v>1698.52001953125</v>
      </c>
      <c r="S78">
        <v>1466.969970703125</v>
      </c>
      <c r="T78">
        <v>1593.5733235677083</v>
      </c>
    </row>
    <row r="79" spans="1:20" x14ac:dyDescent="0.35">
      <c r="A79" s="1">
        <v>45874.571527777778</v>
      </c>
      <c r="B79" t="s">
        <v>39</v>
      </c>
      <c r="C79">
        <v>1714.199951171875</v>
      </c>
      <c r="D79">
        <v>1715</v>
      </c>
      <c r="E79">
        <v>1713</v>
      </c>
      <c r="F79">
        <v>1713.0999755859375</v>
      </c>
      <c r="G79">
        <v>1685</v>
      </c>
      <c r="H79">
        <v>262259</v>
      </c>
      <c r="I79">
        <v>3.6044738787987605E-2</v>
      </c>
      <c r="J79">
        <v>59.5999755859375</v>
      </c>
      <c r="K79">
        <v>59.8800048828125</v>
      </c>
      <c r="L79">
        <v>49834</v>
      </c>
      <c r="M79">
        <v>1613.530029296875</v>
      </c>
      <c r="N79">
        <v>1698.52001953125</v>
      </c>
      <c r="O79">
        <v>1599.9599609375</v>
      </c>
      <c r="P79">
        <v>1637.5299886067708</v>
      </c>
      <c r="Q79">
        <v>1618.760009765625</v>
      </c>
      <c r="R79">
        <v>1698.52001953125</v>
      </c>
      <c r="S79">
        <v>1466.969970703125</v>
      </c>
      <c r="T79">
        <v>1593.5733235677083</v>
      </c>
    </row>
    <row r="80" spans="1:20" x14ac:dyDescent="0.35">
      <c r="A80" s="1">
        <v>45874.570833333331</v>
      </c>
      <c r="B80" t="s">
        <v>39</v>
      </c>
      <c r="C80">
        <v>1713.0999755859375</v>
      </c>
      <c r="D80">
        <v>1713.800048828125</v>
      </c>
      <c r="E80">
        <v>1712</v>
      </c>
      <c r="F80">
        <v>1713.800048828125</v>
      </c>
      <c r="G80">
        <v>1470</v>
      </c>
      <c r="H80">
        <v>260574</v>
      </c>
      <c r="I80">
        <v>3.646812750415785E-2</v>
      </c>
      <c r="J80">
        <v>60.300048828125</v>
      </c>
      <c r="K80">
        <v>60.580078125</v>
      </c>
      <c r="L80">
        <v>49834</v>
      </c>
      <c r="M80">
        <v>1613.530029296875</v>
      </c>
      <c r="N80">
        <v>1698.52001953125</v>
      </c>
      <c r="O80">
        <v>1599.9599609375</v>
      </c>
      <c r="P80">
        <v>1637.5299886067708</v>
      </c>
      <c r="Q80">
        <v>1618.760009765625</v>
      </c>
      <c r="R80">
        <v>1698.52001953125</v>
      </c>
      <c r="S80">
        <v>1466.969970703125</v>
      </c>
      <c r="T80">
        <v>1593.5733235677083</v>
      </c>
    </row>
    <row r="81" spans="1:20" x14ac:dyDescent="0.35">
      <c r="A81" s="1">
        <v>45874.570138888892</v>
      </c>
      <c r="B81" t="s">
        <v>39</v>
      </c>
      <c r="C81">
        <v>1713.300048828125</v>
      </c>
      <c r="D81">
        <v>1714</v>
      </c>
      <c r="E81">
        <v>1713</v>
      </c>
      <c r="F81">
        <v>1713.5</v>
      </c>
      <c r="G81">
        <v>929</v>
      </c>
      <c r="H81">
        <v>259104</v>
      </c>
      <c r="I81">
        <v>3.6286664650740853E-2</v>
      </c>
      <c r="J81">
        <v>60</v>
      </c>
      <c r="K81">
        <v>60.280029296875</v>
      </c>
      <c r="L81">
        <v>49834</v>
      </c>
      <c r="M81">
        <v>1613.530029296875</v>
      </c>
      <c r="N81">
        <v>1698.52001953125</v>
      </c>
      <c r="O81">
        <v>1599.9599609375</v>
      </c>
      <c r="P81">
        <v>1637.5299886067708</v>
      </c>
      <c r="Q81">
        <v>1618.760009765625</v>
      </c>
      <c r="R81">
        <v>1698.52001953125</v>
      </c>
      <c r="S81">
        <v>1466.969970703125</v>
      </c>
      <c r="T81">
        <v>1593.5733235677083</v>
      </c>
    </row>
    <row r="82" spans="1:20" x14ac:dyDescent="0.35">
      <c r="A82" s="1">
        <v>45874.569444444445</v>
      </c>
      <c r="B82" t="s">
        <v>39</v>
      </c>
      <c r="C82">
        <v>1713.5</v>
      </c>
      <c r="D82">
        <v>1714.4000244140625</v>
      </c>
      <c r="E82">
        <v>1712.5999755859375</v>
      </c>
      <c r="F82">
        <v>1713.199951171875</v>
      </c>
      <c r="G82">
        <v>1968</v>
      </c>
      <c r="H82">
        <v>258175</v>
      </c>
      <c r="I82">
        <v>3.6105201797323856E-2</v>
      </c>
      <c r="J82">
        <v>59.699951171875</v>
      </c>
      <c r="K82">
        <v>59.97998046875</v>
      </c>
      <c r="L82">
        <v>49834</v>
      </c>
      <c r="M82">
        <v>1613.530029296875</v>
      </c>
      <c r="N82">
        <v>1698.52001953125</v>
      </c>
      <c r="O82">
        <v>1599.9599609375</v>
      </c>
      <c r="P82">
        <v>1637.5299886067708</v>
      </c>
      <c r="Q82">
        <v>1618.760009765625</v>
      </c>
      <c r="R82">
        <v>1698.52001953125</v>
      </c>
      <c r="S82">
        <v>1466.969970703125</v>
      </c>
      <c r="T82">
        <v>1593.5733235677083</v>
      </c>
    </row>
    <row r="83" spans="1:20" x14ac:dyDescent="0.35">
      <c r="A83" s="1">
        <v>45874.568749999999</v>
      </c>
      <c r="B83" t="s">
        <v>39</v>
      </c>
      <c r="C83">
        <v>1713.199951171875</v>
      </c>
      <c r="D83">
        <v>1713.9000244140625</v>
      </c>
      <c r="E83">
        <v>1711.699951171875</v>
      </c>
      <c r="F83">
        <v>1712</v>
      </c>
      <c r="G83">
        <v>2115</v>
      </c>
      <c r="H83">
        <v>256207</v>
      </c>
      <c r="I83">
        <v>3.537949803447233E-2</v>
      </c>
      <c r="J83">
        <v>58.5</v>
      </c>
      <c r="K83">
        <v>58.780029296875</v>
      </c>
      <c r="L83">
        <v>49834</v>
      </c>
      <c r="M83">
        <v>1613.530029296875</v>
      </c>
      <c r="N83">
        <v>1698.52001953125</v>
      </c>
      <c r="O83">
        <v>1599.9599609375</v>
      </c>
      <c r="P83">
        <v>1637.5299886067708</v>
      </c>
      <c r="Q83">
        <v>1618.760009765625</v>
      </c>
      <c r="R83">
        <v>1698.52001953125</v>
      </c>
      <c r="S83">
        <v>1466.969970703125</v>
      </c>
      <c r="T83">
        <v>1593.5733235677083</v>
      </c>
    </row>
    <row r="84" spans="1:20" x14ac:dyDescent="0.35">
      <c r="A84" s="1">
        <v>45874.568055555559</v>
      </c>
      <c r="B84" t="s">
        <v>39</v>
      </c>
      <c r="C84">
        <v>1712.5</v>
      </c>
      <c r="D84">
        <v>1712.699951171875</v>
      </c>
      <c r="E84">
        <v>1711</v>
      </c>
      <c r="F84">
        <v>1711.4000244140625</v>
      </c>
      <c r="G84">
        <v>1520</v>
      </c>
      <c r="H84">
        <v>254092</v>
      </c>
      <c r="I84">
        <v>3.5016646153046567E-2</v>
      </c>
      <c r="J84">
        <v>57.9000244140625</v>
      </c>
      <c r="K84">
        <v>58.1800537109375</v>
      </c>
      <c r="L84">
        <v>49834</v>
      </c>
      <c r="M84">
        <v>1613.530029296875</v>
      </c>
      <c r="N84">
        <v>1698.52001953125</v>
      </c>
      <c r="O84">
        <v>1599.9599609375</v>
      </c>
      <c r="P84">
        <v>1637.5299886067708</v>
      </c>
      <c r="Q84">
        <v>1618.760009765625</v>
      </c>
      <c r="R84">
        <v>1698.52001953125</v>
      </c>
      <c r="S84">
        <v>1466.969970703125</v>
      </c>
      <c r="T84">
        <v>1593.5733235677083</v>
      </c>
    </row>
    <row r="85" spans="1:20" x14ac:dyDescent="0.35">
      <c r="A85" s="1">
        <v>45874.567361111112</v>
      </c>
      <c r="B85" t="s">
        <v>39</v>
      </c>
      <c r="C85">
        <v>1711.300048828125</v>
      </c>
      <c r="D85">
        <v>1711.800048828125</v>
      </c>
      <c r="E85">
        <v>1709</v>
      </c>
      <c r="F85">
        <v>1709.5999755859375</v>
      </c>
      <c r="G85">
        <v>1613</v>
      </c>
      <c r="H85">
        <v>252572</v>
      </c>
      <c r="I85">
        <v>3.3928016683361054E-2</v>
      </c>
      <c r="J85">
        <v>56.0999755859375</v>
      </c>
      <c r="K85">
        <v>56.3800048828125</v>
      </c>
      <c r="L85">
        <v>49834</v>
      </c>
      <c r="M85">
        <v>1613.530029296875</v>
      </c>
      <c r="N85">
        <v>1698.52001953125</v>
      </c>
      <c r="O85">
        <v>1599.9599609375</v>
      </c>
      <c r="P85">
        <v>1637.5299886067708</v>
      </c>
      <c r="Q85">
        <v>1618.760009765625</v>
      </c>
      <c r="R85">
        <v>1698.52001953125</v>
      </c>
      <c r="S85">
        <v>1466.969970703125</v>
      </c>
      <c r="T85">
        <v>1593.5733235677083</v>
      </c>
    </row>
    <row r="86" spans="1:20" x14ac:dyDescent="0.35">
      <c r="A86" s="1">
        <v>45874.566666666666</v>
      </c>
      <c r="B86" t="s">
        <v>39</v>
      </c>
      <c r="C86">
        <v>1710</v>
      </c>
      <c r="D86">
        <v>1711.699951171875</v>
      </c>
      <c r="E86">
        <v>1708</v>
      </c>
      <c r="F86">
        <v>1708.0999755859375</v>
      </c>
      <c r="G86">
        <v>3087</v>
      </c>
      <c r="H86">
        <v>250959</v>
      </c>
      <c r="I86">
        <v>3.302085006709253E-2</v>
      </c>
      <c r="J86">
        <v>54.5999755859375</v>
      </c>
      <c r="K86">
        <v>54.8800048828125</v>
      </c>
      <c r="L86">
        <v>49834</v>
      </c>
      <c r="M86">
        <v>1613.530029296875</v>
      </c>
      <c r="N86">
        <v>1698.52001953125</v>
      </c>
      <c r="O86">
        <v>1599.9599609375</v>
      </c>
      <c r="P86">
        <v>1637.5299886067708</v>
      </c>
      <c r="Q86">
        <v>1618.760009765625</v>
      </c>
      <c r="R86">
        <v>1698.52001953125</v>
      </c>
      <c r="S86">
        <v>1466.969970703125</v>
      </c>
      <c r="T86">
        <v>1593.5733235677083</v>
      </c>
    </row>
    <row r="87" spans="1:20" x14ac:dyDescent="0.35">
      <c r="A87" s="1">
        <v>45874.565972222219</v>
      </c>
      <c r="B87" t="s">
        <v>39</v>
      </c>
      <c r="C87">
        <v>1708.4000244140625</v>
      </c>
      <c r="D87">
        <v>1708.4000244140625</v>
      </c>
      <c r="E87">
        <v>1706.9000244140625</v>
      </c>
      <c r="F87">
        <v>1708</v>
      </c>
      <c r="G87">
        <v>534</v>
      </c>
      <c r="H87">
        <v>247872</v>
      </c>
      <c r="I87">
        <v>3.2960387057756273E-2</v>
      </c>
      <c r="J87">
        <v>54.5</v>
      </c>
      <c r="K87">
        <v>54.780029296875</v>
      </c>
      <c r="L87">
        <v>49834</v>
      </c>
      <c r="M87">
        <v>1613.530029296875</v>
      </c>
      <c r="N87">
        <v>1698.52001953125</v>
      </c>
      <c r="O87">
        <v>1599.9599609375</v>
      </c>
      <c r="P87">
        <v>1637.5299886067708</v>
      </c>
      <c r="Q87">
        <v>1618.760009765625</v>
      </c>
      <c r="R87">
        <v>1698.52001953125</v>
      </c>
      <c r="S87">
        <v>1466.969970703125</v>
      </c>
      <c r="T87">
        <v>1593.5733235677083</v>
      </c>
    </row>
    <row r="88" spans="1:20" x14ac:dyDescent="0.35">
      <c r="A88" s="1">
        <v>45874.56527777778</v>
      </c>
      <c r="B88" t="s">
        <v>39</v>
      </c>
      <c r="C88">
        <v>1708</v>
      </c>
      <c r="D88">
        <v>1708.699951171875</v>
      </c>
      <c r="E88">
        <v>1705.699951171875</v>
      </c>
      <c r="F88">
        <v>1705.9000244140625</v>
      </c>
      <c r="G88">
        <v>1036</v>
      </c>
      <c r="H88">
        <v>247338</v>
      </c>
      <c r="I88">
        <v>3.1690368560061986E-2</v>
      </c>
      <c r="J88">
        <v>52.4000244140625</v>
      </c>
      <c r="K88">
        <v>52.6800537109375</v>
      </c>
      <c r="L88">
        <v>49834</v>
      </c>
      <c r="M88">
        <v>1613.530029296875</v>
      </c>
      <c r="N88">
        <v>1698.52001953125</v>
      </c>
      <c r="O88">
        <v>1599.9599609375</v>
      </c>
      <c r="P88">
        <v>1637.5299886067708</v>
      </c>
      <c r="Q88">
        <v>1618.760009765625</v>
      </c>
      <c r="R88">
        <v>1698.52001953125</v>
      </c>
      <c r="S88">
        <v>1466.969970703125</v>
      </c>
      <c r="T88">
        <v>1593.5733235677083</v>
      </c>
    </row>
    <row r="89" spans="1:20" x14ac:dyDescent="0.35">
      <c r="A89" s="1">
        <v>45874.564583333333</v>
      </c>
      <c r="B89" t="s">
        <v>39</v>
      </c>
      <c r="C89">
        <v>1705.9000244140625</v>
      </c>
      <c r="D89">
        <v>1706.5</v>
      </c>
      <c r="E89">
        <v>1704.300048828125</v>
      </c>
      <c r="F89">
        <v>1705</v>
      </c>
      <c r="G89">
        <v>1017</v>
      </c>
      <c r="H89">
        <v>246302</v>
      </c>
      <c r="I89">
        <v>3.1146053825219233E-2</v>
      </c>
      <c r="J89">
        <v>51.5</v>
      </c>
      <c r="K89">
        <v>51.780029296875</v>
      </c>
      <c r="L89">
        <v>49834</v>
      </c>
      <c r="M89">
        <v>1613.530029296875</v>
      </c>
      <c r="N89">
        <v>1698.52001953125</v>
      </c>
      <c r="O89">
        <v>1599.9599609375</v>
      </c>
      <c r="P89">
        <v>1637.5299886067708</v>
      </c>
      <c r="Q89">
        <v>1618.760009765625</v>
      </c>
      <c r="R89">
        <v>1698.52001953125</v>
      </c>
      <c r="S89">
        <v>1466.969970703125</v>
      </c>
      <c r="T89">
        <v>1593.5733235677083</v>
      </c>
    </row>
    <row r="90" spans="1:20" x14ac:dyDescent="0.35">
      <c r="A90" s="1">
        <v>45874.563888888886</v>
      </c>
      <c r="B90" t="s">
        <v>39</v>
      </c>
      <c r="C90">
        <v>1705.199951171875</v>
      </c>
      <c r="D90">
        <v>1706.699951171875</v>
      </c>
      <c r="E90">
        <v>1704.0999755859375</v>
      </c>
      <c r="F90">
        <v>1706.4000244140625</v>
      </c>
      <c r="G90">
        <v>1523</v>
      </c>
      <c r="H90">
        <v>245285</v>
      </c>
      <c r="I90">
        <v>3.1992757432151499E-2</v>
      </c>
      <c r="J90">
        <v>52.9000244140625</v>
      </c>
      <c r="K90">
        <v>53.1800537109375</v>
      </c>
      <c r="L90">
        <v>49834</v>
      </c>
      <c r="M90">
        <v>1613.530029296875</v>
      </c>
      <c r="N90">
        <v>1698.52001953125</v>
      </c>
      <c r="O90">
        <v>1599.9599609375</v>
      </c>
      <c r="P90">
        <v>1637.5299886067708</v>
      </c>
      <c r="Q90">
        <v>1618.760009765625</v>
      </c>
      <c r="R90">
        <v>1698.52001953125</v>
      </c>
      <c r="S90">
        <v>1466.969970703125</v>
      </c>
      <c r="T90">
        <v>1593.5733235677083</v>
      </c>
    </row>
    <row r="91" spans="1:20" x14ac:dyDescent="0.35">
      <c r="A91" s="1">
        <v>45874.563194444447</v>
      </c>
      <c r="B91" t="s">
        <v>39</v>
      </c>
      <c r="C91">
        <v>1706</v>
      </c>
      <c r="D91">
        <v>1709.5</v>
      </c>
      <c r="E91">
        <v>1705.5</v>
      </c>
      <c r="F91">
        <v>1708.4000244140625</v>
      </c>
      <c r="G91">
        <v>1727</v>
      </c>
      <c r="H91">
        <v>243762</v>
      </c>
      <c r="I91">
        <v>3.3202312920509527E-2</v>
      </c>
      <c r="J91">
        <v>54.9000244140625</v>
      </c>
      <c r="K91">
        <v>55.1800537109375</v>
      </c>
      <c r="L91">
        <v>49834</v>
      </c>
      <c r="M91">
        <v>1613.530029296875</v>
      </c>
      <c r="N91">
        <v>1698.52001953125</v>
      </c>
      <c r="O91">
        <v>1599.9599609375</v>
      </c>
      <c r="P91">
        <v>1637.5299886067708</v>
      </c>
      <c r="Q91">
        <v>1618.760009765625</v>
      </c>
      <c r="R91">
        <v>1698.52001953125</v>
      </c>
      <c r="S91">
        <v>1466.969970703125</v>
      </c>
      <c r="T91">
        <v>1593.5733235677083</v>
      </c>
    </row>
    <row r="92" spans="1:20" x14ac:dyDescent="0.35">
      <c r="A92" s="1">
        <v>45874.5625</v>
      </c>
      <c r="B92" t="s">
        <v>39</v>
      </c>
      <c r="C92">
        <v>1709</v>
      </c>
      <c r="D92">
        <v>1709</v>
      </c>
      <c r="E92">
        <v>1705.0999755859375</v>
      </c>
      <c r="F92">
        <v>1705.5999755859375</v>
      </c>
      <c r="G92">
        <v>2190</v>
      </c>
      <c r="H92">
        <v>242035</v>
      </c>
      <c r="I92">
        <v>3.1508905706644996E-2</v>
      </c>
      <c r="J92">
        <v>52.0999755859375</v>
      </c>
      <c r="K92">
        <v>52.3800048828125</v>
      </c>
      <c r="L92">
        <v>49834</v>
      </c>
      <c r="M92">
        <v>1613.530029296875</v>
      </c>
      <c r="N92">
        <v>1698.52001953125</v>
      </c>
      <c r="O92">
        <v>1599.9599609375</v>
      </c>
      <c r="P92">
        <v>1637.5299886067708</v>
      </c>
      <c r="Q92">
        <v>1618.760009765625</v>
      </c>
      <c r="R92">
        <v>1698.52001953125</v>
      </c>
      <c r="S92">
        <v>1466.969970703125</v>
      </c>
      <c r="T92">
        <v>1593.5733235677083</v>
      </c>
    </row>
    <row r="93" spans="1:20" x14ac:dyDescent="0.35">
      <c r="A93" s="1">
        <v>45874.561805555553</v>
      </c>
      <c r="B93" t="s">
        <v>39</v>
      </c>
      <c r="C93">
        <v>1705.5999755859375</v>
      </c>
      <c r="D93">
        <v>1706.4000244140625</v>
      </c>
      <c r="E93">
        <v>1704.5</v>
      </c>
      <c r="F93">
        <v>1705</v>
      </c>
      <c r="G93">
        <v>1017</v>
      </c>
      <c r="H93">
        <v>239845</v>
      </c>
      <c r="I93">
        <v>3.1146053825219233E-2</v>
      </c>
      <c r="J93">
        <v>51.5</v>
      </c>
      <c r="K93">
        <v>51.780029296875</v>
      </c>
      <c r="L93">
        <v>49834</v>
      </c>
      <c r="M93">
        <v>1613.530029296875</v>
      </c>
      <c r="N93">
        <v>1698.52001953125</v>
      </c>
      <c r="O93">
        <v>1599.9599609375</v>
      </c>
      <c r="P93">
        <v>1637.5299886067708</v>
      </c>
      <c r="Q93">
        <v>1618.760009765625</v>
      </c>
      <c r="R93">
        <v>1698.52001953125</v>
      </c>
      <c r="S93">
        <v>1466.969970703125</v>
      </c>
      <c r="T93">
        <v>1593.5733235677083</v>
      </c>
    </row>
    <row r="94" spans="1:20" x14ac:dyDescent="0.35">
      <c r="A94" s="1">
        <v>45874.561111111114</v>
      </c>
      <c r="B94" t="s">
        <v>39</v>
      </c>
      <c r="C94">
        <v>1705.5999755859375</v>
      </c>
      <c r="D94">
        <v>1707.4000244140625</v>
      </c>
      <c r="E94">
        <v>1704</v>
      </c>
      <c r="F94">
        <v>1704</v>
      </c>
      <c r="G94">
        <v>1453</v>
      </c>
      <c r="H94">
        <v>238828</v>
      </c>
      <c r="I94">
        <v>3.0541276081040219E-2</v>
      </c>
      <c r="J94">
        <v>50.5</v>
      </c>
      <c r="K94">
        <v>50.780029296875</v>
      </c>
      <c r="L94">
        <v>49834</v>
      </c>
      <c r="M94">
        <v>1613.530029296875</v>
      </c>
      <c r="N94">
        <v>1698.52001953125</v>
      </c>
      <c r="O94">
        <v>1599.9599609375</v>
      </c>
      <c r="P94">
        <v>1637.5299886067708</v>
      </c>
      <c r="Q94">
        <v>1618.760009765625</v>
      </c>
      <c r="R94">
        <v>1698.52001953125</v>
      </c>
      <c r="S94">
        <v>1466.969970703125</v>
      </c>
      <c r="T94">
        <v>1593.5733235677083</v>
      </c>
    </row>
    <row r="95" spans="1:20" x14ac:dyDescent="0.35">
      <c r="A95" s="1">
        <v>45874.560416666667</v>
      </c>
      <c r="B95" t="s">
        <v>39</v>
      </c>
      <c r="C95">
        <v>1703.5999755859375</v>
      </c>
      <c r="D95">
        <v>1704</v>
      </c>
      <c r="E95">
        <v>1702.5</v>
      </c>
      <c r="F95">
        <v>1703.9000244140625</v>
      </c>
      <c r="G95">
        <v>557</v>
      </c>
      <c r="H95">
        <v>237375</v>
      </c>
      <c r="I95">
        <v>3.0480813071703961E-2</v>
      </c>
      <c r="J95">
        <v>50.4000244140625</v>
      </c>
      <c r="K95">
        <v>50.6800537109375</v>
      </c>
      <c r="L95">
        <v>49834</v>
      </c>
      <c r="M95">
        <v>1613.530029296875</v>
      </c>
      <c r="N95">
        <v>1698.52001953125</v>
      </c>
      <c r="O95">
        <v>1599.9599609375</v>
      </c>
      <c r="P95">
        <v>1637.5299886067708</v>
      </c>
      <c r="Q95">
        <v>1618.760009765625</v>
      </c>
      <c r="R95">
        <v>1698.52001953125</v>
      </c>
      <c r="S95">
        <v>1466.969970703125</v>
      </c>
      <c r="T95">
        <v>1593.5733235677083</v>
      </c>
    </row>
    <row r="96" spans="1:20" x14ac:dyDescent="0.35">
      <c r="A96" s="1">
        <v>45874.55972222222</v>
      </c>
      <c r="B96" t="s">
        <v>39</v>
      </c>
      <c r="C96">
        <v>1704</v>
      </c>
      <c r="D96">
        <v>1705.0999755859375</v>
      </c>
      <c r="E96">
        <v>1702.5</v>
      </c>
      <c r="F96">
        <v>1704.199951171875</v>
      </c>
      <c r="G96">
        <v>930</v>
      </c>
      <c r="H96">
        <v>236818</v>
      </c>
      <c r="I96">
        <v>3.0662202099712731E-2</v>
      </c>
      <c r="J96">
        <v>50.699951171875</v>
      </c>
      <c r="K96">
        <v>50.97998046875</v>
      </c>
      <c r="L96">
        <v>49834</v>
      </c>
      <c r="M96">
        <v>1613.530029296875</v>
      </c>
      <c r="N96">
        <v>1698.52001953125</v>
      </c>
      <c r="O96">
        <v>1599.9599609375</v>
      </c>
      <c r="P96">
        <v>1637.5299886067708</v>
      </c>
      <c r="Q96">
        <v>1618.760009765625</v>
      </c>
      <c r="R96">
        <v>1698.52001953125</v>
      </c>
      <c r="S96">
        <v>1466.969970703125</v>
      </c>
      <c r="T96">
        <v>1593.5733235677083</v>
      </c>
    </row>
    <row r="97" spans="1:20" x14ac:dyDescent="0.35">
      <c r="A97" s="1">
        <v>45874.559027777781</v>
      </c>
      <c r="B97" t="s">
        <v>39</v>
      </c>
      <c r="C97">
        <v>1704.0999755859375</v>
      </c>
      <c r="D97">
        <v>1706</v>
      </c>
      <c r="E97">
        <v>1702.5</v>
      </c>
      <c r="F97">
        <v>1705.5999755859375</v>
      </c>
      <c r="G97">
        <v>1302</v>
      </c>
      <c r="H97">
        <v>235888</v>
      </c>
      <c r="I97">
        <v>3.1508905706644996E-2</v>
      </c>
      <c r="J97">
        <v>52.0999755859375</v>
      </c>
      <c r="K97">
        <v>52.3800048828125</v>
      </c>
      <c r="L97">
        <v>49834</v>
      </c>
      <c r="M97">
        <v>1613.530029296875</v>
      </c>
      <c r="N97">
        <v>1698.52001953125</v>
      </c>
      <c r="O97">
        <v>1599.9599609375</v>
      </c>
      <c r="P97">
        <v>1637.5299886067708</v>
      </c>
      <c r="Q97">
        <v>1618.760009765625</v>
      </c>
      <c r="R97">
        <v>1698.52001953125</v>
      </c>
      <c r="S97">
        <v>1466.969970703125</v>
      </c>
      <c r="T97">
        <v>1593.5733235677083</v>
      </c>
    </row>
    <row r="98" spans="1:20" x14ac:dyDescent="0.35">
      <c r="A98" s="1">
        <v>45874.558333333334</v>
      </c>
      <c r="B98" t="s">
        <v>39</v>
      </c>
      <c r="C98">
        <v>1705.5999755859375</v>
      </c>
      <c r="D98">
        <v>1707.4000244140625</v>
      </c>
      <c r="E98">
        <v>1703.199951171875</v>
      </c>
      <c r="F98">
        <v>1704.800048828125</v>
      </c>
      <c r="G98">
        <v>1671</v>
      </c>
      <c r="H98">
        <v>234586</v>
      </c>
      <c r="I98">
        <v>3.1025127806546718E-2</v>
      </c>
      <c r="J98">
        <v>51.300048828125</v>
      </c>
      <c r="K98">
        <v>51.580078125</v>
      </c>
      <c r="L98">
        <v>49834</v>
      </c>
      <c r="M98">
        <v>1613.530029296875</v>
      </c>
      <c r="N98">
        <v>1698.52001953125</v>
      </c>
      <c r="O98">
        <v>1599.9599609375</v>
      </c>
      <c r="P98">
        <v>1637.5299886067708</v>
      </c>
      <c r="Q98">
        <v>1618.760009765625</v>
      </c>
      <c r="R98">
        <v>1698.52001953125</v>
      </c>
      <c r="S98">
        <v>1466.969970703125</v>
      </c>
      <c r="T98">
        <v>1593.5733235677083</v>
      </c>
    </row>
    <row r="99" spans="1:20" x14ac:dyDescent="0.35">
      <c r="A99" s="1">
        <v>45874.557638888888</v>
      </c>
      <c r="B99" t="s">
        <v>39</v>
      </c>
      <c r="C99">
        <v>1704.800048828125</v>
      </c>
      <c r="D99">
        <v>1704.9000244140625</v>
      </c>
      <c r="E99">
        <v>1701.5999755859375</v>
      </c>
      <c r="F99">
        <v>1702.5999755859375</v>
      </c>
      <c r="G99">
        <v>1126</v>
      </c>
      <c r="H99">
        <v>232915</v>
      </c>
      <c r="I99">
        <v>2.9694572474107953E-2</v>
      </c>
      <c r="J99">
        <v>49.0999755859375</v>
      </c>
      <c r="K99">
        <v>49.3800048828125</v>
      </c>
      <c r="L99">
        <v>49834</v>
      </c>
      <c r="M99">
        <v>1613.530029296875</v>
      </c>
      <c r="N99">
        <v>1698.52001953125</v>
      </c>
      <c r="O99">
        <v>1599.9599609375</v>
      </c>
      <c r="P99">
        <v>1637.5299886067708</v>
      </c>
      <c r="Q99">
        <v>1618.760009765625</v>
      </c>
      <c r="R99">
        <v>1698.52001953125</v>
      </c>
      <c r="S99">
        <v>1466.969970703125</v>
      </c>
      <c r="T99">
        <v>1593.5733235677083</v>
      </c>
    </row>
    <row r="100" spans="1:20" x14ac:dyDescent="0.35">
      <c r="A100" s="1">
        <v>45874.556944444441</v>
      </c>
      <c r="B100" t="s">
        <v>39</v>
      </c>
      <c r="C100">
        <v>1702.5999755859375</v>
      </c>
      <c r="D100">
        <v>1703.0999755859375</v>
      </c>
      <c r="E100">
        <v>1701.5999755859375</v>
      </c>
      <c r="F100">
        <v>1701.9000244140625</v>
      </c>
      <c r="G100">
        <v>738</v>
      </c>
      <c r="H100">
        <v>231789</v>
      </c>
      <c r="I100">
        <v>2.9271257583345933E-2</v>
      </c>
      <c r="J100">
        <v>48.4000244140625</v>
      </c>
      <c r="K100">
        <v>48.6800537109375</v>
      </c>
      <c r="L100">
        <v>49834</v>
      </c>
      <c r="M100">
        <v>1613.530029296875</v>
      </c>
      <c r="N100">
        <v>1698.52001953125</v>
      </c>
      <c r="O100">
        <v>1599.9599609375</v>
      </c>
      <c r="P100">
        <v>1637.5299886067708</v>
      </c>
      <c r="Q100">
        <v>1618.760009765625</v>
      </c>
      <c r="R100">
        <v>1698.52001953125</v>
      </c>
      <c r="S100">
        <v>1466.969970703125</v>
      </c>
      <c r="T100">
        <v>1593.5733235677083</v>
      </c>
    </row>
    <row r="101" spans="1:20" x14ac:dyDescent="0.35">
      <c r="A101" s="1">
        <v>45874.556250000001</v>
      </c>
      <c r="B101" t="s">
        <v>39</v>
      </c>
      <c r="C101">
        <v>1701.800048828125</v>
      </c>
      <c r="D101">
        <v>1705.300048828125</v>
      </c>
      <c r="E101">
        <v>1701.5</v>
      </c>
      <c r="F101">
        <v>1705.0999755859375</v>
      </c>
      <c r="G101">
        <v>1919</v>
      </c>
      <c r="H101">
        <v>231051</v>
      </c>
      <c r="I101">
        <v>3.1206516834555487E-2</v>
      </c>
      <c r="J101">
        <v>51.5999755859375</v>
      </c>
      <c r="K101">
        <v>51.8800048828125</v>
      </c>
      <c r="L101">
        <v>49834</v>
      </c>
      <c r="M101">
        <v>1613.530029296875</v>
      </c>
      <c r="N101">
        <v>1698.52001953125</v>
      </c>
      <c r="O101">
        <v>1599.9599609375</v>
      </c>
      <c r="P101">
        <v>1637.5299886067708</v>
      </c>
      <c r="Q101">
        <v>1618.760009765625</v>
      </c>
      <c r="R101">
        <v>1698.52001953125</v>
      </c>
      <c r="S101">
        <v>1466.969970703125</v>
      </c>
      <c r="T101">
        <v>1593.5733235677083</v>
      </c>
    </row>
    <row r="102" spans="1:20" x14ac:dyDescent="0.35">
      <c r="A102" s="1">
        <v>45874.555555555555</v>
      </c>
      <c r="B102" t="s">
        <v>39</v>
      </c>
      <c r="C102">
        <v>1705.199951171875</v>
      </c>
      <c r="D102">
        <v>1706.300048828125</v>
      </c>
      <c r="E102">
        <v>1703.699951171875</v>
      </c>
      <c r="F102">
        <v>1706.0999755859375</v>
      </c>
      <c r="G102">
        <v>1022</v>
      </c>
      <c r="H102">
        <v>229132</v>
      </c>
      <c r="I102">
        <v>3.1811294578734502E-2</v>
      </c>
      <c r="J102">
        <v>52.5999755859375</v>
      </c>
      <c r="K102">
        <v>52.8800048828125</v>
      </c>
      <c r="L102">
        <v>49834</v>
      </c>
      <c r="M102">
        <v>1613.530029296875</v>
      </c>
      <c r="N102">
        <v>1698.52001953125</v>
      </c>
      <c r="O102">
        <v>1599.9599609375</v>
      </c>
      <c r="P102">
        <v>1637.5299886067708</v>
      </c>
      <c r="Q102">
        <v>1618.760009765625</v>
      </c>
      <c r="R102">
        <v>1698.52001953125</v>
      </c>
      <c r="S102">
        <v>1466.969970703125</v>
      </c>
      <c r="T102">
        <v>1593.5733235677083</v>
      </c>
    </row>
    <row r="103" spans="1:20" x14ac:dyDescent="0.35">
      <c r="A103" s="1">
        <v>45874.554861111108</v>
      </c>
      <c r="B103" t="s">
        <v>39</v>
      </c>
      <c r="C103">
        <v>1706.199951171875</v>
      </c>
      <c r="D103">
        <v>1706.300048828125</v>
      </c>
      <c r="E103">
        <v>1703.699951171875</v>
      </c>
      <c r="F103">
        <v>1703.800048828125</v>
      </c>
      <c r="G103">
        <v>1685</v>
      </c>
      <c r="H103">
        <v>228110</v>
      </c>
      <c r="I103">
        <v>3.0420350062367704E-2</v>
      </c>
      <c r="J103">
        <v>50.300048828125</v>
      </c>
      <c r="K103">
        <v>50.580078125</v>
      </c>
      <c r="L103">
        <v>49834</v>
      </c>
      <c r="M103">
        <v>1613.530029296875</v>
      </c>
      <c r="N103">
        <v>1698.52001953125</v>
      </c>
      <c r="O103">
        <v>1599.9599609375</v>
      </c>
      <c r="P103">
        <v>1637.5299886067708</v>
      </c>
      <c r="Q103">
        <v>1618.760009765625</v>
      </c>
      <c r="R103">
        <v>1698.52001953125</v>
      </c>
      <c r="S103">
        <v>1466.969970703125</v>
      </c>
      <c r="T103">
        <v>1593.5733235677083</v>
      </c>
    </row>
    <row r="104" spans="1:20" x14ac:dyDescent="0.35">
      <c r="A104" s="1">
        <v>45874.554166666669</v>
      </c>
      <c r="B104" t="s">
        <v>39</v>
      </c>
      <c r="C104">
        <v>1703.800048828125</v>
      </c>
      <c r="D104">
        <v>1707.199951171875</v>
      </c>
      <c r="E104">
        <v>1703.5999755859375</v>
      </c>
      <c r="F104">
        <v>1706.5</v>
      </c>
      <c r="G104">
        <v>2613</v>
      </c>
      <c r="H104">
        <v>226425</v>
      </c>
      <c r="I104">
        <v>3.2053220441487756E-2</v>
      </c>
      <c r="J104">
        <v>53</v>
      </c>
      <c r="K104">
        <v>53.280029296875</v>
      </c>
      <c r="L104">
        <v>49834</v>
      </c>
      <c r="M104">
        <v>1613.530029296875</v>
      </c>
      <c r="N104">
        <v>1698.52001953125</v>
      </c>
      <c r="O104">
        <v>1599.9599609375</v>
      </c>
      <c r="P104">
        <v>1637.5299886067708</v>
      </c>
      <c r="Q104">
        <v>1618.760009765625</v>
      </c>
      <c r="R104">
        <v>1698.52001953125</v>
      </c>
      <c r="S104">
        <v>1466.969970703125</v>
      </c>
      <c r="T104">
        <v>1593.5733235677083</v>
      </c>
    </row>
    <row r="105" spans="1:20" x14ac:dyDescent="0.35">
      <c r="A105" s="1">
        <v>45874.553472222222</v>
      </c>
      <c r="B105" t="s">
        <v>39</v>
      </c>
      <c r="C105">
        <v>1706.4000244140625</v>
      </c>
      <c r="D105">
        <v>1708</v>
      </c>
      <c r="E105">
        <v>1705.800048828125</v>
      </c>
      <c r="F105">
        <v>1705.800048828125</v>
      </c>
      <c r="G105">
        <v>975</v>
      </c>
      <c r="H105">
        <v>223812</v>
      </c>
      <c r="I105">
        <v>3.1629905550725736E-2</v>
      </c>
      <c r="J105">
        <v>52.300048828125</v>
      </c>
      <c r="K105">
        <v>52.580078125</v>
      </c>
      <c r="L105">
        <v>49834</v>
      </c>
      <c r="M105">
        <v>1613.530029296875</v>
      </c>
      <c r="N105">
        <v>1698.52001953125</v>
      </c>
      <c r="O105">
        <v>1599.9599609375</v>
      </c>
      <c r="P105">
        <v>1637.5299886067708</v>
      </c>
      <c r="Q105">
        <v>1618.760009765625</v>
      </c>
      <c r="R105">
        <v>1698.52001953125</v>
      </c>
      <c r="S105">
        <v>1466.969970703125</v>
      </c>
      <c r="T105">
        <v>1593.5733235677083</v>
      </c>
    </row>
    <row r="106" spans="1:20" x14ac:dyDescent="0.35">
      <c r="A106" s="1">
        <v>45874.552777777775</v>
      </c>
      <c r="B106" t="s">
        <v>39</v>
      </c>
      <c r="C106">
        <v>1705.800048828125</v>
      </c>
      <c r="D106">
        <v>1708.4000244140625</v>
      </c>
      <c r="E106">
        <v>1705.5999755859375</v>
      </c>
      <c r="F106">
        <v>1708.0999755859375</v>
      </c>
      <c r="G106">
        <v>1811</v>
      </c>
      <c r="H106">
        <v>222837</v>
      </c>
      <c r="I106">
        <v>3.302085006709253E-2</v>
      </c>
      <c r="J106">
        <v>54.5999755859375</v>
      </c>
      <c r="K106">
        <v>54.8800048828125</v>
      </c>
      <c r="L106">
        <v>49834</v>
      </c>
      <c r="M106">
        <v>1613.530029296875</v>
      </c>
      <c r="N106">
        <v>1698.52001953125</v>
      </c>
      <c r="O106">
        <v>1599.9599609375</v>
      </c>
      <c r="P106">
        <v>1637.5299886067708</v>
      </c>
      <c r="Q106">
        <v>1618.760009765625</v>
      </c>
      <c r="R106">
        <v>1698.52001953125</v>
      </c>
      <c r="S106">
        <v>1466.969970703125</v>
      </c>
      <c r="T106">
        <v>1593.5733235677083</v>
      </c>
    </row>
    <row r="107" spans="1:20" x14ac:dyDescent="0.35">
      <c r="A107" s="1">
        <v>45874.552083333336</v>
      </c>
      <c r="B107" t="s">
        <v>39</v>
      </c>
      <c r="C107">
        <v>1708.0999755859375</v>
      </c>
      <c r="D107">
        <v>1708.699951171875</v>
      </c>
      <c r="E107">
        <v>1706.5</v>
      </c>
      <c r="F107">
        <v>1706.699951171875</v>
      </c>
      <c r="G107">
        <v>2255</v>
      </c>
      <c r="H107">
        <v>221026</v>
      </c>
      <c r="I107">
        <v>3.2174146460160265E-2</v>
      </c>
      <c r="J107">
        <v>53.199951171875</v>
      </c>
      <c r="K107">
        <v>53.47998046875</v>
      </c>
      <c r="L107">
        <v>49834</v>
      </c>
      <c r="M107">
        <v>1613.530029296875</v>
      </c>
      <c r="N107">
        <v>1698.52001953125</v>
      </c>
      <c r="O107">
        <v>1599.9599609375</v>
      </c>
      <c r="P107">
        <v>1637.5299886067708</v>
      </c>
      <c r="Q107">
        <v>1618.760009765625</v>
      </c>
      <c r="R107">
        <v>1698.52001953125</v>
      </c>
      <c r="S107">
        <v>1466.969970703125</v>
      </c>
      <c r="T107">
        <v>1593.5733235677083</v>
      </c>
    </row>
    <row r="108" spans="1:20" x14ac:dyDescent="0.35">
      <c r="A108" s="1">
        <v>45874.551388888889</v>
      </c>
      <c r="B108" t="s">
        <v>39</v>
      </c>
      <c r="C108">
        <v>1706.800048828125</v>
      </c>
      <c r="D108">
        <v>1707.699951171875</v>
      </c>
      <c r="E108">
        <v>1705.199951171875</v>
      </c>
      <c r="F108">
        <v>1705.300048828125</v>
      </c>
      <c r="G108">
        <v>1988</v>
      </c>
      <c r="H108">
        <v>218771</v>
      </c>
      <c r="I108">
        <v>3.1327516678636223E-2</v>
      </c>
      <c r="J108">
        <v>51.800048828125</v>
      </c>
      <c r="K108">
        <v>52.080078125</v>
      </c>
      <c r="L108">
        <v>49834</v>
      </c>
      <c r="M108">
        <v>1613.530029296875</v>
      </c>
      <c r="N108">
        <v>1698.52001953125</v>
      </c>
      <c r="O108">
        <v>1599.9599609375</v>
      </c>
      <c r="P108">
        <v>1637.5299886067708</v>
      </c>
      <c r="Q108">
        <v>1618.760009765625</v>
      </c>
      <c r="R108">
        <v>1698.52001953125</v>
      </c>
      <c r="S108">
        <v>1466.969970703125</v>
      </c>
      <c r="T108">
        <v>1593.5733235677083</v>
      </c>
    </row>
    <row r="109" spans="1:20" x14ac:dyDescent="0.35">
      <c r="A109" s="1">
        <v>45874.550694444442</v>
      </c>
      <c r="B109" t="s">
        <v>39</v>
      </c>
      <c r="C109">
        <v>1705.300048828125</v>
      </c>
      <c r="D109">
        <v>1705.5</v>
      </c>
      <c r="E109">
        <v>1703.199951171875</v>
      </c>
      <c r="F109">
        <v>1703.5</v>
      </c>
      <c r="G109">
        <v>1657</v>
      </c>
      <c r="H109">
        <v>216783</v>
      </c>
      <c r="I109">
        <v>3.023888720895071E-2</v>
      </c>
      <c r="J109">
        <v>50</v>
      </c>
      <c r="K109">
        <v>50.280029296875</v>
      </c>
      <c r="L109">
        <v>49834</v>
      </c>
      <c r="M109">
        <v>1613.530029296875</v>
      </c>
      <c r="N109">
        <v>1698.52001953125</v>
      </c>
      <c r="O109">
        <v>1599.9599609375</v>
      </c>
      <c r="P109">
        <v>1637.5299886067708</v>
      </c>
      <c r="Q109">
        <v>1618.760009765625</v>
      </c>
      <c r="R109">
        <v>1698.52001953125</v>
      </c>
      <c r="S109">
        <v>1466.969970703125</v>
      </c>
      <c r="T109">
        <v>1593.5733235677083</v>
      </c>
    </row>
    <row r="110" spans="1:20" x14ac:dyDescent="0.35">
      <c r="A110" s="1">
        <v>45874.55</v>
      </c>
      <c r="B110" t="s">
        <v>39</v>
      </c>
      <c r="C110">
        <v>1703.5</v>
      </c>
      <c r="D110">
        <v>1704.5999755859375</v>
      </c>
      <c r="E110">
        <v>1701.800048828125</v>
      </c>
      <c r="F110">
        <v>1701.800048828125</v>
      </c>
      <c r="G110">
        <v>1729</v>
      </c>
      <c r="H110">
        <v>215126</v>
      </c>
      <c r="I110">
        <v>2.9210794574009675E-2</v>
      </c>
      <c r="J110">
        <v>48.300048828125</v>
      </c>
      <c r="K110">
        <v>48.580078125</v>
      </c>
      <c r="L110">
        <v>49834</v>
      </c>
      <c r="M110">
        <v>1613.530029296875</v>
      </c>
      <c r="N110">
        <v>1698.52001953125</v>
      </c>
      <c r="O110">
        <v>1599.9599609375</v>
      </c>
      <c r="P110">
        <v>1637.5299886067708</v>
      </c>
      <c r="Q110">
        <v>1618.760009765625</v>
      </c>
      <c r="R110">
        <v>1698.52001953125</v>
      </c>
      <c r="S110">
        <v>1466.969970703125</v>
      </c>
      <c r="T110">
        <v>1593.5733235677083</v>
      </c>
    </row>
    <row r="111" spans="1:20" x14ac:dyDescent="0.35">
      <c r="A111" s="1">
        <v>45874.549305555556</v>
      </c>
      <c r="B111" t="s">
        <v>39</v>
      </c>
      <c r="C111">
        <v>1702</v>
      </c>
      <c r="D111">
        <v>1703</v>
      </c>
      <c r="E111">
        <v>1701.199951171875</v>
      </c>
      <c r="F111">
        <v>1702.300048828125</v>
      </c>
      <c r="G111">
        <v>1370</v>
      </c>
      <c r="H111">
        <v>213397</v>
      </c>
      <c r="I111">
        <v>2.9513183446099184E-2</v>
      </c>
      <c r="J111">
        <v>48.800048828125</v>
      </c>
      <c r="K111">
        <v>49.080078125</v>
      </c>
      <c r="L111">
        <v>49834</v>
      </c>
      <c r="M111">
        <v>1613.530029296875</v>
      </c>
      <c r="N111">
        <v>1698.52001953125</v>
      </c>
      <c r="O111">
        <v>1599.9599609375</v>
      </c>
      <c r="P111">
        <v>1637.5299886067708</v>
      </c>
      <c r="Q111">
        <v>1618.760009765625</v>
      </c>
      <c r="R111">
        <v>1698.52001953125</v>
      </c>
      <c r="S111">
        <v>1466.969970703125</v>
      </c>
      <c r="T111">
        <v>1593.5733235677083</v>
      </c>
    </row>
    <row r="112" spans="1:20" x14ac:dyDescent="0.35">
      <c r="A112" s="1">
        <v>45874.548611111109</v>
      </c>
      <c r="B112" t="s">
        <v>39</v>
      </c>
      <c r="C112">
        <v>1702.199951171875</v>
      </c>
      <c r="D112">
        <v>1702.5</v>
      </c>
      <c r="E112">
        <v>1700.5999755859375</v>
      </c>
      <c r="F112">
        <v>1701</v>
      </c>
      <c r="G112">
        <v>1140</v>
      </c>
      <c r="H112">
        <v>212027</v>
      </c>
      <c r="I112">
        <v>2.8726942848503176E-2</v>
      </c>
      <c r="J112">
        <v>47.5</v>
      </c>
      <c r="K112">
        <v>47.780029296875</v>
      </c>
      <c r="L112">
        <v>49834</v>
      </c>
      <c r="M112">
        <v>1613.530029296875</v>
      </c>
      <c r="N112">
        <v>1698.52001953125</v>
      </c>
      <c r="O112">
        <v>1599.9599609375</v>
      </c>
      <c r="P112">
        <v>1637.5299886067708</v>
      </c>
      <c r="Q112">
        <v>1618.760009765625</v>
      </c>
      <c r="R112">
        <v>1698.52001953125</v>
      </c>
      <c r="S112">
        <v>1466.969970703125</v>
      </c>
      <c r="T112">
        <v>1593.5733235677083</v>
      </c>
    </row>
    <row r="113" spans="1:20" x14ac:dyDescent="0.35">
      <c r="A113" s="1">
        <v>45874.54791666667</v>
      </c>
      <c r="B113" t="s">
        <v>39</v>
      </c>
      <c r="C113">
        <v>1701</v>
      </c>
      <c r="D113">
        <v>1701.9000244140625</v>
      </c>
      <c r="E113">
        <v>1699.199951171875</v>
      </c>
      <c r="F113">
        <v>1699.199951171875</v>
      </c>
      <c r="G113">
        <v>1354</v>
      </c>
      <c r="H113">
        <v>210887</v>
      </c>
      <c r="I113">
        <v>2.7638313378817659E-2</v>
      </c>
      <c r="J113">
        <v>45.699951171875</v>
      </c>
      <c r="K113">
        <v>45.97998046875</v>
      </c>
      <c r="L113">
        <v>49834</v>
      </c>
      <c r="M113">
        <v>1613.530029296875</v>
      </c>
      <c r="N113">
        <v>1698.52001953125</v>
      </c>
      <c r="O113">
        <v>1599.9599609375</v>
      </c>
      <c r="P113">
        <v>1637.5299886067708</v>
      </c>
      <c r="Q113">
        <v>1618.760009765625</v>
      </c>
      <c r="R113">
        <v>1698.52001953125</v>
      </c>
      <c r="S113">
        <v>1466.969970703125</v>
      </c>
      <c r="T113">
        <v>1593.5733235677083</v>
      </c>
    </row>
    <row r="114" spans="1:20" x14ac:dyDescent="0.35">
      <c r="A114" s="1">
        <v>45874.547222222223</v>
      </c>
      <c r="B114" t="s">
        <v>39</v>
      </c>
      <c r="C114">
        <v>1699.199951171875</v>
      </c>
      <c r="D114">
        <v>1700.699951171875</v>
      </c>
      <c r="E114">
        <v>1698.0999755859375</v>
      </c>
      <c r="F114">
        <v>1698.0999755859375</v>
      </c>
      <c r="G114">
        <v>1844</v>
      </c>
      <c r="H114">
        <v>209533</v>
      </c>
      <c r="I114">
        <v>2.697307262530239E-2</v>
      </c>
      <c r="J114">
        <v>44.5999755859375</v>
      </c>
      <c r="K114">
        <v>44.8800048828125</v>
      </c>
      <c r="L114">
        <v>49834</v>
      </c>
      <c r="M114">
        <v>1613.530029296875</v>
      </c>
      <c r="N114">
        <v>1698.52001953125</v>
      </c>
      <c r="O114">
        <v>1599.9599609375</v>
      </c>
      <c r="P114">
        <v>1637.5299886067708</v>
      </c>
      <c r="Q114">
        <v>1618.760009765625</v>
      </c>
      <c r="R114">
        <v>1698.52001953125</v>
      </c>
      <c r="S114">
        <v>1466.969970703125</v>
      </c>
      <c r="T114">
        <v>1593.5733235677083</v>
      </c>
    </row>
    <row r="115" spans="1:20" x14ac:dyDescent="0.35">
      <c r="A115" s="1">
        <v>45874.546527777777</v>
      </c>
      <c r="B115" t="s">
        <v>39</v>
      </c>
      <c r="C115">
        <v>1698</v>
      </c>
      <c r="D115">
        <v>1699.699951171875</v>
      </c>
      <c r="E115">
        <v>1697.5</v>
      </c>
      <c r="F115">
        <v>1699.699951171875</v>
      </c>
      <c r="G115">
        <v>683</v>
      </c>
      <c r="H115">
        <v>207689</v>
      </c>
      <c r="I115">
        <v>2.7940702250907168E-2</v>
      </c>
      <c r="J115">
        <v>46.199951171875</v>
      </c>
      <c r="K115">
        <v>46.47998046875</v>
      </c>
      <c r="L115">
        <v>49834</v>
      </c>
      <c r="M115">
        <v>1613.530029296875</v>
      </c>
      <c r="N115">
        <v>1698.52001953125</v>
      </c>
      <c r="O115">
        <v>1599.9599609375</v>
      </c>
      <c r="P115">
        <v>1637.5299886067708</v>
      </c>
      <c r="Q115">
        <v>1618.760009765625</v>
      </c>
      <c r="R115">
        <v>1698.52001953125</v>
      </c>
      <c r="S115">
        <v>1466.969970703125</v>
      </c>
      <c r="T115">
        <v>1593.5733235677083</v>
      </c>
    </row>
    <row r="116" spans="1:20" x14ac:dyDescent="0.35">
      <c r="A116" s="1">
        <v>45874.54583333333</v>
      </c>
      <c r="B116" t="s">
        <v>39</v>
      </c>
      <c r="C116">
        <v>1699.199951171875</v>
      </c>
      <c r="D116">
        <v>1699.9000244140625</v>
      </c>
      <c r="E116">
        <v>1698.199951171875</v>
      </c>
      <c r="F116">
        <v>1698.199951171875</v>
      </c>
      <c r="G116">
        <v>1234</v>
      </c>
      <c r="H116">
        <v>207006</v>
      </c>
      <c r="I116">
        <v>2.7033535634638645E-2</v>
      </c>
      <c r="J116">
        <v>44.699951171875</v>
      </c>
      <c r="K116">
        <v>44.97998046875</v>
      </c>
      <c r="L116">
        <v>49834</v>
      </c>
      <c r="M116">
        <v>1613.530029296875</v>
      </c>
      <c r="N116">
        <v>1698.52001953125</v>
      </c>
      <c r="O116">
        <v>1599.9599609375</v>
      </c>
      <c r="P116">
        <v>1637.5299886067708</v>
      </c>
      <c r="Q116">
        <v>1618.760009765625</v>
      </c>
      <c r="R116">
        <v>1698.52001953125</v>
      </c>
      <c r="S116">
        <v>1466.969970703125</v>
      </c>
      <c r="T116">
        <v>1593.5733235677083</v>
      </c>
    </row>
    <row r="117" spans="1:20" x14ac:dyDescent="0.35">
      <c r="A117" s="1">
        <v>45874.545138888891</v>
      </c>
      <c r="B117" t="s">
        <v>39</v>
      </c>
      <c r="C117">
        <v>1698.4000244140625</v>
      </c>
      <c r="D117">
        <v>1698.699951171875</v>
      </c>
      <c r="E117">
        <v>1697</v>
      </c>
      <c r="F117">
        <v>1697.199951171875</v>
      </c>
      <c r="G117">
        <v>1208</v>
      </c>
      <c r="H117">
        <v>205772</v>
      </c>
      <c r="I117">
        <v>2.642875789045963E-2</v>
      </c>
      <c r="J117">
        <v>43.699951171875</v>
      </c>
      <c r="K117">
        <v>43.97998046875</v>
      </c>
      <c r="L117">
        <v>49834</v>
      </c>
      <c r="M117">
        <v>1613.530029296875</v>
      </c>
      <c r="N117">
        <v>1698.52001953125</v>
      </c>
      <c r="O117">
        <v>1599.9599609375</v>
      </c>
      <c r="P117">
        <v>1637.5299886067708</v>
      </c>
      <c r="Q117">
        <v>1618.760009765625</v>
      </c>
      <c r="R117">
        <v>1698.52001953125</v>
      </c>
      <c r="S117">
        <v>1466.969970703125</v>
      </c>
      <c r="T117">
        <v>1593.5733235677083</v>
      </c>
    </row>
    <row r="118" spans="1:20" x14ac:dyDescent="0.35">
      <c r="A118" s="1">
        <v>45874.544444444444</v>
      </c>
      <c r="B118" t="s">
        <v>39</v>
      </c>
      <c r="C118">
        <v>1697.0999755859375</v>
      </c>
      <c r="D118">
        <v>1697.800048828125</v>
      </c>
      <c r="E118">
        <v>1696.699951171875</v>
      </c>
      <c r="F118">
        <v>1697.699951171875</v>
      </c>
      <c r="G118">
        <v>712</v>
      </c>
      <c r="H118">
        <v>204564</v>
      </c>
      <c r="I118">
        <v>2.6731146762549139E-2</v>
      </c>
      <c r="J118">
        <v>44.199951171875</v>
      </c>
      <c r="K118">
        <v>44.47998046875</v>
      </c>
      <c r="L118">
        <v>49834</v>
      </c>
      <c r="M118">
        <v>1613.530029296875</v>
      </c>
      <c r="N118">
        <v>1698.52001953125</v>
      </c>
      <c r="O118">
        <v>1599.9599609375</v>
      </c>
      <c r="P118">
        <v>1637.5299886067708</v>
      </c>
      <c r="Q118">
        <v>1618.760009765625</v>
      </c>
      <c r="R118">
        <v>1698.52001953125</v>
      </c>
      <c r="S118">
        <v>1466.969970703125</v>
      </c>
      <c r="T118">
        <v>1593.5733235677083</v>
      </c>
    </row>
    <row r="119" spans="1:20" x14ac:dyDescent="0.35">
      <c r="A119" s="1">
        <v>45874.543749999997</v>
      </c>
      <c r="B119" t="s">
        <v>39</v>
      </c>
      <c r="C119">
        <v>1697.699951171875</v>
      </c>
      <c r="D119">
        <v>1697.699951171875</v>
      </c>
      <c r="E119">
        <v>1696</v>
      </c>
      <c r="F119">
        <v>1696.300048828125</v>
      </c>
      <c r="G119">
        <v>1212</v>
      </c>
      <c r="H119">
        <v>203852</v>
      </c>
      <c r="I119">
        <v>2.5884516981025098E-2</v>
      </c>
      <c r="J119">
        <v>42.800048828125</v>
      </c>
      <c r="K119">
        <v>43.080078125</v>
      </c>
      <c r="L119">
        <v>49834</v>
      </c>
      <c r="M119">
        <v>1613.530029296875</v>
      </c>
      <c r="N119">
        <v>1698.52001953125</v>
      </c>
      <c r="O119">
        <v>1599.9599609375</v>
      </c>
      <c r="P119">
        <v>1637.5299886067708</v>
      </c>
      <c r="Q119">
        <v>1618.760009765625</v>
      </c>
      <c r="R119">
        <v>1698.52001953125</v>
      </c>
      <c r="S119">
        <v>1466.969970703125</v>
      </c>
      <c r="T119">
        <v>1593.5733235677083</v>
      </c>
    </row>
    <row r="120" spans="1:20" x14ac:dyDescent="0.35">
      <c r="A120" s="1">
        <v>45874.543055555558</v>
      </c>
      <c r="B120" t="s">
        <v>39</v>
      </c>
      <c r="C120">
        <v>1696.300048828125</v>
      </c>
      <c r="D120">
        <v>1697.5</v>
      </c>
      <c r="E120">
        <v>1693.9000244140625</v>
      </c>
      <c r="F120">
        <v>1693.9000244140625</v>
      </c>
      <c r="G120">
        <v>1676</v>
      </c>
      <c r="H120">
        <v>202640</v>
      </c>
      <c r="I120">
        <v>2.4433035629913818E-2</v>
      </c>
      <c r="J120">
        <v>40.4000244140625</v>
      </c>
      <c r="K120">
        <v>40.6800537109375</v>
      </c>
      <c r="L120">
        <v>49834</v>
      </c>
      <c r="M120">
        <v>1613.530029296875</v>
      </c>
      <c r="N120">
        <v>1698.52001953125</v>
      </c>
      <c r="O120">
        <v>1599.9599609375</v>
      </c>
      <c r="P120">
        <v>1637.5299886067708</v>
      </c>
      <c r="Q120">
        <v>1618.760009765625</v>
      </c>
      <c r="R120">
        <v>1698.52001953125</v>
      </c>
      <c r="S120">
        <v>1466.969970703125</v>
      </c>
      <c r="T120">
        <v>1593.5733235677083</v>
      </c>
    </row>
    <row r="121" spans="1:20" x14ac:dyDescent="0.35">
      <c r="A121" s="1">
        <v>45874.542361111111</v>
      </c>
      <c r="B121" t="s">
        <v>39</v>
      </c>
      <c r="C121">
        <v>1693.800048828125</v>
      </c>
      <c r="D121">
        <v>1693.9000244140625</v>
      </c>
      <c r="E121">
        <v>1692</v>
      </c>
      <c r="F121">
        <v>1692.800048828125</v>
      </c>
      <c r="G121">
        <v>655</v>
      </c>
      <c r="H121">
        <v>200964</v>
      </c>
      <c r="I121">
        <v>2.3767794876398549E-2</v>
      </c>
      <c r="J121">
        <v>39.300048828125</v>
      </c>
      <c r="K121">
        <v>39.580078125</v>
      </c>
      <c r="L121">
        <v>49834</v>
      </c>
      <c r="M121">
        <v>1613.530029296875</v>
      </c>
      <c r="N121">
        <v>1698.52001953125</v>
      </c>
      <c r="O121">
        <v>1599.9599609375</v>
      </c>
      <c r="P121">
        <v>1637.5299886067708</v>
      </c>
      <c r="Q121">
        <v>1618.760009765625</v>
      </c>
      <c r="R121">
        <v>1698.52001953125</v>
      </c>
      <c r="S121">
        <v>1466.969970703125</v>
      </c>
      <c r="T121">
        <v>1593.5733235677083</v>
      </c>
    </row>
    <row r="122" spans="1:20" x14ac:dyDescent="0.35">
      <c r="A122" s="1">
        <v>45874.541666666664</v>
      </c>
      <c r="B122" t="s">
        <v>39</v>
      </c>
      <c r="C122">
        <v>1692.300048828125</v>
      </c>
      <c r="D122">
        <v>1692.800048828125</v>
      </c>
      <c r="E122">
        <v>1690.9000244140625</v>
      </c>
      <c r="F122">
        <v>1692.300048828125</v>
      </c>
      <c r="G122">
        <v>620</v>
      </c>
      <c r="H122">
        <v>200309</v>
      </c>
      <c r="I122">
        <v>2.346540600430904E-2</v>
      </c>
      <c r="J122">
        <v>38.800048828125</v>
      </c>
      <c r="K122">
        <v>39.080078125</v>
      </c>
      <c r="L122">
        <v>49834</v>
      </c>
      <c r="M122">
        <v>1613.530029296875</v>
      </c>
      <c r="N122">
        <v>1698.52001953125</v>
      </c>
      <c r="O122">
        <v>1599.9599609375</v>
      </c>
      <c r="P122">
        <v>1637.5299886067708</v>
      </c>
      <c r="Q122">
        <v>1618.760009765625</v>
      </c>
      <c r="R122">
        <v>1698.52001953125</v>
      </c>
      <c r="S122">
        <v>1466.969970703125</v>
      </c>
      <c r="T122">
        <v>1593.5733235677083</v>
      </c>
    </row>
    <row r="123" spans="1:20" x14ac:dyDescent="0.35">
      <c r="A123" s="1">
        <v>45874.479166666664</v>
      </c>
      <c r="B123" t="s">
        <v>39</v>
      </c>
      <c r="C123">
        <v>1692</v>
      </c>
      <c r="D123">
        <v>1692.699951171875</v>
      </c>
      <c r="E123">
        <v>1691.5</v>
      </c>
      <c r="F123">
        <v>1692.5</v>
      </c>
      <c r="G123">
        <v>0</v>
      </c>
      <c r="H123">
        <v>199689</v>
      </c>
      <c r="I123">
        <v>2.3586332022981556E-2</v>
      </c>
      <c r="J123">
        <v>39</v>
      </c>
      <c r="K123">
        <v>39.280029296875</v>
      </c>
      <c r="L123">
        <v>49834</v>
      </c>
      <c r="M123">
        <v>1613.530029296875</v>
      </c>
      <c r="N123">
        <v>1698.52001953125</v>
      </c>
      <c r="O123">
        <v>1599.9599609375</v>
      </c>
      <c r="P123">
        <v>1637.5299886067708</v>
      </c>
      <c r="Q123">
        <v>1618.760009765625</v>
      </c>
      <c r="R123">
        <v>1698.52001953125</v>
      </c>
      <c r="S123">
        <v>1466.969970703125</v>
      </c>
      <c r="T123">
        <v>1593.5733235677083</v>
      </c>
    </row>
    <row r="124" spans="1:20" x14ac:dyDescent="0.35">
      <c r="A124" s="1">
        <v>45874.478472222225</v>
      </c>
      <c r="B124" t="s">
        <v>39</v>
      </c>
      <c r="C124">
        <v>1692</v>
      </c>
      <c r="D124">
        <v>1692.699951171875</v>
      </c>
      <c r="E124">
        <v>1691.5</v>
      </c>
      <c r="F124">
        <v>1692.5</v>
      </c>
      <c r="G124">
        <v>551</v>
      </c>
      <c r="H124">
        <v>199689</v>
      </c>
      <c r="I124">
        <v>2.3586332022981556E-2</v>
      </c>
      <c r="J124">
        <v>39</v>
      </c>
      <c r="K124">
        <v>39.280029296875</v>
      </c>
      <c r="L124">
        <v>49834</v>
      </c>
      <c r="M124">
        <v>1613.530029296875</v>
      </c>
      <c r="N124">
        <v>1698.52001953125</v>
      </c>
      <c r="O124">
        <v>1599.9599609375</v>
      </c>
      <c r="P124">
        <v>1637.5299886067708</v>
      </c>
      <c r="Q124">
        <v>1618.760009765625</v>
      </c>
      <c r="R124">
        <v>1698.52001953125</v>
      </c>
      <c r="S124">
        <v>1466.969970703125</v>
      </c>
      <c r="T124">
        <v>1593.5733235677083</v>
      </c>
    </row>
    <row r="125" spans="1:20" x14ac:dyDescent="0.35">
      <c r="A125" s="1">
        <v>45874.477777777778</v>
      </c>
      <c r="B125" t="s">
        <v>39</v>
      </c>
      <c r="C125">
        <v>1691.699951171875</v>
      </c>
      <c r="D125">
        <v>1692.800048828125</v>
      </c>
      <c r="E125">
        <v>1691.5</v>
      </c>
      <c r="F125">
        <v>1691.5999755859375</v>
      </c>
      <c r="G125">
        <v>298</v>
      </c>
      <c r="H125">
        <v>199138</v>
      </c>
      <c r="I125">
        <v>2.3042017288138796E-2</v>
      </c>
      <c r="J125">
        <v>38.0999755859375</v>
      </c>
      <c r="K125">
        <v>38.3800048828125</v>
      </c>
      <c r="L125">
        <v>49834</v>
      </c>
      <c r="M125">
        <v>1613.530029296875</v>
      </c>
      <c r="N125">
        <v>1698.52001953125</v>
      </c>
      <c r="O125">
        <v>1599.9599609375</v>
      </c>
      <c r="P125">
        <v>1637.5299886067708</v>
      </c>
      <c r="Q125">
        <v>1618.760009765625</v>
      </c>
      <c r="R125">
        <v>1698.52001953125</v>
      </c>
      <c r="S125">
        <v>1466.969970703125</v>
      </c>
      <c r="T125">
        <v>1593.5733235677083</v>
      </c>
    </row>
    <row r="126" spans="1:20" x14ac:dyDescent="0.35">
      <c r="A126" s="1">
        <v>45874.477083333331</v>
      </c>
      <c r="B126" t="s">
        <v>39</v>
      </c>
      <c r="C126">
        <v>1691.9000244140625</v>
      </c>
      <c r="D126">
        <v>1693.800048828125</v>
      </c>
      <c r="E126">
        <v>1690.699951171875</v>
      </c>
      <c r="F126">
        <v>1692.199951171875</v>
      </c>
      <c r="G126">
        <v>741</v>
      </c>
      <c r="H126">
        <v>198840</v>
      </c>
      <c r="I126">
        <v>2.3404869169564559E-2</v>
      </c>
      <c r="J126">
        <v>38.699951171875</v>
      </c>
      <c r="K126">
        <v>38.97998046875</v>
      </c>
      <c r="L126">
        <v>49834</v>
      </c>
      <c r="M126">
        <v>1613.530029296875</v>
      </c>
      <c r="N126">
        <v>1698.52001953125</v>
      </c>
      <c r="O126">
        <v>1599.9599609375</v>
      </c>
      <c r="P126">
        <v>1637.5299886067708</v>
      </c>
      <c r="Q126">
        <v>1618.760009765625</v>
      </c>
      <c r="R126">
        <v>1698.52001953125</v>
      </c>
      <c r="S126">
        <v>1466.969970703125</v>
      </c>
      <c r="T126">
        <v>1593.5733235677083</v>
      </c>
    </row>
    <row r="127" spans="1:20" x14ac:dyDescent="0.35">
      <c r="A127" s="1">
        <v>45874.476388888892</v>
      </c>
      <c r="B127" t="s">
        <v>39</v>
      </c>
      <c r="C127">
        <v>1692.199951171875</v>
      </c>
      <c r="D127">
        <v>1692.9000244140625</v>
      </c>
      <c r="E127">
        <v>1691.0999755859375</v>
      </c>
      <c r="F127">
        <v>1691.9000244140625</v>
      </c>
      <c r="G127">
        <v>725</v>
      </c>
      <c r="H127">
        <v>198099</v>
      </c>
      <c r="I127">
        <v>2.3223480141555789E-2</v>
      </c>
      <c r="J127">
        <v>38.4000244140625</v>
      </c>
      <c r="K127">
        <v>38.6800537109375</v>
      </c>
      <c r="L127">
        <v>49834</v>
      </c>
      <c r="M127">
        <v>1613.530029296875</v>
      </c>
      <c r="N127">
        <v>1698.52001953125</v>
      </c>
      <c r="O127">
        <v>1599.9599609375</v>
      </c>
      <c r="P127">
        <v>1637.5299886067708</v>
      </c>
      <c r="Q127">
        <v>1618.760009765625</v>
      </c>
      <c r="R127">
        <v>1698.52001953125</v>
      </c>
      <c r="S127">
        <v>1466.969970703125</v>
      </c>
      <c r="T127">
        <v>1593.5733235677083</v>
      </c>
    </row>
    <row r="128" spans="1:20" x14ac:dyDescent="0.35">
      <c r="A128" s="1">
        <v>45874.475694444445</v>
      </c>
      <c r="B128" t="s">
        <v>39</v>
      </c>
      <c r="C128">
        <v>1691.5999755859375</v>
      </c>
      <c r="D128">
        <v>1692.800048828125</v>
      </c>
      <c r="E128">
        <v>1690.5999755859375</v>
      </c>
      <c r="F128">
        <v>1691.300048828125</v>
      </c>
      <c r="G128">
        <v>1098</v>
      </c>
      <c r="H128">
        <v>197374</v>
      </c>
      <c r="I128">
        <v>2.2860628260130026E-2</v>
      </c>
      <c r="J128">
        <v>37.800048828125</v>
      </c>
      <c r="K128">
        <v>38.080078125</v>
      </c>
      <c r="L128">
        <v>49834</v>
      </c>
      <c r="M128">
        <v>1613.530029296875</v>
      </c>
      <c r="N128">
        <v>1698.52001953125</v>
      </c>
      <c r="O128">
        <v>1599.9599609375</v>
      </c>
      <c r="P128">
        <v>1637.5299886067708</v>
      </c>
      <c r="Q128">
        <v>1618.760009765625</v>
      </c>
      <c r="R128">
        <v>1698.52001953125</v>
      </c>
      <c r="S128">
        <v>1466.969970703125</v>
      </c>
      <c r="T128">
        <v>1593.5733235677083</v>
      </c>
    </row>
    <row r="129" spans="1:20" x14ac:dyDescent="0.35">
      <c r="A129" s="1">
        <v>45874.474999999999</v>
      </c>
      <c r="B129" t="s">
        <v>39</v>
      </c>
      <c r="C129">
        <v>1691.300048828125</v>
      </c>
      <c r="D129">
        <v>1692.4000244140625</v>
      </c>
      <c r="E129">
        <v>1690.300048828125</v>
      </c>
      <c r="F129">
        <v>1690.800048828125</v>
      </c>
      <c r="G129">
        <v>583</v>
      </c>
      <c r="H129">
        <v>196276</v>
      </c>
      <c r="I129">
        <v>2.2558239388040521E-2</v>
      </c>
      <c r="J129">
        <v>37.300048828125</v>
      </c>
      <c r="K129">
        <v>37.580078125</v>
      </c>
      <c r="L129">
        <v>49834</v>
      </c>
      <c r="M129">
        <v>1613.530029296875</v>
      </c>
      <c r="N129">
        <v>1698.52001953125</v>
      </c>
      <c r="O129">
        <v>1599.9599609375</v>
      </c>
      <c r="P129">
        <v>1637.5299886067708</v>
      </c>
      <c r="Q129">
        <v>1618.760009765625</v>
      </c>
      <c r="R129">
        <v>1698.52001953125</v>
      </c>
      <c r="S129">
        <v>1466.969970703125</v>
      </c>
      <c r="T129">
        <v>1593.5733235677083</v>
      </c>
    </row>
    <row r="130" spans="1:20" x14ac:dyDescent="0.35">
      <c r="A130" s="1">
        <v>45874.474305555559</v>
      </c>
      <c r="B130" t="s">
        <v>39</v>
      </c>
      <c r="C130">
        <v>1690.699951171875</v>
      </c>
      <c r="D130">
        <v>1692.199951171875</v>
      </c>
      <c r="E130">
        <v>1688.5</v>
      </c>
      <c r="F130">
        <v>1692.199951171875</v>
      </c>
      <c r="G130">
        <v>2116</v>
      </c>
      <c r="H130">
        <v>195693</v>
      </c>
      <c r="I130">
        <v>2.3404869169564559E-2</v>
      </c>
      <c r="J130">
        <v>38.699951171875</v>
      </c>
      <c r="K130">
        <v>38.97998046875</v>
      </c>
      <c r="L130">
        <v>49834</v>
      </c>
      <c r="M130">
        <v>1613.530029296875</v>
      </c>
      <c r="N130">
        <v>1698.52001953125</v>
      </c>
      <c r="O130">
        <v>1599.9599609375</v>
      </c>
      <c r="P130">
        <v>1637.5299886067708</v>
      </c>
      <c r="Q130">
        <v>1618.760009765625</v>
      </c>
      <c r="R130">
        <v>1698.52001953125</v>
      </c>
      <c r="S130">
        <v>1466.969970703125</v>
      </c>
      <c r="T130">
        <v>1593.5733235677083</v>
      </c>
    </row>
    <row r="131" spans="1:20" x14ac:dyDescent="0.35">
      <c r="A131" s="1">
        <v>45874.473611111112</v>
      </c>
      <c r="B131" t="s">
        <v>39</v>
      </c>
      <c r="C131">
        <v>1692.4000244140625</v>
      </c>
      <c r="D131">
        <v>1693.5999755859375</v>
      </c>
      <c r="E131">
        <v>1691.5999755859375</v>
      </c>
      <c r="F131">
        <v>1692.699951171875</v>
      </c>
      <c r="G131">
        <v>709</v>
      </c>
      <c r="H131">
        <v>193577</v>
      </c>
      <c r="I131">
        <v>2.3707258041654067E-2</v>
      </c>
      <c r="J131">
        <v>39.199951171875</v>
      </c>
      <c r="K131">
        <v>39.47998046875</v>
      </c>
      <c r="L131">
        <v>49834</v>
      </c>
      <c r="M131">
        <v>1613.530029296875</v>
      </c>
      <c r="N131">
        <v>1698.52001953125</v>
      </c>
      <c r="O131">
        <v>1599.9599609375</v>
      </c>
      <c r="P131">
        <v>1637.5299886067708</v>
      </c>
      <c r="Q131">
        <v>1618.760009765625</v>
      </c>
      <c r="R131">
        <v>1698.52001953125</v>
      </c>
      <c r="S131">
        <v>1466.969970703125</v>
      </c>
      <c r="T131">
        <v>1593.5733235677083</v>
      </c>
    </row>
    <row r="132" spans="1:20" x14ac:dyDescent="0.35">
      <c r="A132" s="1">
        <v>45874.472916666666</v>
      </c>
      <c r="B132" t="s">
        <v>39</v>
      </c>
      <c r="C132">
        <v>1692.5999755859375</v>
      </c>
      <c r="D132">
        <v>1692.800048828125</v>
      </c>
      <c r="E132">
        <v>1690.5999755859375</v>
      </c>
      <c r="F132">
        <v>1692.4000244140625</v>
      </c>
      <c r="G132">
        <v>937</v>
      </c>
      <c r="H132">
        <v>192868</v>
      </c>
      <c r="I132">
        <v>2.3525869013645298E-2</v>
      </c>
      <c r="J132">
        <v>38.9000244140625</v>
      </c>
      <c r="K132">
        <v>39.1800537109375</v>
      </c>
      <c r="L132">
        <v>49834</v>
      </c>
      <c r="M132">
        <v>1613.530029296875</v>
      </c>
      <c r="N132">
        <v>1698.52001953125</v>
      </c>
      <c r="O132">
        <v>1599.9599609375</v>
      </c>
      <c r="P132">
        <v>1637.5299886067708</v>
      </c>
      <c r="Q132">
        <v>1618.760009765625</v>
      </c>
      <c r="R132">
        <v>1698.52001953125</v>
      </c>
      <c r="S132">
        <v>1466.969970703125</v>
      </c>
      <c r="T132">
        <v>1593.5733235677083</v>
      </c>
    </row>
    <row r="133" spans="1:20" x14ac:dyDescent="0.35">
      <c r="A133" s="1">
        <v>45874.472222222219</v>
      </c>
      <c r="B133" t="s">
        <v>39</v>
      </c>
      <c r="C133">
        <v>1692.4000244140625</v>
      </c>
      <c r="D133">
        <v>1694.699951171875</v>
      </c>
      <c r="E133">
        <v>1692.4000244140625</v>
      </c>
      <c r="F133">
        <v>1693.5999755859375</v>
      </c>
      <c r="G133">
        <v>1159</v>
      </c>
      <c r="H133">
        <v>191931</v>
      </c>
      <c r="I133">
        <v>2.4251572776496824E-2</v>
      </c>
      <c r="J133">
        <v>40.0999755859375</v>
      </c>
      <c r="K133">
        <v>40.3800048828125</v>
      </c>
      <c r="L133">
        <v>49834</v>
      </c>
      <c r="M133">
        <v>1613.530029296875</v>
      </c>
      <c r="N133">
        <v>1698.52001953125</v>
      </c>
      <c r="O133">
        <v>1599.9599609375</v>
      </c>
      <c r="P133">
        <v>1637.5299886067708</v>
      </c>
      <c r="Q133">
        <v>1618.760009765625</v>
      </c>
      <c r="R133">
        <v>1698.52001953125</v>
      </c>
      <c r="S133">
        <v>1466.969970703125</v>
      </c>
      <c r="T133">
        <v>1593.5733235677083</v>
      </c>
    </row>
    <row r="134" spans="1:20" x14ac:dyDescent="0.35">
      <c r="A134" s="1">
        <v>45874.47152777778</v>
      </c>
      <c r="B134" t="s">
        <v>39</v>
      </c>
      <c r="C134">
        <v>1693.4000244140625</v>
      </c>
      <c r="D134">
        <v>1693.800048828125</v>
      </c>
      <c r="E134">
        <v>1692.0999755859375</v>
      </c>
      <c r="F134">
        <v>1692.5</v>
      </c>
      <c r="G134">
        <v>869</v>
      </c>
      <c r="H134">
        <v>190772</v>
      </c>
      <c r="I134">
        <v>2.3586332022981556E-2</v>
      </c>
      <c r="J134">
        <v>39</v>
      </c>
      <c r="K134">
        <v>39.280029296875</v>
      </c>
      <c r="L134">
        <v>49834</v>
      </c>
      <c r="M134">
        <v>1613.530029296875</v>
      </c>
      <c r="N134">
        <v>1698.52001953125</v>
      </c>
      <c r="O134">
        <v>1599.9599609375</v>
      </c>
      <c r="P134">
        <v>1637.5299886067708</v>
      </c>
      <c r="Q134">
        <v>1618.760009765625</v>
      </c>
      <c r="R134">
        <v>1698.52001953125</v>
      </c>
      <c r="S134">
        <v>1466.969970703125</v>
      </c>
      <c r="T134">
        <v>1593.5733235677083</v>
      </c>
    </row>
    <row r="135" spans="1:20" x14ac:dyDescent="0.35">
      <c r="A135" s="1">
        <v>45874.470833333333</v>
      </c>
      <c r="B135" t="s">
        <v>39</v>
      </c>
      <c r="C135">
        <v>1692.5</v>
      </c>
      <c r="D135">
        <v>1692.699951171875</v>
      </c>
      <c r="E135">
        <v>1690.199951171875</v>
      </c>
      <c r="F135">
        <v>1691.4000244140625</v>
      </c>
      <c r="G135">
        <v>1370</v>
      </c>
      <c r="H135">
        <v>189903</v>
      </c>
      <c r="I135">
        <v>2.2921091269466284E-2</v>
      </c>
      <c r="J135">
        <v>37.9000244140625</v>
      </c>
      <c r="K135">
        <v>38.1800537109375</v>
      </c>
      <c r="L135">
        <v>49834</v>
      </c>
      <c r="M135">
        <v>1613.530029296875</v>
      </c>
      <c r="N135">
        <v>1698.52001953125</v>
      </c>
      <c r="O135">
        <v>1599.9599609375</v>
      </c>
      <c r="P135">
        <v>1637.5299886067708</v>
      </c>
      <c r="Q135">
        <v>1618.760009765625</v>
      </c>
      <c r="R135">
        <v>1698.52001953125</v>
      </c>
      <c r="S135">
        <v>1466.969970703125</v>
      </c>
      <c r="T135">
        <v>1593.5733235677083</v>
      </c>
    </row>
    <row r="136" spans="1:20" x14ac:dyDescent="0.35">
      <c r="A136" s="1">
        <v>45874.470138888886</v>
      </c>
      <c r="B136" t="s">
        <v>39</v>
      </c>
      <c r="C136">
        <v>1691.699951171875</v>
      </c>
      <c r="D136">
        <v>1694.699951171875</v>
      </c>
      <c r="E136">
        <v>1691</v>
      </c>
      <c r="F136">
        <v>1693.5999755859375</v>
      </c>
      <c r="G136">
        <v>2283</v>
      </c>
      <c r="H136">
        <v>188533</v>
      </c>
      <c r="I136">
        <v>2.4251572776496824E-2</v>
      </c>
      <c r="J136">
        <v>40.0999755859375</v>
      </c>
      <c r="K136">
        <v>40.3800048828125</v>
      </c>
      <c r="L136">
        <v>49834</v>
      </c>
      <c r="M136">
        <v>1613.530029296875</v>
      </c>
      <c r="N136">
        <v>1698.52001953125</v>
      </c>
      <c r="O136">
        <v>1599.9599609375</v>
      </c>
      <c r="P136">
        <v>1637.5299886067708</v>
      </c>
      <c r="Q136">
        <v>1618.760009765625</v>
      </c>
      <c r="R136">
        <v>1698.52001953125</v>
      </c>
      <c r="S136">
        <v>1466.969970703125</v>
      </c>
      <c r="T136">
        <v>1593.5733235677083</v>
      </c>
    </row>
    <row r="137" spans="1:20" x14ac:dyDescent="0.35">
      <c r="A137" s="1">
        <v>45874.469444444447</v>
      </c>
      <c r="B137" t="s">
        <v>39</v>
      </c>
      <c r="C137">
        <v>1693.5999755859375</v>
      </c>
      <c r="D137">
        <v>1695.4000244140625</v>
      </c>
      <c r="E137">
        <v>1693</v>
      </c>
      <c r="F137">
        <v>1695</v>
      </c>
      <c r="G137">
        <v>974</v>
      </c>
      <c r="H137">
        <v>186250</v>
      </c>
      <c r="I137">
        <v>2.509827638342909E-2</v>
      </c>
      <c r="J137">
        <v>41.5</v>
      </c>
      <c r="K137">
        <v>41.780029296875</v>
      </c>
      <c r="L137">
        <v>49834</v>
      </c>
      <c r="M137">
        <v>1613.530029296875</v>
      </c>
      <c r="N137">
        <v>1698.52001953125</v>
      </c>
      <c r="O137">
        <v>1599.9599609375</v>
      </c>
      <c r="P137">
        <v>1637.5299886067708</v>
      </c>
      <c r="Q137">
        <v>1618.760009765625</v>
      </c>
      <c r="R137">
        <v>1698.52001953125</v>
      </c>
      <c r="S137">
        <v>1466.969970703125</v>
      </c>
      <c r="T137">
        <v>1593.5733235677083</v>
      </c>
    </row>
    <row r="138" spans="1:20" x14ac:dyDescent="0.35">
      <c r="A138" s="1">
        <v>45874.46875</v>
      </c>
      <c r="B138" t="s">
        <v>39</v>
      </c>
      <c r="C138">
        <v>1695</v>
      </c>
      <c r="D138">
        <v>1696</v>
      </c>
      <c r="E138">
        <v>1693.5999755859375</v>
      </c>
      <c r="F138">
        <v>1695.5999755859375</v>
      </c>
      <c r="G138">
        <v>1589</v>
      </c>
      <c r="H138">
        <v>185276</v>
      </c>
      <c r="I138">
        <v>2.5461128264854853E-2</v>
      </c>
      <c r="J138">
        <v>42.0999755859375</v>
      </c>
      <c r="K138">
        <v>42.3800048828125</v>
      </c>
      <c r="L138">
        <v>49834</v>
      </c>
      <c r="M138">
        <v>1613.530029296875</v>
      </c>
      <c r="N138">
        <v>1698.52001953125</v>
      </c>
      <c r="O138">
        <v>1599.9599609375</v>
      </c>
      <c r="P138">
        <v>1637.5299886067708</v>
      </c>
      <c r="Q138">
        <v>1618.760009765625</v>
      </c>
      <c r="R138">
        <v>1698.52001953125</v>
      </c>
      <c r="S138">
        <v>1466.969970703125</v>
      </c>
      <c r="T138">
        <v>1593.5733235677083</v>
      </c>
    </row>
    <row r="139" spans="1:20" x14ac:dyDescent="0.35">
      <c r="A139" s="1">
        <v>45874.468055555553</v>
      </c>
      <c r="B139" t="s">
        <v>39</v>
      </c>
      <c r="C139">
        <v>1695.5999755859375</v>
      </c>
      <c r="D139">
        <v>1697.5</v>
      </c>
      <c r="E139">
        <v>1695.5999755859375</v>
      </c>
      <c r="F139">
        <v>1696.800048828125</v>
      </c>
      <c r="G139">
        <v>604</v>
      </c>
      <c r="H139">
        <v>183687</v>
      </c>
      <c r="I139">
        <v>2.6186905853114607E-2</v>
      </c>
      <c r="J139">
        <v>43.300048828125</v>
      </c>
      <c r="K139">
        <v>43.580078125</v>
      </c>
      <c r="L139">
        <v>49834</v>
      </c>
      <c r="M139">
        <v>1613.530029296875</v>
      </c>
      <c r="N139">
        <v>1698.52001953125</v>
      </c>
      <c r="O139">
        <v>1599.9599609375</v>
      </c>
      <c r="P139">
        <v>1637.5299886067708</v>
      </c>
      <c r="Q139">
        <v>1618.760009765625</v>
      </c>
      <c r="R139">
        <v>1698.52001953125</v>
      </c>
      <c r="S139">
        <v>1466.969970703125</v>
      </c>
      <c r="T139">
        <v>1593.5733235677083</v>
      </c>
    </row>
    <row r="140" spans="1:20" x14ac:dyDescent="0.35">
      <c r="A140" s="1">
        <v>45874.467361111114</v>
      </c>
      <c r="B140" t="s">
        <v>39</v>
      </c>
      <c r="C140">
        <v>1696.699951171875</v>
      </c>
      <c r="D140">
        <v>1697.800048828125</v>
      </c>
      <c r="E140">
        <v>1695.199951171875</v>
      </c>
      <c r="F140">
        <v>1695.300048828125</v>
      </c>
      <c r="G140">
        <v>724</v>
      </c>
      <c r="H140">
        <v>183083</v>
      </c>
      <c r="I140">
        <v>2.5279739236846083E-2</v>
      </c>
      <c r="J140">
        <v>41.800048828125</v>
      </c>
      <c r="K140">
        <v>42.080078125</v>
      </c>
      <c r="L140">
        <v>49834</v>
      </c>
      <c r="M140">
        <v>1613.530029296875</v>
      </c>
      <c r="N140">
        <v>1698.52001953125</v>
      </c>
      <c r="O140">
        <v>1599.9599609375</v>
      </c>
      <c r="P140">
        <v>1637.5299886067708</v>
      </c>
      <c r="Q140">
        <v>1618.760009765625</v>
      </c>
      <c r="R140">
        <v>1698.52001953125</v>
      </c>
      <c r="S140">
        <v>1466.969970703125</v>
      </c>
      <c r="T140">
        <v>1593.5733235677083</v>
      </c>
    </row>
    <row r="141" spans="1:20" x14ac:dyDescent="0.35">
      <c r="A141" s="1">
        <v>45874.466666666667</v>
      </c>
      <c r="B141" t="s">
        <v>39</v>
      </c>
      <c r="C141">
        <v>1695.0999755859375</v>
      </c>
      <c r="D141">
        <v>1697.5999755859375</v>
      </c>
      <c r="E141">
        <v>1694.199951171875</v>
      </c>
      <c r="F141">
        <v>1697.5999755859375</v>
      </c>
      <c r="G141">
        <v>2444</v>
      </c>
      <c r="H141">
        <v>182359</v>
      </c>
      <c r="I141">
        <v>2.6670683753212882E-2</v>
      </c>
      <c r="J141">
        <v>44.0999755859375</v>
      </c>
      <c r="K141">
        <v>44.3800048828125</v>
      </c>
      <c r="L141">
        <v>49834</v>
      </c>
      <c r="M141">
        <v>1613.530029296875</v>
      </c>
      <c r="N141">
        <v>1698.52001953125</v>
      </c>
      <c r="O141">
        <v>1599.9599609375</v>
      </c>
      <c r="P141">
        <v>1637.5299886067708</v>
      </c>
      <c r="Q141">
        <v>1618.760009765625</v>
      </c>
      <c r="R141">
        <v>1698.52001953125</v>
      </c>
      <c r="S141">
        <v>1466.969970703125</v>
      </c>
      <c r="T141">
        <v>1593.5733235677083</v>
      </c>
    </row>
    <row r="142" spans="1:20" x14ac:dyDescent="0.35">
      <c r="A142" s="1">
        <v>45874.46597222222</v>
      </c>
      <c r="B142" t="s">
        <v>39</v>
      </c>
      <c r="C142">
        <v>1697.5999755859375</v>
      </c>
      <c r="D142">
        <v>1699.800048828125</v>
      </c>
      <c r="E142">
        <v>1697.4000244140625</v>
      </c>
      <c r="F142">
        <v>1697.9000244140625</v>
      </c>
      <c r="G142">
        <v>623</v>
      </c>
      <c r="H142">
        <v>179915</v>
      </c>
      <c r="I142">
        <v>2.6852146606629875E-2</v>
      </c>
      <c r="J142">
        <v>44.4000244140625</v>
      </c>
      <c r="K142">
        <v>44.6800537109375</v>
      </c>
      <c r="L142">
        <v>49834</v>
      </c>
      <c r="M142">
        <v>1613.530029296875</v>
      </c>
      <c r="N142">
        <v>1698.52001953125</v>
      </c>
      <c r="O142">
        <v>1599.9599609375</v>
      </c>
      <c r="P142">
        <v>1637.5299886067708</v>
      </c>
      <c r="Q142">
        <v>1618.760009765625</v>
      </c>
      <c r="R142">
        <v>1698.52001953125</v>
      </c>
      <c r="S142">
        <v>1466.969970703125</v>
      </c>
      <c r="T142">
        <v>1593.5733235677083</v>
      </c>
    </row>
    <row r="143" spans="1:20" x14ac:dyDescent="0.35">
      <c r="A143" s="1">
        <v>45874.465277777781</v>
      </c>
      <c r="B143" t="s">
        <v>39</v>
      </c>
      <c r="C143">
        <v>1697.699951171875</v>
      </c>
      <c r="D143">
        <v>1700</v>
      </c>
      <c r="E143">
        <v>1696.5</v>
      </c>
      <c r="F143">
        <v>1697.199951171875</v>
      </c>
      <c r="G143">
        <v>1034</v>
      </c>
      <c r="H143">
        <v>179292</v>
      </c>
      <c r="I143">
        <v>2.642875789045963E-2</v>
      </c>
      <c r="J143">
        <v>43.699951171875</v>
      </c>
      <c r="K143">
        <v>43.97998046875</v>
      </c>
      <c r="L143">
        <v>49834</v>
      </c>
      <c r="M143">
        <v>1613.530029296875</v>
      </c>
      <c r="N143">
        <v>1698.52001953125</v>
      </c>
      <c r="O143">
        <v>1599.9599609375</v>
      </c>
      <c r="P143">
        <v>1637.5299886067708</v>
      </c>
      <c r="Q143">
        <v>1618.760009765625</v>
      </c>
      <c r="R143">
        <v>1698.52001953125</v>
      </c>
      <c r="S143">
        <v>1466.969970703125</v>
      </c>
      <c r="T143">
        <v>1593.5733235677083</v>
      </c>
    </row>
    <row r="144" spans="1:20" x14ac:dyDescent="0.35">
      <c r="A144" s="1">
        <v>45874.464583333334</v>
      </c>
      <c r="B144" t="s">
        <v>39</v>
      </c>
      <c r="C144">
        <v>1697.199951171875</v>
      </c>
      <c r="D144">
        <v>1697.300048828125</v>
      </c>
      <c r="E144">
        <v>1695.800048828125</v>
      </c>
      <c r="F144">
        <v>1696.5</v>
      </c>
      <c r="G144">
        <v>1240</v>
      </c>
      <c r="H144">
        <v>178258</v>
      </c>
      <c r="I144">
        <v>2.600544299969761E-2</v>
      </c>
      <c r="J144">
        <v>43</v>
      </c>
      <c r="K144">
        <v>43.280029296875</v>
      </c>
      <c r="L144">
        <v>49834</v>
      </c>
      <c r="M144">
        <v>1613.530029296875</v>
      </c>
      <c r="N144">
        <v>1698.52001953125</v>
      </c>
      <c r="O144">
        <v>1599.9599609375</v>
      </c>
      <c r="P144">
        <v>1637.5299886067708</v>
      </c>
      <c r="Q144">
        <v>1618.760009765625</v>
      </c>
      <c r="R144">
        <v>1698.52001953125</v>
      </c>
      <c r="S144">
        <v>1466.969970703125</v>
      </c>
      <c r="T144">
        <v>1593.5733235677083</v>
      </c>
    </row>
    <row r="145" spans="1:20" x14ac:dyDescent="0.35">
      <c r="A145" s="1">
        <v>45874.463888888888</v>
      </c>
      <c r="B145" t="s">
        <v>39</v>
      </c>
      <c r="C145">
        <v>1696.4000244140625</v>
      </c>
      <c r="D145">
        <v>1698</v>
      </c>
      <c r="E145">
        <v>1695.699951171875</v>
      </c>
      <c r="F145">
        <v>1697.800048828125</v>
      </c>
      <c r="G145">
        <v>972</v>
      </c>
      <c r="H145">
        <v>177018</v>
      </c>
      <c r="I145">
        <v>2.6791683597293621E-2</v>
      </c>
      <c r="J145">
        <v>44.300048828125</v>
      </c>
      <c r="K145">
        <v>44.580078125</v>
      </c>
      <c r="L145">
        <v>49834</v>
      </c>
      <c r="M145">
        <v>1613.530029296875</v>
      </c>
      <c r="N145">
        <v>1698.52001953125</v>
      </c>
      <c r="O145">
        <v>1599.9599609375</v>
      </c>
      <c r="P145">
        <v>1637.5299886067708</v>
      </c>
      <c r="Q145">
        <v>1618.760009765625</v>
      </c>
      <c r="R145">
        <v>1698.52001953125</v>
      </c>
      <c r="S145">
        <v>1466.969970703125</v>
      </c>
      <c r="T145">
        <v>1593.5733235677083</v>
      </c>
    </row>
    <row r="146" spans="1:20" x14ac:dyDescent="0.35">
      <c r="A146" s="1">
        <v>45874.463194444441</v>
      </c>
      <c r="B146" t="s">
        <v>39</v>
      </c>
      <c r="C146">
        <v>1697.699951171875</v>
      </c>
      <c r="D146">
        <v>1698.199951171875</v>
      </c>
      <c r="E146">
        <v>1696.5999755859375</v>
      </c>
      <c r="F146">
        <v>1698.0999755859375</v>
      </c>
      <c r="G146">
        <v>992</v>
      </c>
      <c r="H146">
        <v>176046</v>
      </c>
      <c r="I146">
        <v>2.697307262530239E-2</v>
      </c>
      <c r="J146">
        <v>44.5999755859375</v>
      </c>
      <c r="K146">
        <v>44.8800048828125</v>
      </c>
      <c r="L146">
        <v>49834</v>
      </c>
      <c r="M146">
        <v>1613.530029296875</v>
      </c>
      <c r="N146">
        <v>1698.52001953125</v>
      </c>
      <c r="O146">
        <v>1599.9599609375</v>
      </c>
      <c r="P146">
        <v>1637.5299886067708</v>
      </c>
      <c r="Q146">
        <v>1618.760009765625</v>
      </c>
      <c r="R146">
        <v>1698.52001953125</v>
      </c>
      <c r="S146">
        <v>1466.969970703125</v>
      </c>
      <c r="T146">
        <v>1593.5733235677083</v>
      </c>
    </row>
    <row r="147" spans="1:20" x14ac:dyDescent="0.35">
      <c r="A147" s="1">
        <v>45874.462500000001</v>
      </c>
      <c r="B147" t="s">
        <v>39</v>
      </c>
      <c r="C147">
        <v>1698.199951171875</v>
      </c>
      <c r="D147">
        <v>1698.199951171875</v>
      </c>
      <c r="E147">
        <v>1696.699951171875</v>
      </c>
      <c r="F147">
        <v>1696.699951171875</v>
      </c>
      <c r="G147">
        <v>632</v>
      </c>
      <c r="H147">
        <v>175054</v>
      </c>
      <c r="I147">
        <v>2.6126369018370125E-2</v>
      </c>
      <c r="J147">
        <v>43.199951171875</v>
      </c>
      <c r="K147">
        <v>43.47998046875</v>
      </c>
      <c r="L147">
        <v>49834</v>
      </c>
      <c r="M147">
        <v>1613.530029296875</v>
      </c>
      <c r="N147">
        <v>1698.52001953125</v>
      </c>
      <c r="O147">
        <v>1599.9599609375</v>
      </c>
      <c r="P147">
        <v>1637.5299886067708</v>
      </c>
      <c r="Q147">
        <v>1618.760009765625</v>
      </c>
      <c r="R147">
        <v>1698.52001953125</v>
      </c>
      <c r="S147">
        <v>1466.969970703125</v>
      </c>
      <c r="T147">
        <v>1593.5733235677083</v>
      </c>
    </row>
    <row r="148" spans="1:20" x14ac:dyDescent="0.35">
      <c r="A148" s="1">
        <v>45874.461805555555</v>
      </c>
      <c r="B148" t="s">
        <v>39</v>
      </c>
      <c r="C148">
        <v>1696.699951171875</v>
      </c>
      <c r="D148">
        <v>1698.5999755859375</v>
      </c>
      <c r="E148">
        <v>1696.199951171875</v>
      </c>
      <c r="F148">
        <v>1698</v>
      </c>
      <c r="G148">
        <v>943</v>
      </c>
      <c r="H148">
        <v>174422</v>
      </c>
      <c r="I148">
        <v>2.6912609615966133E-2</v>
      </c>
      <c r="J148">
        <v>44.5</v>
      </c>
      <c r="K148">
        <v>44.780029296875</v>
      </c>
      <c r="L148">
        <v>49834</v>
      </c>
      <c r="M148">
        <v>1613.530029296875</v>
      </c>
      <c r="N148">
        <v>1698.52001953125</v>
      </c>
      <c r="O148">
        <v>1599.9599609375</v>
      </c>
      <c r="P148">
        <v>1637.5299886067708</v>
      </c>
      <c r="Q148">
        <v>1618.760009765625</v>
      </c>
      <c r="R148">
        <v>1698.52001953125</v>
      </c>
      <c r="S148">
        <v>1466.969970703125</v>
      </c>
      <c r="T148">
        <v>1593.5733235677083</v>
      </c>
    </row>
    <row r="149" spans="1:20" x14ac:dyDescent="0.35">
      <c r="A149" s="1">
        <v>45874.461111111108</v>
      </c>
      <c r="B149" t="s">
        <v>39</v>
      </c>
      <c r="C149">
        <v>1697.5999755859375</v>
      </c>
      <c r="D149">
        <v>1700.800048828125</v>
      </c>
      <c r="E149">
        <v>1697.300048828125</v>
      </c>
      <c r="F149">
        <v>1698.699951171875</v>
      </c>
      <c r="G149">
        <v>2773</v>
      </c>
      <c r="H149">
        <v>173479</v>
      </c>
      <c r="I149">
        <v>2.7335924506728154E-2</v>
      </c>
      <c r="J149">
        <v>45.199951171875</v>
      </c>
      <c r="K149">
        <v>45.47998046875</v>
      </c>
      <c r="L149">
        <v>49834</v>
      </c>
      <c r="M149">
        <v>1613.530029296875</v>
      </c>
      <c r="N149">
        <v>1698.52001953125</v>
      </c>
      <c r="O149">
        <v>1599.9599609375</v>
      </c>
      <c r="P149">
        <v>1637.5299886067708</v>
      </c>
      <c r="Q149">
        <v>1618.760009765625</v>
      </c>
      <c r="R149">
        <v>1698.52001953125</v>
      </c>
      <c r="S149">
        <v>1466.969970703125</v>
      </c>
      <c r="T149">
        <v>1593.5733235677083</v>
      </c>
    </row>
    <row r="150" spans="1:20" x14ac:dyDescent="0.35">
      <c r="A150" s="1">
        <v>45874.460416666669</v>
      </c>
      <c r="B150" t="s">
        <v>39</v>
      </c>
      <c r="C150">
        <v>1698.5999755859375</v>
      </c>
      <c r="D150">
        <v>1699</v>
      </c>
      <c r="E150">
        <v>1697.0999755859375</v>
      </c>
      <c r="F150">
        <v>1697.5</v>
      </c>
      <c r="G150">
        <v>1504</v>
      </c>
      <c r="H150">
        <v>170706</v>
      </c>
      <c r="I150">
        <v>2.6610220743876624E-2</v>
      </c>
      <c r="J150">
        <v>44</v>
      </c>
      <c r="K150">
        <v>44.280029296875</v>
      </c>
      <c r="L150">
        <v>49834</v>
      </c>
      <c r="M150">
        <v>1613.530029296875</v>
      </c>
      <c r="N150">
        <v>1698.52001953125</v>
      </c>
      <c r="O150">
        <v>1599.9599609375</v>
      </c>
      <c r="P150">
        <v>1637.5299886067708</v>
      </c>
      <c r="Q150">
        <v>1618.760009765625</v>
      </c>
      <c r="R150">
        <v>1698.52001953125</v>
      </c>
      <c r="S150">
        <v>1466.969970703125</v>
      </c>
      <c r="T150">
        <v>1593.5733235677083</v>
      </c>
    </row>
    <row r="151" spans="1:20" x14ac:dyDescent="0.35">
      <c r="A151" s="1">
        <v>45874.459722222222</v>
      </c>
      <c r="B151" t="s">
        <v>39</v>
      </c>
      <c r="C151">
        <v>1697.699951171875</v>
      </c>
      <c r="D151">
        <v>1698.4000244140625</v>
      </c>
      <c r="E151">
        <v>1695</v>
      </c>
      <c r="F151">
        <v>1695.4000244140625</v>
      </c>
      <c r="G151">
        <v>2050</v>
      </c>
      <c r="H151">
        <v>169202</v>
      </c>
      <c r="I151">
        <v>2.5340202246182341E-2</v>
      </c>
      <c r="J151">
        <v>41.9000244140625</v>
      </c>
      <c r="K151">
        <v>42.1800537109375</v>
      </c>
      <c r="L151">
        <v>49834</v>
      </c>
      <c r="M151">
        <v>1613.530029296875</v>
      </c>
      <c r="N151">
        <v>1698.52001953125</v>
      </c>
      <c r="O151">
        <v>1599.9599609375</v>
      </c>
      <c r="P151">
        <v>1637.5299886067708</v>
      </c>
      <c r="Q151">
        <v>1618.760009765625</v>
      </c>
      <c r="R151">
        <v>1698.52001953125</v>
      </c>
      <c r="S151">
        <v>1466.969970703125</v>
      </c>
      <c r="T151">
        <v>1593.5733235677083</v>
      </c>
    </row>
    <row r="152" spans="1:20" x14ac:dyDescent="0.35">
      <c r="A152" s="1">
        <v>45874.459027777775</v>
      </c>
      <c r="B152" t="s">
        <v>39</v>
      </c>
      <c r="C152">
        <v>1695</v>
      </c>
      <c r="D152">
        <v>1696.9000244140625</v>
      </c>
      <c r="E152">
        <v>1692.5</v>
      </c>
      <c r="F152">
        <v>1696.5</v>
      </c>
      <c r="G152">
        <v>1397</v>
      </c>
      <c r="H152">
        <v>167152</v>
      </c>
      <c r="I152">
        <v>2.600544299969761E-2</v>
      </c>
      <c r="J152">
        <v>43</v>
      </c>
      <c r="K152">
        <v>43.280029296875</v>
      </c>
      <c r="L152">
        <v>49834</v>
      </c>
      <c r="M152">
        <v>1613.530029296875</v>
      </c>
      <c r="N152">
        <v>1698.52001953125</v>
      </c>
      <c r="O152">
        <v>1599.9599609375</v>
      </c>
      <c r="P152">
        <v>1637.5299886067708</v>
      </c>
      <c r="Q152">
        <v>1618.760009765625</v>
      </c>
      <c r="R152">
        <v>1698.52001953125</v>
      </c>
      <c r="S152">
        <v>1466.969970703125</v>
      </c>
      <c r="T152">
        <v>1593.5733235677083</v>
      </c>
    </row>
    <row r="153" spans="1:20" x14ac:dyDescent="0.35">
      <c r="A153" s="1">
        <v>45874.458333333336</v>
      </c>
      <c r="B153" t="s">
        <v>39</v>
      </c>
      <c r="C153">
        <v>1696.5999755859375</v>
      </c>
      <c r="D153">
        <v>1696.5999755859375</v>
      </c>
      <c r="E153">
        <v>1694.9000244140625</v>
      </c>
      <c r="F153">
        <v>1694.9000244140625</v>
      </c>
      <c r="G153">
        <v>2507</v>
      </c>
      <c r="H153">
        <v>165755</v>
      </c>
      <c r="I153">
        <v>2.5037813374092832E-2</v>
      </c>
      <c r="J153">
        <v>41.4000244140625</v>
      </c>
      <c r="K153">
        <v>41.6800537109375</v>
      </c>
      <c r="L153">
        <v>49834</v>
      </c>
      <c r="M153">
        <v>1613.530029296875</v>
      </c>
      <c r="N153">
        <v>1698.52001953125</v>
      </c>
      <c r="O153">
        <v>1599.9599609375</v>
      </c>
      <c r="P153">
        <v>1637.5299886067708</v>
      </c>
      <c r="Q153">
        <v>1618.760009765625</v>
      </c>
      <c r="R153">
        <v>1698.52001953125</v>
      </c>
      <c r="S153">
        <v>1466.969970703125</v>
      </c>
      <c r="T153">
        <v>1593.5733235677083</v>
      </c>
    </row>
    <row r="154" spans="1:20" x14ac:dyDescent="0.35">
      <c r="A154" s="1">
        <v>45874.457638888889</v>
      </c>
      <c r="B154" t="s">
        <v>39</v>
      </c>
      <c r="C154">
        <v>1694.9000244140625</v>
      </c>
      <c r="D154">
        <v>1695</v>
      </c>
      <c r="E154">
        <v>1692.5</v>
      </c>
      <c r="F154">
        <v>1694</v>
      </c>
      <c r="G154">
        <v>1386</v>
      </c>
      <c r="H154">
        <v>163248</v>
      </c>
      <c r="I154">
        <v>2.4493498639250075E-2</v>
      </c>
      <c r="J154">
        <v>40.5</v>
      </c>
      <c r="K154">
        <v>40.780029296875</v>
      </c>
      <c r="L154">
        <v>49834</v>
      </c>
      <c r="M154">
        <v>1613.530029296875</v>
      </c>
      <c r="N154">
        <v>1698.52001953125</v>
      </c>
      <c r="O154">
        <v>1599.9599609375</v>
      </c>
      <c r="P154">
        <v>1637.5299886067708</v>
      </c>
      <c r="Q154">
        <v>1618.760009765625</v>
      </c>
      <c r="R154">
        <v>1698.52001953125</v>
      </c>
      <c r="S154">
        <v>1466.969970703125</v>
      </c>
      <c r="T154">
        <v>1593.5733235677083</v>
      </c>
    </row>
    <row r="155" spans="1:20" x14ac:dyDescent="0.35">
      <c r="A155" s="1">
        <v>45874.456944444442</v>
      </c>
      <c r="B155" t="s">
        <v>39</v>
      </c>
      <c r="C155">
        <v>1693</v>
      </c>
      <c r="D155">
        <v>1694</v>
      </c>
      <c r="E155">
        <v>1691.4000244140625</v>
      </c>
      <c r="F155">
        <v>1691.4000244140625</v>
      </c>
      <c r="G155">
        <v>1930</v>
      </c>
      <c r="H155">
        <v>161862</v>
      </c>
      <c r="I155">
        <v>2.2921091269466284E-2</v>
      </c>
      <c r="J155">
        <v>37.9000244140625</v>
      </c>
      <c r="K155">
        <v>38.1800537109375</v>
      </c>
      <c r="L155">
        <v>49834</v>
      </c>
      <c r="M155">
        <v>1613.530029296875</v>
      </c>
      <c r="N155">
        <v>1698.52001953125</v>
      </c>
      <c r="O155">
        <v>1599.9599609375</v>
      </c>
      <c r="P155">
        <v>1637.5299886067708</v>
      </c>
      <c r="Q155">
        <v>1618.760009765625</v>
      </c>
      <c r="R155">
        <v>1698.52001953125</v>
      </c>
      <c r="S155">
        <v>1466.969970703125</v>
      </c>
      <c r="T155">
        <v>1593.5733235677083</v>
      </c>
    </row>
    <row r="156" spans="1:20" x14ac:dyDescent="0.35">
      <c r="A156" s="1">
        <v>45874.456250000003</v>
      </c>
      <c r="B156" t="s">
        <v>39</v>
      </c>
      <c r="C156">
        <v>1691.5</v>
      </c>
      <c r="D156">
        <v>1691.5999755859375</v>
      </c>
      <c r="E156">
        <v>1690.0999755859375</v>
      </c>
      <c r="F156">
        <v>1690.199951171875</v>
      </c>
      <c r="G156">
        <v>986</v>
      </c>
      <c r="H156">
        <v>159932</v>
      </c>
      <c r="I156">
        <v>2.219531368120653E-2</v>
      </c>
      <c r="J156">
        <v>36.699951171875</v>
      </c>
      <c r="K156">
        <v>36.97998046875</v>
      </c>
      <c r="L156">
        <v>49834</v>
      </c>
      <c r="M156">
        <v>1613.530029296875</v>
      </c>
      <c r="N156">
        <v>1698.52001953125</v>
      </c>
      <c r="O156">
        <v>1599.9599609375</v>
      </c>
      <c r="P156">
        <v>1637.5299886067708</v>
      </c>
      <c r="Q156">
        <v>1618.760009765625</v>
      </c>
      <c r="R156">
        <v>1698.52001953125</v>
      </c>
      <c r="S156">
        <v>1466.969970703125</v>
      </c>
      <c r="T156">
        <v>1593.5733235677083</v>
      </c>
    </row>
    <row r="157" spans="1:20" x14ac:dyDescent="0.35">
      <c r="A157" s="1">
        <v>45874.455555555556</v>
      </c>
      <c r="B157" t="s">
        <v>39</v>
      </c>
      <c r="C157">
        <v>1690.199951171875</v>
      </c>
      <c r="D157">
        <v>1690.4000244140625</v>
      </c>
      <c r="E157">
        <v>1688.699951171875</v>
      </c>
      <c r="F157">
        <v>1690.300048828125</v>
      </c>
      <c r="G157">
        <v>637</v>
      </c>
      <c r="H157">
        <v>158946</v>
      </c>
      <c r="I157">
        <v>2.2255850515951012E-2</v>
      </c>
      <c r="J157">
        <v>36.800048828125</v>
      </c>
      <c r="K157">
        <v>37.080078125</v>
      </c>
      <c r="L157">
        <v>49834</v>
      </c>
      <c r="M157">
        <v>1613.530029296875</v>
      </c>
      <c r="N157">
        <v>1698.52001953125</v>
      </c>
      <c r="O157">
        <v>1599.9599609375</v>
      </c>
      <c r="P157">
        <v>1637.5299886067708</v>
      </c>
      <c r="Q157">
        <v>1618.760009765625</v>
      </c>
      <c r="R157">
        <v>1698.52001953125</v>
      </c>
      <c r="S157">
        <v>1466.969970703125</v>
      </c>
      <c r="T157">
        <v>1593.5733235677083</v>
      </c>
    </row>
    <row r="158" spans="1:20" x14ac:dyDescent="0.35">
      <c r="A158" s="1">
        <v>45874.454861111109</v>
      </c>
      <c r="B158" t="s">
        <v>39</v>
      </c>
      <c r="C158">
        <v>1690.4000244140625</v>
      </c>
      <c r="D158">
        <v>1690.699951171875</v>
      </c>
      <c r="E158">
        <v>1689</v>
      </c>
      <c r="F158">
        <v>1689.199951171875</v>
      </c>
      <c r="G158">
        <v>1019</v>
      </c>
      <c r="H158">
        <v>158309</v>
      </c>
      <c r="I158">
        <v>2.1590535937027519E-2</v>
      </c>
      <c r="J158">
        <v>35.699951171875</v>
      </c>
      <c r="K158">
        <v>35.97998046875</v>
      </c>
      <c r="L158">
        <v>49834</v>
      </c>
      <c r="M158">
        <v>1613.530029296875</v>
      </c>
      <c r="N158">
        <v>1698.52001953125</v>
      </c>
      <c r="O158">
        <v>1599.9599609375</v>
      </c>
      <c r="P158">
        <v>1637.5299886067708</v>
      </c>
      <c r="Q158">
        <v>1618.760009765625</v>
      </c>
      <c r="R158">
        <v>1698.52001953125</v>
      </c>
      <c r="S158">
        <v>1466.969970703125</v>
      </c>
      <c r="T158">
        <v>1593.5733235677083</v>
      </c>
    </row>
    <row r="159" spans="1:20" x14ac:dyDescent="0.35">
      <c r="A159" s="1">
        <v>45874.45416666667</v>
      </c>
      <c r="B159" t="s">
        <v>39</v>
      </c>
      <c r="C159">
        <v>1689.0999755859375</v>
      </c>
      <c r="D159">
        <v>1690</v>
      </c>
      <c r="E159">
        <v>1689</v>
      </c>
      <c r="F159">
        <v>1689.5</v>
      </c>
      <c r="G159">
        <v>626</v>
      </c>
      <c r="H159">
        <v>157290</v>
      </c>
      <c r="I159">
        <v>2.1771998790444513E-2</v>
      </c>
      <c r="J159">
        <v>36</v>
      </c>
      <c r="K159">
        <v>36.280029296875</v>
      </c>
      <c r="L159">
        <v>49834</v>
      </c>
      <c r="M159">
        <v>1613.530029296875</v>
      </c>
      <c r="N159">
        <v>1698.52001953125</v>
      </c>
      <c r="O159">
        <v>1599.9599609375</v>
      </c>
      <c r="P159">
        <v>1637.5299886067708</v>
      </c>
      <c r="Q159">
        <v>1618.760009765625</v>
      </c>
      <c r="R159">
        <v>1698.52001953125</v>
      </c>
      <c r="S159">
        <v>1466.969970703125</v>
      </c>
      <c r="T159">
        <v>1593.5733235677083</v>
      </c>
    </row>
    <row r="160" spans="1:20" x14ac:dyDescent="0.35">
      <c r="A160" s="1">
        <v>45874.453472222223</v>
      </c>
      <c r="B160" t="s">
        <v>39</v>
      </c>
      <c r="C160">
        <v>1689.5</v>
      </c>
      <c r="D160">
        <v>1690</v>
      </c>
      <c r="E160">
        <v>1688</v>
      </c>
      <c r="F160">
        <v>1688.5999755859375</v>
      </c>
      <c r="G160">
        <v>1058</v>
      </c>
      <c r="H160">
        <v>156664</v>
      </c>
      <c r="I160">
        <v>2.1227684055601753E-2</v>
      </c>
      <c r="J160">
        <v>35.0999755859375</v>
      </c>
      <c r="K160">
        <v>35.3800048828125</v>
      </c>
      <c r="L160">
        <v>49834</v>
      </c>
      <c r="M160">
        <v>1613.530029296875</v>
      </c>
      <c r="N160">
        <v>1698.52001953125</v>
      </c>
      <c r="O160">
        <v>1599.9599609375</v>
      </c>
      <c r="P160">
        <v>1637.5299886067708</v>
      </c>
      <c r="Q160">
        <v>1618.760009765625</v>
      </c>
      <c r="R160">
        <v>1698.52001953125</v>
      </c>
      <c r="S160">
        <v>1466.969970703125</v>
      </c>
      <c r="T160">
        <v>1593.5733235677083</v>
      </c>
    </row>
    <row r="161" spans="1:20" x14ac:dyDescent="0.35">
      <c r="A161" s="1">
        <v>45874.452777777777</v>
      </c>
      <c r="B161" t="s">
        <v>39</v>
      </c>
      <c r="C161">
        <v>1688.5</v>
      </c>
      <c r="D161">
        <v>1689.5999755859375</v>
      </c>
      <c r="E161">
        <v>1688.5</v>
      </c>
      <c r="F161">
        <v>1689.199951171875</v>
      </c>
      <c r="G161">
        <v>867</v>
      </c>
      <c r="H161">
        <v>155606</v>
      </c>
      <c r="I161">
        <v>2.1590535937027519E-2</v>
      </c>
      <c r="J161">
        <v>35.699951171875</v>
      </c>
      <c r="K161">
        <v>35.97998046875</v>
      </c>
      <c r="L161">
        <v>49834</v>
      </c>
      <c r="M161">
        <v>1613.530029296875</v>
      </c>
      <c r="N161">
        <v>1698.52001953125</v>
      </c>
      <c r="O161">
        <v>1599.9599609375</v>
      </c>
      <c r="P161">
        <v>1637.5299886067708</v>
      </c>
      <c r="Q161">
        <v>1618.760009765625</v>
      </c>
      <c r="R161">
        <v>1698.52001953125</v>
      </c>
      <c r="S161">
        <v>1466.969970703125</v>
      </c>
      <c r="T161">
        <v>1593.5733235677083</v>
      </c>
    </row>
    <row r="162" spans="1:20" x14ac:dyDescent="0.35">
      <c r="A162" s="1">
        <v>45874.45208333333</v>
      </c>
      <c r="B162" t="s">
        <v>39</v>
      </c>
      <c r="C162">
        <v>1689.199951171875</v>
      </c>
      <c r="D162">
        <v>1689.800048828125</v>
      </c>
      <c r="E162">
        <v>1687.800048828125</v>
      </c>
      <c r="F162">
        <v>1688.0999755859375</v>
      </c>
      <c r="G162">
        <v>979</v>
      </c>
      <c r="H162">
        <v>154739</v>
      </c>
      <c r="I162">
        <v>2.0925295183512247E-2</v>
      </c>
      <c r="J162">
        <v>34.5999755859375</v>
      </c>
      <c r="K162">
        <v>34.8800048828125</v>
      </c>
      <c r="L162">
        <v>49834</v>
      </c>
      <c r="M162">
        <v>1613.530029296875</v>
      </c>
      <c r="N162">
        <v>1698.52001953125</v>
      </c>
      <c r="O162">
        <v>1599.9599609375</v>
      </c>
      <c r="P162">
        <v>1637.5299886067708</v>
      </c>
      <c r="Q162">
        <v>1618.760009765625</v>
      </c>
      <c r="R162">
        <v>1698.52001953125</v>
      </c>
      <c r="S162">
        <v>1466.969970703125</v>
      </c>
      <c r="T162">
        <v>1593.5733235677083</v>
      </c>
    </row>
    <row r="163" spans="1:20" x14ac:dyDescent="0.35">
      <c r="A163" s="1">
        <v>45874.451388888891</v>
      </c>
      <c r="B163" t="s">
        <v>39</v>
      </c>
      <c r="C163">
        <v>1688.0999755859375</v>
      </c>
      <c r="D163">
        <v>1688.0999755859375</v>
      </c>
      <c r="E163">
        <v>1686</v>
      </c>
      <c r="F163">
        <v>1686</v>
      </c>
      <c r="G163">
        <v>1088</v>
      </c>
      <c r="H163">
        <v>153760</v>
      </c>
      <c r="I163">
        <v>1.9655276685817961E-2</v>
      </c>
      <c r="J163">
        <v>32.5</v>
      </c>
      <c r="K163">
        <v>32.780029296875</v>
      </c>
      <c r="L163">
        <v>49834</v>
      </c>
      <c r="M163">
        <v>1613.530029296875</v>
      </c>
      <c r="N163">
        <v>1698.52001953125</v>
      </c>
      <c r="O163">
        <v>1599.9599609375</v>
      </c>
      <c r="P163">
        <v>1637.5299886067708</v>
      </c>
      <c r="Q163">
        <v>1618.760009765625</v>
      </c>
      <c r="R163">
        <v>1698.52001953125</v>
      </c>
      <c r="S163">
        <v>1466.969970703125</v>
      </c>
      <c r="T163">
        <v>1593.5733235677083</v>
      </c>
    </row>
    <row r="164" spans="1:20" x14ac:dyDescent="0.35">
      <c r="A164" s="1">
        <v>45874.450694444444</v>
      </c>
      <c r="B164" t="s">
        <v>39</v>
      </c>
      <c r="C164">
        <v>1686</v>
      </c>
      <c r="D164">
        <v>1688.5999755859375</v>
      </c>
      <c r="E164">
        <v>1685.5999755859375</v>
      </c>
      <c r="F164">
        <v>1688.5999755859375</v>
      </c>
      <c r="G164">
        <v>1898</v>
      </c>
      <c r="H164">
        <v>152672</v>
      </c>
      <c r="I164">
        <v>2.1227684055601753E-2</v>
      </c>
      <c r="J164">
        <v>35.0999755859375</v>
      </c>
      <c r="K164">
        <v>35.3800048828125</v>
      </c>
      <c r="L164">
        <v>49834</v>
      </c>
      <c r="M164">
        <v>1613.530029296875</v>
      </c>
      <c r="N164">
        <v>1698.52001953125</v>
      </c>
      <c r="O164">
        <v>1599.9599609375</v>
      </c>
      <c r="P164">
        <v>1637.5299886067708</v>
      </c>
      <c r="Q164">
        <v>1618.760009765625</v>
      </c>
      <c r="R164">
        <v>1698.52001953125</v>
      </c>
      <c r="S164">
        <v>1466.969970703125</v>
      </c>
      <c r="T164">
        <v>1593.5733235677083</v>
      </c>
    </row>
    <row r="165" spans="1:20" x14ac:dyDescent="0.35">
      <c r="A165" s="1">
        <v>45874.45</v>
      </c>
      <c r="B165" t="s">
        <v>39</v>
      </c>
      <c r="C165">
        <v>1688.5999755859375</v>
      </c>
      <c r="D165">
        <v>1690.300048828125</v>
      </c>
      <c r="E165">
        <v>1688.5999755859375</v>
      </c>
      <c r="F165">
        <v>1690</v>
      </c>
      <c r="G165">
        <v>562</v>
      </c>
      <c r="H165">
        <v>150774</v>
      </c>
      <c r="I165">
        <v>2.2074387662534018E-2</v>
      </c>
      <c r="J165">
        <v>36.5</v>
      </c>
      <c r="K165">
        <v>36.780029296875</v>
      </c>
      <c r="L165">
        <v>49834</v>
      </c>
      <c r="M165">
        <v>1613.530029296875</v>
      </c>
      <c r="N165">
        <v>1698.52001953125</v>
      </c>
      <c r="O165">
        <v>1599.9599609375</v>
      </c>
      <c r="P165">
        <v>1637.5299886067708</v>
      </c>
      <c r="Q165">
        <v>1618.760009765625</v>
      </c>
      <c r="R165">
        <v>1698.52001953125</v>
      </c>
      <c r="S165">
        <v>1466.969970703125</v>
      </c>
      <c r="T165">
        <v>1593.5733235677083</v>
      </c>
    </row>
    <row r="166" spans="1:20" x14ac:dyDescent="0.35">
      <c r="A166" s="1">
        <v>45874.449305555558</v>
      </c>
      <c r="B166" t="s">
        <v>39</v>
      </c>
      <c r="C166">
        <v>1690.300048828125</v>
      </c>
      <c r="D166">
        <v>1692</v>
      </c>
      <c r="E166">
        <v>1689</v>
      </c>
      <c r="F166">
        <v>1689.9000244140625</v>
      </c>
      <c r="G166">
        <v>1462</v>
      </c>
      <c r="H166">
        <v>150212</v>
      </c>
      <c r="I166">
        <v>2.2013924653197764E-2</v>
      </c>
      <c r="J166">
        <v>36.4000244140625</v>
      </c>
      <c r="K166">
        <v>36.6800537109375</v>
      </c>
      <c r="L166">
        <v>49834</v>
      </c>
      <c r="M166">
        <v>1613.530029296875</v>
      </c>
      <c r="N166">
        <v>1698.52001953125</v>
      </c>
      <c r="O166">
        <v>1599.9599609375</v>
      </c>
      <c r="P166">
        <v>1637.5299886067708</v>
      </c>
      <c r="Q166">
        <v>1618.760009765625</v>
      </c>
      <c r="R166">
        <v>1698.52001953125</v>
      </c>
      <c r="S166">
        <v>1466.969970703125</v>
      </c>
      <c r="T166">
        <v>1593.5733235677083</v>
      </c>
    </row>
    <row r="167" spans="1:20" x14ac:dyDescent="0.35">
      <c r="A167" s="1">
        <v>45874.448611111111</v>
      </c>
      <c r="B167" t="s">
        <v>39</v>
      </c>
      <c r="C167">
        <v>1689</v>
      </c>
      <c r="D167">
        <v>1690</v>
      </c>
      <c r="E167">
        <v>1688.300048828125</v>
      </c>
      <c r="F167">
        <v>1688.9000244140625</v>
      </c>
      <c r="G167">
        <v>994</v>
      </c>
      <c r="H167">
        <v>148750</v>
      </c>
      <c r="I167">
        <v>2.140914690901875E-2</v>
      </c>
      <c r="J167">
        <v>35.4000244140625</v>
      </c>
      <c r="K167">
        <v>35.6800537109375</v>
      </c>
      <c r="L167">
        <v>49834</v>
      </c>
      <c r="M167">
        <v>1613.530029296875</v>
      </c>
      <c r="N167">
        <v>1698.52001953125</v>
      </c>
      <c r="O167">
        <v>1599.9599609375</v>
      </c>
      <c r="P167">
        <v>1637.5299886067708</v>
      </c>
      <c r="Q167">
        <v>1618.760009765625</v>
      </c>
      <c r="R167">
        <v>1698.52001953125</v>
      </c>
      <c r="S167">
        <v>1466.969970703125</v>
      </c>
      <c r="T167">
        <v>1593.5733235677083</v>
      </c>
    </row>
    <row r="168" spans="1:20" x14ac:dyDescent="0.35">
      <c r="A168" s="1">
        <v>45874.447916666664</v>
      </c>
      <c r="B168" t="s">
        <v>39</v>
      </c>
      <c r="C168">
        <v>1689.300048828125</v>
      </c>
      <c r="D168">
        <v>1691.5</v>
      </c>
      <c r="E168">
        <v>1688.9000244140625</v>
      </c>
      <c r="F168">
        <v>1691.0999755859375</v>
      </c>
      <c r="G168">
        <v>871</v>
      </c>
      <c r="H168">
        <v>147756</v>
      </c>
      <c r="I168">
        <v>2.273962841604929E-2</v>
      </c>
      <c r="J168">
        <v>37.5999755859375</v>
      </c>
      <c r="K168">
        <v>37.8800048828125</v>
      </c>
      <c r="L168">
        <v>49834</v>
      </c>
      <c r="M168">
        <v>1613.530029296875</v>
      </c>
      <c r="N168">
        <v>1698.52001953125</v>
      </c>
      <c r="O168">
        <v>1599.9599609375</v>
      </c>
      <c r="P168">
        <v>1637.5299886067708</v>
      </c>
      <c r="Q168">
        <v>1618.760009765625</v>
      </c>
      <c r="R168">
        <v>1698.52001953125</v>
      </c>
      <c r="S168">
        <v>1466.969970703125</v>
      </c>
      <c r="T168">
        <v>1593.5733235677083</v>
      </c>
    </row>
    <row r="169" spans="1:20" x14ac:dyDescent="0.35">
      <c r="A169" s="1">
        <v>45874.447222222225</v>
      </c>
      <c r="B169" t="s">
        <v>39</v>
      </c>
      <c r="C169">
        <v>1691.0999755859375</v>
      </c>
      <c r="D169">
        <v>1692.800048828125</v>
      </c>
      <c r="E169">
        <v>1689.300048828125</v>
      </c>
      <c r="F169">
        <v>1689.699951171875</v>
      </c>
      <c r="G169">
        <v>1215</v>
      </c>
      <c r="H169">
        <v>146885</v>
      </c>
      <c r="I169">
        <v>2.1892924809117024E-2</v>
      </c>
      <c r="J169">
        <v>36.199951171875</v>
      </c>
      <c r="K169">
        <v>36.47998046875</v>
      </c>
      <c r="L169">
        <v>49834</v>
      </c>
      <c r="M169">
        <v>1613.530029296875</v>
      </c>
      <c r="N169">
        <v>1698.52001953125</v>
      </c>
      <c r="O169">
        <v>1599.9599609375</v>
      </c>
      <c r="P169">
        <v>1637.5299886067708</v>
      </c>
      <c r="Q169">
        <v>1618.760009765625</v>
      </c>
      <c r="R169">
        <v>1698.52001953125</v>
      </c>
      <c r="S169">
        <v>1466.969970703125</v>
      </c>
      <c r="T169">
        <v>1593.5733235677083</v>
      </c>
    </row>
    <row r="170" spans="1:20" x14ac:dyDescent="0.35">
      <c r="A170" s="1">
        <v>45874.446527777778</v>
      </c>
      <c r="B170" t="s">
        <v>39</v>
      </c>
      <c r="C170">
        <v>1689.699951171875</v>
      </c>
      <c r="D170">
        <v>1689.9000244140625</v>
      </c>
      <c r="E170">
        <v>1687.0999755859375</v>
      </c>
      <c r="F170">
        <v>1688</v>
      </c>
      <c r="G170">
        <v>1403</v>
      </c>
      <c r="H170">
        <v>145670</v>
      </c>
      <c r="I170">
        <v>2.0864832174175989E-2</v>
      </c>
      <c r="J170">
        <v>34.5</v>
      </c>
      <c r="K170">
        <v>34.780029296875</v>
      </c>
      <c r="L170">
        <v>49834</v>
      </c>
      <c r="M170">
        <v>1613.530029296875</v>
      </c>
      <c r="N170">
        <v>1698.52001953125</v>
      </c>
      <c r="O170">
        <v>1599.9599609375</v>
      </c>
      <c r="P170">
        <v>1637.5299886067708</v>
      </c>
      <c r="Q170">
        <v>1618.760009765625</v>
      </c>
      <c r="R170">
        <v>1698.52001953125</v>
      </c>
      <c r="S170">
        <v>1466.969970703125</v>
      </c>
      <c r="T170">
        <v>1593.5733235677083</v>
      </c>
    </row>
    <row r="171" spans="1:20" x14ac:dyDescent="0.35">
      <c r="A171" s="1">
        <v>45874.445833333331</v>
      </c>
      <c r="B171" t="s">
        <v>39</v>
      </c>
      <c r="C171">
        <v>1688</v>
      </c>
      <c r="D171">
        <v>1692.199951171875</v>
      </c>
      <c r="E171">
        <v>1688</v>
      </c>
      <c r="F171">
        <v>1691.4000244140625</v>
      </c>
      <c r="G171">
        <v>2048</v>
      </c>
      <c r="H171">
        <v>144267</v>
      </c>
      <c r="I171">
        <v>2.2921091269466284E-2</v>
      </c>
      <c r="J171">
        <v>37.9000244140625</v>
      </c>
      <c r="K171">
        <v>38.1800537109375</v>
      </c>
      <c r="L171">
        <v>49834</v>
      </c>
      <c r="M171">
        <v>1613.530029296875</v>
      </c>
      <c r="N171">
        <v>1698.52001953125</v>
      </c>
      <c r="O171">
        <v>1599.9599609375</v>
      </c>
      <c r="P171">
        <v>1637.5299886067708</v>
      </c>
      <c r="Q171">
        <v>1618.760009765625</v>
      </c>
      <c r="R171">
        <v>1698.52001953125</v>
      </c>
      <c r="S171">
        <v>1466.969970703125</v>
      </c>
      <c r="T171">
        <v>1593.5733235677083</v>
      </c>
    </row>
    <row r="172" spans="1:20" x14ac:dyDescent="0.35">
      <c r="A172" s="1">
        <v>45874.445138888892</v>
      </c>
      <c r="B172" t="s">
        <v>39</v>
      </c>
      <c r="C172">
        <v>1691</v>
      </c>
      <c r="D172">
        <v>1693</v>
      </c>
      <c r="E172">
        <v>1689.4000244140625</v>
      </c>
      <c r="F172">
        <v>1693</v>
      </c>
      <c r="G172">
        <v>1991</v>
      </c>
      <c r="H172">
        <v>142219</v>
      </c>
      <c r="I172">
        <v>2.3888720895071061E-2</v>
      </c>
      <c r="J172">
        <v>39.5</v>
      </c>
      <c r="K172">
        <v>39.780029296875</v>
      </c>
      <c r="L172">
        <v>49834</v>
      </c>
      <c r="M172">
        <v>1613.530029296875</v>
      </c>
      <c r="N172">
        <v>1698.52001953125</v>
      </c>
      <c r="O172">
        <v>1599.9599609375</v>
      </c>
      <c r="P172">
        <v>1637.5299886067708</v>
      </c>
      <c r="Q172">
        <v>1618.760009765625</v>
      </c>
      <c r="R172">
        <v>1698.52001953125</v>
      </c>
      <c r="S172">
        <v>1466.969970703125</v>
      </c>
      <c r="T172">
        <v>1593.5733235677083</v>
      </c>
    </row>
    <row r="173" spans="1:20" x14ac:dyDescent="0.35">
      <c r="A173" s="1">
        <v>45874.444444444445</v>
      </c>
      <c r="B173" t="s">
        <v>39</v>
      </c>
      <c r="C173">
        <v>1692.800048828125</v>
      </c>
      <c r="D173">
        <v>1694</v>
      </c>
      <c r="E173">
        <v>1692.300048828125</v>
      </c>
      <c r="F173">
        <v>1692.4000244140625</v>
      </c>
      <c r="G173">
        <v>936</v>
      </c>
      <c r="H173">
        <v>140228</v>
      </c>
      <c r="I173">
        <v>2.3525869013645298E-2</v>
      </c>
      <c r="J173">
        <v>38.9000244140625</v>
      </c>
      <c r="K173">
        <v>39.1800537109375</v>
      </c>
      <c r="L173">
        <v>49834</v>
      </c>
      <c r="M173">
        <v>1613.530029296875</v>
      </c>
      <c r="N173">
        <v>1698.52001953125</v>
      </c>
      <c r="O173">
        <v>1599.9599609375</v>
      </c>
      <c r="P173">
        <v>1637.5299886067708</v>
      </c>
      <c r="Q173">
        <v>1618.760009765625</v>
      </c>
      <c r="R173">
        <v>1698.52001953125</v>
      </c>
      <c r="S173">
        <v>1466.969970703125</v>
      </c>
      <c r="T173">
        <v>1593.5733235677083</v>
      </c>
    </row>
    <row r="174" spans="1:20" x14ac:dyDescent="0.35">
      <c r="A174" s="1">
        <v>45874.443749999999</v>
      </c>
      <c r="B174" t="s">
        <v>39</v>
      </c>
      <c r="C174">
        <v>1692.300048828125</v>
      </c>
      <c r="D174">
        <v>1695.5999755859375</v>
      </c>
      <c r="E174">
        <v>1692.0999755859375</v>
      </c>
      <c r="F174">
        <v>1693.5999755859375</v>
      </c>
      <c r="G174">
        <v>1624</v>
      </c>
      <c r="H174">
        <v>139292</v>
      </c>
      <c r="I174">
        <v>2.4251572776496824E-2</v>
      </c>
      <c r="J174">
        <v>40.0999755859375</v>
      </c>
      <c r="K174">
        <v>40.3800048828125</v>
      </c>
      <c r="L174">
        <v>49834</v>
      </c>
      <c r="M174">
        <v>1613.530029296875</v>
      </c>
      <c r="N174">
        <v>1698.52001953125</v>
      </c>
      <c r="O174">
        <v>1599.9599609375</v>
      </c>
      <c r="P174">
        <v>1637.5299886067708</v>
      </c>
      <c r="Q174">
        <v>1618.760009765625</v>
      </c>
      <c r="R174">
        <v>1698.52001953125</v>
      </c>
      <c r="S174">
        <v>1466.969970703125</v>
      </c>
      <c r="T174">
        <v>1593.5733235677083</v>
      </c>
    </row>
    <row r="175" spans="1:20" x14ac:dyDescent="0.35">
      <c r="A175" s="1">
        <v>45874.443055555559</v>
      </c>
      <c r="B175" t="s">
        <v>39</v>
      </c>
      <c r="C175">
        <v>1694.300048828125</v>
      </c>
      <c r="D175">
        <v>1694.4000244140625</v>
      </c>
      <c r="E175">
        <v>1691.199951171875</v>
      </c>
      <c r="F175">
        <v>1693.0999755859375</v>
      </c>
      <c r="G175">
        <v>920</v>
      </c>
      <c r="H175">
        <v>137668</v>
      </c>
      <c r="I175">
        <v>2.3949183904407319E-2</v>
      </c>
      <c r="J175">
        <v>39.5999755859375</v>
      </c>
      <c r="K175">
        <v>39.8800048828125</v>
      </c>
      <c r="L175">
        <v>49834</v>
      </c>
      <c r="M175">
        <v>1613.530029296875</v>
      </c>
      <c r="N175">
        <v>1698.52001953125</v>
      </c>
      <c r="O175">
        <v>1599.9599609375</v>
      </c>
      <c r="P175">
        <v>1637.5299886067708</v>
      </c>
      <c r="Q175">
        <v>1618.760009765625</v>
      </c>
      <c r="R175">
        <v>1698.52001953125</v>
      </c>
      <c r="S175">
        <v>1466.969970703125</v>
      </c>
      <c r="T175">
        <v>1593.5733235677083</v>
      </c>
    </row>
    <row r="176" spans="1:20" x14ac:dyDescent="0.35">
      <c r="A176" s="1">
        <v>45874.442361111112</v>
      </c>
      <c r="B176" t="s">
        <v>39</v>
      </c>
      <c r="C176">
        <v>1692.699951171875</v>
      </c>
      <c r="D176">
        <v>1695</v>
      </c>
      <c r="E176">
        <v>1690.9000244140625</v>
      </c>
      <c r="F176">
        <v>1691.300048828125</v>
      </c>
      <c r="G176">
        <v>2454</v>
      </c>
      <c r="H176">
        <v>136748</v>
      </c>
      <c r="I176">
        <v>2.2860628260130026E-2</v>
      </c>
      <c r="J176">
        <v>37.800048828125</v>
      </c>
      <c r="K176">
        <v>38.080078125</v>
      </c>
      <c r="L176">
        <v>49834</v>
      </c>
      <c r="M176">
        <v>1613.530029296875</v>
      </c>
      <c r="N176">
        <v>1698.52001953125</v>
      </c>
      <c r="O176">
        <v>1599.9599609375</v>
      </c>
      <c r="P176">
        <v>1637.5299886067708</v>
      </c>
      <c r="Q176">
        <v>1618.760009765625</v>
      </c>
      <c r="R176">
        <v>1698.52001953125</v>
      </c>
      <c r="S176">
        <v>1466.969970703125</v>
      </c>
      <c r="T176">
        <v>1593.5733235677083</v>
      </c>
    </row>
    <row r="177" spans="1:20" x14ac:dyDescent="0.35">
      <c r="A177" s="1">
        <v>45874.441666666666</v>
      </c>
      <c r="B177" t="s">
        <v>39</v>
      </c>
      <c r="C177">
        <v>1691.9000244140625</v>
      </c>
      <c r="D177">
        <v>1691.9000244140625</v>
      </c>
      <c r="E177">
        <v>1688.800048828125</v>
      </c>
      <c r="F177">
        <v>1689.0999755859375</v>
      </c>
      <c r="G177">
        <v>820</v>
      </c>
      <c r="H177">
        <v>134294</v>
      </c>
      <c r="I177">
        <v>2.1530072927691261E-2</v>
      </c>
      <c r="J177">
        <v>35.5999755859375</v>
      </c>
      <c r="K177">
        <v>35.8800048828125</v>
      </c>
      <c r="L177">
        <v>49834</v>
      </c>
      <c r="M177">
        <v>1613.530029296875</v>
      </c>
      <c r="N177">
        <v>1698.52001953125</v>
      </c>
      <c r="O177">
        <v>1599.9599609375</v>
      </c>
      <c r="P177">
        <v>1637.5299886067708</v>
      </c>
      <c r="Q177">
        <v>1618.760009765625</v>
      </c>
      <c r="R177">
        <v>1698.52001953125</v>
      </c>
      <c r="S177">
        <v>1466.969970703125</v>
      </c>
      <c r="T177">
        <v>1593.5733235677083</v>
      </c>
    </row>
    <row r="178" spans="1:20" x14ac:dyDescent="0.35">
      <c r="A178" s="1">
        <v>45874.440972222219</v>
      </c>
      <c r="B178" t="s">
        <v>39</v>
      </c>
      <c r="C178">
        <v>1689.199951171875</v>
      </c>
      <c r="D178">
        <v>1690.800048828125</v>
      </c>
      <c r="E178">
        <v>1688.5</v>
      </c>
      <c r="F178">
        <v>1690.800048828125</v>
      </c>
      <c r="G178">
        <v>1396</v>
      </c>
      <c r="H178">
        <v>133474</v>
      </c>
      <c r="I178">
        <v>2.2558239388040521E-2</v>
      </c>
      <c r="J178">
        <v>37.300048828125</v>
      </c>
      <c r="K178">
        <v>37.580078125</v>
      </c>
      <c r="L178">
        <v>49834</v>
      </c>
      <c r="M178">
        <v>1613.530029296875</v>
      </c>
      <c r="N178">
        <v>1698.52001953125</v>
      </c>
      <c r="O178">
        <v>1599.9599609375</v>
      </c>
      <c r="P178">
        <v>1637.5299886067708</v>
      </c>
      <c r="Q178">
        <v>1618.760009765625</v>
      </c>
      <c r="R178">
        <v>1698.52001953125</v>
      </c>
      <c r="S178">
        <v>1466.969970703125</v>
      </c>
      <c r="T178">
        <v>1593.5733235677083</v>
      </c>
    </row>
    <row r="179" spans="1:20" x14ac:dyDescent="0.35">
      <c r="A179" s="1">
        <v>45874.44027777778</v>
      </c>
      <c r="B179" t="s">
        <v>39</v>
      </c>
      <c r="C179">
        <v>1691</v>
      </c>
      <c r="D179">
        <v>1691.9000244140625</v>
      </c>
      <c r="E179">
        <v>1689.300048828125</v>
      </c>
      <c r="F179">
        <v>1690</v>
      </c>
      <c r="G179">
        <v>981</v>
      </c>
      <c r="H179">
        <v>132078</v>
      </c>
      <c r="I179">
        <v>2.2074387662534018E-2</v>
      </c>
      <c r="J179">
        <v>36.5</v>
      </c>
      <c r="K179">
        <v>36.780029296875</v>
      </c>
      <c r="L179">
        <v>49834</v>
      </c>
      <c r="M179">
        <v>1613.530029296875</v>
      </c>
      <c r="N179">
        <v>1698.52001953125</v>
      </c>
      <c r="O179">
        <v>1599.9599609375</v>
      </c>
      <c r="P179">
        <v>1637.5299886067708</v>
      </c>
      <c r="Q179">
        <v>1618.760009765625</v>
      </c>
      <c r="R179">
        <v>1698.52001953125</v>
      </c>
      <c r="S179">
        <v>1466.969970703125</v>
      </c>
      <c r="T179">
        <v>1593.5733235677083</v>
      </c>
    </row>
    <row r="180" spans="1:20" x14ac:dyDescent="0.35">
      <c r="A180" s="1">
        <v>45874.439583333333</v>
      </c>
      <c r="B180" t="s">
        <v>39</v>
      </c>
      <c r="C180">
        <v>1690</v>
      </c>
      <c r="D180">
        <v>1693.199951171875</v>
      </c>
      <c r="E180">
        <v>1689</v>
      </c>
      <c r="F180">
        <v>1693</v>
      </c>
      <c r="G180">
        <v>3039</v>
      </c>
      <c r="H180">
        <v>131097</v>
      </c>
      <c r="I180">
        <v>2.3888720895071061E-2</v>
      </c>
      <c r="J180">
        <v>39.5</v>
      </c>
      <c r="K180">
        <v>39.780029296875</v>
      </c>
      <c r="L180">
        <v>49834</v>
      </c>
      <c r="M180">
        <v>1613.530029296875</v>
      </c>
      <c r="N180">
        <v>1698.52001953125</v>
      </c>
      <c r="O180">
        <v>1599.9599609375</v>
      </c>
      <c r="P180">
        <v>1637.5299886067708</v>
      </c>
      <c r="Q180">
        <v>1618.760009765625</v>
      </c>
      <c r="R180">
        <v>1698.52001953125</v>
      </c>
      <c r="S180">
        <v>1466.969970703125</v>
      </c>
      <c r="T180">
        <v>1593.5733235677083</v>
      </c>
    </row>
    <row r="181" spans="1:20" x14ac:dyDescent="0.35">
      <c r="A181" s="1">
        <v>45874.438888888886</v>
      </c>
      <c r="B181" t="s">
        <v>39</v>
      </c>
      <c r="C181">
        <v>1693</v>
      </c>
      <c r="D181">
        <v>1694.5</v>
      </c>
      <c r="E181">
        <v>1690.800048828125</v>
      </c>
      <c r="F181">
        <v>1690.800048828125</v>
      </c>
      <c r="G181">
        <v>2812</v>
      </c>
      <c r="H181">
        <v>128058</v>
      </c>
      <c r="I181">
        <v>2.2558239388040521E-2</v>
      </c>
      <c r="J181">
        <v>37.300048828125</v>
      </c>
      <c r="K181">
        <v>37.580078125</v>
      </c>
      <c r="L181">
        <v>49834</v>
      </c>
      <c r="M181">
        <v>1613.530029296875</v>
      </c>
      <c r="N181">
        <v>1698.52001953125</v>
      </c>
      <c r="O181">
        <v>1599.9599609375</v>
      </c>
      <c r="P181">
        <v>1637.5299886067708</v>
      </c>
      <c r="Q181">
        <v>1618.760009765625</v>
      </c>
      <c r="R181">
        <v>1698.52001953125</v>
      </c>
      <c r="S181">
        <v>1466.969970703125</v>
      </c>
      <c r="T181">
        <v>1593.5733235677083</v>
      </c>
    </row>
    <row r="182" spans="1:20" x14ac:dyDescent="0.35">
      <c r="A182" s="1">
        <v>45874.438194444447</v>
      </c>
      <c r="B182" t="s">
        <v>39</v>
      </c>
      <c r="C182">
        <v>1690.4000244140625</v>
      </c>
      <c r="D182">
        <v>1692</v>
      </c>
      <c r="E182">
        <v>1688.4000244140625</v>
      </c>
      <c r="F182">
        <v>1689.300048828125</v>
      </c>
      <c r="G182">
        <v>3948</v>
      </c>
      <c r="H182">
        <v>125246</v>
      </c>
      <c r="I182">
        <v>2.1651072771771997E-2</v>
      </c>
      <c r="J182">
        <v>35.800048828125</v>
      </c>
      <c r="K182">
        <v>36.080078125</v>
      </c>
      <c r="L182">
        <v>49834</v>
      </c>
      <c r="M182">
        <v>1613.530029296875</v>
      </c>
      <c r="N182">
        <v>1698.52001953125</v>
      </c>
      <c r="O182">
        <v>1599.9599609375</v>
      </c>
      <c r="P182">
        <v>1637.5299886067708</v>
      </c>
      <c r="Q182">
        <v>1618.760009765625</v>
      </c>
      <c r="R182">
        <v>1698.52001953125</v>
      </c>
      <c r="S182">
        <v>1466.969970703125</v>
      </c>
      <c r="T182">
        <v>1593.5733235677083</v>
      </c>
    </row>
    <row r="183" spans="1:20" x14ac:dyDescent="0.35">
      <c r="A183" s="1">
        <v>45874.4375</v>
      </c>
      <c r="B183" t="s">
        <v>39</v>
      </c>
      <c r="C183">
        <v>1689.199951171875</v>
      </c>
      <c r="D183">
        <v>1689.300048828125</v>
      </c>
      <c r="E183">
        <v>1685.199951171875</v>
      </c>
      <c r="F183">
        <v>1685.699951171875</v>
      </c>
      <c r="G183">
        <v>1722</v>
      </c>
      <c r="H183">
        <v>121298</v>
      </c>
      <c r="I183">
        <v>1.9473813832400967E-2</v>
      </c>
      <c r="J183">
        <v>32.199951171875</v>
      </c>
      <c r="K183">
        <v>32.47998046875</v>
      </c>
      <c r="L183">
        <v>49834</v>
      </c>
      <c r="M183">
        <v>1613.530029296875</v>
      </c>
      <c r="N183">
        <v>1698.52001953125</v>
      </c>
      <c r="O183">
        <v>1599.9599609375</v>
      </c>
      <c r="P183">
        <v>1637.5299886067708</v>
      </c>
      <c r="Q183">
        <v>1618.760009765625</v>
      </c>
      <c r="R183">
        <v>1698.52001953125</v>
      </c>
      <c r="S183">
        <v>1466.969970703125</v>
      </c>
      <c r="T183">
        <v>1593.5733235677083</v>
      </c>
    </row>
    <row r="184" spans="1:20" x14ac:dyDescent="0.35">
      <c r="A184" s="1">
        <v>45874.436805555553</v>
      </c>
      <c r="B184" t="s">
        <v>39</v>
      </c>
      <c r="C184">
        <v>1685.4000244140625</v>
      </c>
      <c r="D184">
        <v>1687</v>
      </c>
      <c r="E184">
        <v>1685</v>
      </c>
      <c r="F184">
        <v>1685.4000244140625</v>
      </c>
      <c r="G184">
        <v>1025</v>
      </c>
      <c r="H184">
        <v>119576</v>
      </c>
      <c r="I184">
        <v>1.9292424804392198E-2</v>
      </c>
      <c r="J184">
        <v>31.9000244140625</v>
      </c>
      <c r="K184">
        <v>32.1800537109375</v>
      </c>
      <c r="L184">
        <v>49834</v>
      </c>
      <c r="M184">
        <v>1613.530029296875</v>
      </c>
      <c r="N184">
        <v>1698.52001953125</v>
      </c>
      <c r="O184">
        <v>1599.9599609375</v>
      </c>
      <c r="P184">
        <v>1637.5299886067708</v>
      </c>
      <c r="Q184">
        <v>1618.760009765625</v>
      </c>
      <c r="R184">
        <v>1698.52001953125</v>
      </c>
      <c r="S184">
        <v>1466.969970703125</v>
      </c>
      <c r="T184">
        <v>1593.5733235677083</v>
      </c>
    </row>
    <row r="185" spans="1:20" x14ac:dyDescent="0.35">
      <c r="A185" s="1">
        <v>45874.436111111114</v>
      </c>
      <c r="B185" t="s">
        <v>39</v>
      </c>
      <c r="C185">
        <v>1685</v>
      </c>
      <c r="D185">
        <v>1685.699951171875</v>
      </c>
      <c r="E185">
        <v>1683.800048828125</v>
      </c>
      <c r="F185">
        <v>1684.0999755859375</v>
      </c>
      <c r="G185">
        <v>897</v>
      </c>
      <c r="H185">
        <v>118551</v>
      </c>
      <c r="I185">
        <v>1.850618420679619E-2</v>
      </c>
      <c r="J185">
        <v>30.5999755859375</v>
      </c>
      <c r="K185">
        <v>30.8800048828125</v>
      </c>
      <c r="L185">
        <v>49834</v>
      </c>
      <c r="M185">
        <v>1613.530029296875</v>
      </c>
      <c r="N185">
        <v>1698.52001953125</v>
      </c>
      <c r="O185">
        <v>1599.9599609375</v>
      </c>
      <c r="P185">
        <v>1637.5299886067708</v>
      </c>
      <c r="Q185">
        <v>1618.760009765625</v>
      </c>
      <c r="R185">
        <v>1698.52001953125</v>
      </c>
      <c r="S185">
        <v>1466.969970703125</v>
      </c>
      <c r="T185">
        <v>1593.5733235677083</v>
      </c>
    </row>
    <row r="186" spans="1:20" x14ac:dyDescent="0.35">
      <c r="A186" s="1">
        <v>45874.435416666667</v>
      </c>
      <c r="B186" t="s">
        <v>39</v>
      </c>
      <c r="C186">
        <v>1684</v>
      </c>
      <c r="D186">
        <v>1685.5999755859375</v>
      </c>
      <c r="E186">
        <v>1682.5</v>
      </c>
      <c r="F186">
        <v>1685.300048828125</v>
      </c>
      <c r="G186">
        <v>1721</v>
      </c>
      <c r="H186">
        <v>117654</v>
      </c>
      <c r="I186">
        <v>1.9231961795055943E-2</v>
      </c>
      <c r="J186">
        <v>31.800048828125</v>
      </c>
      <c r="K186">
        <v>32.080078125</v>
      </c>
      <c r="L186">
        <v>49834</v>
      </c>
      <c r="M186">
        <v>1613.530029296875</v>
      </c>
      <c r="N186">
        <v>1698.52001953125</v>
      </c>
      <c r="O186">
        <v>1599.9599609375</v>
      </c>
      <c r="P186">
        <v>1637.5299886067708</v>
      </c>
      <c r="Q186">
        <v>1618.760009765625</v>
      </c>
      <c r="R186">
        <v>1698.52001953125</v>
      </c>
      <c r="S186">
        <v>1466.969970703125</v>
      </c>
      <c r="T186">
        <v>1593.5733235677083</v>
      </c>
    </row>
    <row r="187" spans="1:20" x14ac:dyDescent="0.35">
      <c r="A187" s="1">
        <v>45874.43472222222</v>
      </c>
      <c r="B187" t="s">
        <v>39</v>
      </c>
      <c r="C187">
        <v>1685.199951171875</v>
      </c>
      <c r="D187">
        <v>1687.4000244140625</v>
      </c>
      <c r="E187">
        <v>1683.5</v>
      </c>
      <c r="F187">
        <v>1685.9000244140625</v>
      </c>
      <c r="G187">
        <v>1777</v>
      </c>
      <c r="H187">
        <v>115933</v>
      </c>
      <c r="I187">
        <v>1.9594813676481707E-2</v>
      </c>
      <c r="J187">
        <v>32.4000244140625</v>
      </c>
      <c r="K187">
        <v>32.6800537109375</v>
      </c>
      <c r="L187">
        <v>49834</v>
      </c>
      <c r="M187">
        <v>1613.530029296875</v>
      </c>
      <c r="N187">
        <v>1698.52001953125</v>
      </c>
      <c r="O187">
        <v>1599.9599609375</v>
      </c>
      <c r="P187">
        <v>1637.5299886067708</v>
      </c>
      <c r="Q187">
        <v>1618.760009765625</v>
      </c>
      <c r="R187">
        <v>1698.52001953125</v>
      </c>
      <c r="S187">
        <v>1466.969970703125</v>
      </c>
      <c r="T187">
        <v>1593.5733235677083</v>
      </c>
    </row>
    <row r="188" spans="1:20" x14ac:dyDescent="0.35">
      <c r="A188" s="1">
        <v>45874.434027777781</v>
      </c>
      <c r="B188" t="s">
        <v>39</v>
      </c>
      <c r="C188">
        <v>1685.199951171875</v>
      </c>
      <c r="D188">
        <v>1687.9000244140625</v>
      </c>
      <c r="E188">
        <v>1684.199951171875</v>
      </c>
      <c r="F188">
        <v>1687.199951171875</v>
      </c>
      <c r="G188">
        <v>2675</v>
      </c>
      <c r="H188">
        <v>114156</v>
      </c>
      <c r="I188">
        <v>2.038098044866949E-2</v>
      </c>
      <c r="J188">
        <v>33.699951171875</v>
      </c>
      <c r="K188">
        <v>33.97998046875</v>
      </c>
      <c r="L188">
        <v>49834</v>
      </c>
      <c r="M188">
        <v>1613.530029296875</v>
      </c>
      <c r="N188">
        <v>1698.52001953125</v>
      </c>
      <c r="O188">
        <v>1599.9599609375</v>
      </c>
      <c r="P188">
        <v>1637.5299886067708</v>
      </c>
      <c r="Q188">
        <v>1618.760009765625</v>
      </c>
      <c r="R188">
        <v>1698.52001953125</v>
      </c>
      <c r="S188">
        <v>1466.969970703125</v>
      </c>
      <c r="T188">
        <v>1593.5733235677083</v>
      </c>
    </row>
    <row r="189" spans="1:20" x14ac:dyDescent="0.35">
      <c r="A189" s="1">
        <v>45874.433333333334</v>
      </c>
      <c r="B189" t="s">
        <v>39</v>
      </c>
      <c r="C189">
        <v>1687.0999755859375</v>
      </c>
      <c r="D189">
        <v>1689.9000244140625</v>
      </c>
      <c r="E189">
        <v>1686.4000244140625</v>
      </c>
      <c r="F189">
        <v>1686.4000244140625</v>
      </c>
      <c r="G189">
        <v>2752</v>
      </c>
      <c r="H189">
        <v>111481</v>
      </c>
      <c r="I189">
        <v>1.9897202548571212E-2</v>
      </c>
      <c r="J189">
        <v>32.9000244140625</v>
      </c>
      <c r="K189">
        <v>33.1800537109375</v>
      </c>
      <c r="L189">
        <v>49834</v>
      </c>
      <c r="M189">
        <v>1613.530029296875</v>
      </c>
      <c r="N189">
        <v>1698.52001953125</v>
      </c>
      <c r="O189">
        <v>1599.9599609375</v>
      </c>
      <c r="P189">
        <v>1637.5299886067708</v>
      </c>
      <c r="Q189">
        <v>1618.760009765625</v>
      </c>
      <c r="R189">
        <v>1698.52001953125</v>
      </c>
      <c r="S189">
        <v>1466.969970703125</v>
      </c>
      <c r="T189">
        <v>1593.5733235677083</v>
      </c>
    </row>
    <row r="190" spans="1:20" x14ac:dyDescent="0.35">
      <c r="A190" s="1">
        <v>45874.432638888888</v>
      </c>
      <c r="B190" t="s">
        <v>39</v>
      </c>
      <c r="C190">
        <v>1687.199951171875</v>
      </c>
      <c r="D190">
        <v>1687.300048828125</v>
      </c>
      <c r="E190">
        <v>1681.300048828125</v>
      </c>
      <c r="F190">
        <v>1681.5</v>
      </c>
      <c r="G190">
        <v>3946</v>
      </c>
      <c r="H190">
        <v>108729</v>
      </c>
      <c r="I190">
        <v>1.6933776837012398E-2</v>
      </c>
      <c r="J190">
        <v>28</v>
      </c>
      <c r="K190">
        <v>28.280029296875</v>
      </c>
      <c r="L190">
        <v>49834</v>
      </c>
      <c r="M190">
        <v>1613.530029296875</v>
      </c>
      <c r="N190">
        <v>1698.52001953125</v>
      </c>
      <c r="O190">
        <v>1599.9599609375</v>
      </c>
      <c r="P190">
        <v>1637.5299886067708</v>
      </c>
      <c r="Q190">
        <v>1618.760009765625</v>
      </c>
      <c r="R190">
        <v>1698.52001953125</v>
      </c>
      <c r="S190">
        <v>1466.969970703125</v>
      </c>
      <c r="T190">
        <v>1593.5733235677083</v>
      </c>
    </row>
    <row r="191" spans="1:20" x14ac:dyDescent="0.35">
      <c r="A191" s="1">
        <v>45874.431944444441</v>
      </c>
      <c r="B191" t="s">
        <v>39</v>
      </c>
      <c r="C191">
        <v>1681.300048828125</v>
      </c>
      <c r="D191">
        <v>1681.9000244140625</v>
      </c>
      <c r="E191">
        <v>1679.5999755859375</v>
      </c>
      <c r="F191">
        <v>1679.5999755859375</v>
      </c>
      <c r="G191">
        <v>2828</v>
      </c>
      <c r="H191">
        <v>104783</v>
      </c>
      <c r="I191">
        <v>1.5784684357990627E-2</v>
      </c>
      <c r="J191">
        <v>26.0999755859375</v>
      </c>
      <c r="K191">
        <v>26.3800048828125</v>
      </c>
      <c r="L191">
        <v>49834</v>
      </c>
      <c r="M191">
        <v>1613.530029296875</v>
      </c>
      <c r="N191">
        <v>1698.52001953125</v>
      </c>
      <c r="O191">
        <v>1599.9599609375</v>
      </c>
      <c r="P191">
        <v>1637.5299886067708</v>
      </c>
      <c r="Q191">
        <v>1618.760009765625</v>
      </c>
      <c r="R191">
        <v>1698.52001953125</v>
      </c>
      <c r="S191">
        <v>1466.969970703125</v>
      </c>
      <c r="T191">
        <v>1593.5733235677083</v>
      </c>
    </row>
    <row r="192" spans="1:20" x14ac:dyDescent="0.35">
      <c r="A192" s="1">
        <v>45874.431250000001</v>
      </c>
      <c r="B192" t="s">
        <v>39</v>
      </c>
      <c r="C192">
        <v>1679.5999755859375</v>
      </c>
      <c r="D192">
        <v>1679.5999755859375</v>
      </c>
      <c r="E192">
        <v>1678.5999755859375</v>
      </c>
      <c r="F192">
        <v>1679.199951171875</v>
      </c>
      <c r="G192">
        <v>957</v>
      </c>
      <c r="H192">
        <v>101955</v>
      </c>
      <c r="I192">
        <v>1.5542758495237376E-2</v>
      </c>
      <c r="J192">
        <v>25.699951171875</v>
      </c>
      <c r="K192">
        <v>25.97998046875</v>
      </c>
      <c r="L192">
        <v>49834</v>
      </c>
      <c r="M192">
        <v>1613.530029296875</v>
      </c>
      <c r="N192">
        <v>1698.52001953125</v>
      </c>
      <c r="O192">
        <v>1599.9599609375</v>
      </c>
      <c r="P192">
        <v>1637.5299886067708</v>
      </c>
      <c r="Q192">
        <v>1618.760009765625</v>
      </c>
      <c r="R192">
        <v>1698.52001953125</v>
      </c>
      <c r="S192">
        <v>1466.969970703125</v>
      </c>
      <c r="T192">
        <v>1593.5733235677083</v>
      </c>
    </row>
    <row r="193" spans="1:20" x14ac:dyDescent="0.35">
      <c r="A193" s="1">
        <v>45874.430555555555</v>
      </c>
      <c r="B193" t="s">
        <v>39</v>
      </c>
      <c r="C193">
        <v>1679.0999755859375</v>
      </c>
      <c r="D193">
        <v>1679.199951171875</v>
      </c>
      <c r="E193">
        <v>1677.199951171875</v>
      </c>
      <c r="F193">
        <v>1677.199951171875</v>
      </c>
      <c r="G193">
        <v>1697</v>
      </c>
      <c r="H193">
        <v>100998</v>
      </c>
      <c r="I193">
        <v>1.4333203006879347E-2</v>
      </c>
      <c r="J193">
        <v>23.699951171875</v>
      </c>
      <c r="K193">
        <v>23.97998046875</v>
      </c>
      <c r="L193">
        <v>49834</v>
      </c>
      <c r="M193">
        <v>1613.530029296875</v>
      </c>
      <c r="N193">
        <v>1698.52001953125</v>
      </c>
      <c r="O193">
        <v>1599.9599609375</v>
      </c>
      <c r="P193">
        <v>1637.5299886067708</v>
      </c>
      <c r="Q193">
        <v>1618.760009765625</v>
      </c>
      <c r="R193">
        <v>1698.52001953125</v>
      </c>
      <c r="S193">
        <v>1466.969970703125</v>
      </c>
      <c r="T193">
        <v>1593.5733235677083</v>
      </c>
    </row>
    <row r="194" spans="1:20" x14ac:dyDescent="0.35">
      <c r="A194" s="1">
        <v>45874.429861111108</v>
      </c>
      <c r="B194" t="s">
        <v>39</v>
      </c>
      <c r="C194">
        <v>1677.199951171875</v>
      </c>
      <c r="D194">
        <v>1678.300048828125</v>
      </c>
      <c r="E194">
        <v>1677.0999755859375</v>
      </c>
      <c r="F194">
        <v>1677.300048828125</v>
      </c>
      <c r="G194">
        <v>785</v>
      </c>
      <c r="H194">
        <v>99301</v>
      </c>
      <c r="I194">
        <v>1.4393739841623829E-2</v>
      </c>
      <c r="J194">
        <v>23.800048828125</v>
      </c>
      <c r="K194">
        <v>24.080078125</v>
      </c>
      <c r="L194">
        <v>49834</v>
      </c>
      <c r="M194">
        <v>1613.530029296875</v>
      </c>
      <c r="N194">
        <v>1698.52001953125</v>
      </c>
      <c r="O194">
        <v>1599.9599609375</v>
      </c>
      <c r="P194">
        <v>1637.5299886067708</v>
      </c>
      <c r="Q194">
        <v>1618.760009765625</v>
      </c>
      <c r="R194">
        <v>1698.52001953125</v>
      </c>
      <c r="S194">
        <v>1466.969970703125</v>
      </c>
      <c r="T194">
        <v>1593.5733235677083</v>
      </c>
    </row>
    <row r="195" spans="1:20" x14ac:dyDescent="0.35">
      <c r="A195" s="1">
        <v>45874.429166666669</v>
      </c>
      <c r="B195" t="s">
        <v>39</v>
      </c>
      <c r="C195">
        <v>1677.300048828125</v>
      </c>
      <c r="D195">
        <v>1678.800048828125</v>
      </c>
      <c r="E195">
        <v>1677</v>
      </c>
      <c r="F195">
        <v>1678.4000244140625</v>
      </c>
      <c r="G195">
        <v>1740</v>
      </c>
      <c r="H195">
        <v>98516</v>
      </c>
      <c r="I195">
        <v>1.5058980595139099E-2</v>
      </c>
      <c r="J195">
        <v>24.9000244140625</v>
      </c>
      <c r="K195">
        <v>25.1800537109375</v>
      </c>
      <c r="L195">
        <v>49834</v>
      </c>
      <c r="M195">
        <v>1613.530029296875</v>
      </c>
      <c r="N195">
        <v>1698.52001953125</v>
      </c>
      <c r="O195">
        <v>1599.9599609375</v>
      </c>
      <c r="P195">
        <v>1637.5299886067708</v>
      </c>
      <c r="Q195">
        <v>1618.760009765625</v>
      </c>
      <c r="R195">
        <v>1698.52001953125</v>
      </c>
      <c r="S195">
        <v>1466.969970703125</v>
      </c>
      <c r="T195">
        <v>1593.5733235677083</v>
      </c>
    </row>
    <row r="196" spans="1:20" x14ac:dyDescent="0.35">
      <c r="A196" s="1">
        <v>45874.428472222222</v>
      </c>
      <c r="B196" t="s">
        <v>39</v>
      </c>
      <c r="C196">
        <v>1678.5</v>
      </c>
      <c r="D196">
        <v>1678.800048828125</v>
      </c>
      <c r="E196">
        <v>1677.699951171875</v>
      </c>
      <c r="F196">
        <v>1677.9000244140625</v>
      </c>
      <c r="G196">
        <v>1400</v>
      </c>
      <c r="H196">
        <v>96776</v>
      </c>
      <c r="I196">
        <v>1.4756591723049592E-2</v>
      </c>
      <c r="J196">
        <v>24.4000244140625</v>
      </c>
      <c r="K196">
        <v>24.6800537109375</v>
      </c>
      <c r="L196">
        <v>49834</v>
      </c>
      <c r="M196">
        <v>1613.530029296875</v>
      </c>
      <c r="N196">
        <v>1698.52001953125</v>
      </c>
      <c r="O196">
        <v>1599.9599609375</v>
      </c>
      <c r="P196">
        <v>1637.5299886067708</v>
      </c>
      <c r="Q196">
        <v>1618.760009765625</v>
      </c>
      <c r="R196">
        <v>1698.52001953125</v>
      </c>
      <c r="S196">
        <v>1466.969970703125</v>
      </c>
      <c r="T196">
        <v>1593.5733235677083</v>
      </c>
    </row>
    <row r="197" spans="1:20" x14ac:dyDescent="0.35">
      <c r="A197" s="1">
        <v>45874.427777777775</v>
      </c>
      <c r="B197" t="s">
        <v>39</v>
      </c>
      <c r="C197">
        <v>1677.800048828125</v>
      </c>
      <c r="D197">
        <v>1677.9000244140625</v>
      </c>
      <c r="E197">
        <v>1676.300048828125</v>
      </c>
      <c r="F197">
        <v>1676.300048828125</v>
      </c>
      <c r="G197">
        <v>770</v>
      </c>
      <c r="H197">
        <v>95376</v>
      </c>
      <c r="I197">
        <v>1.3788962097444814E-2</v>
      </c>
      <c r="J197">
        <v>22.800048828125</v>
      </c>
      <c r="K197">
        <v>23.080078125</v>
      </c>
      <c r="L197">
        <v>49834</v>
      </c>
      <c r="M197">
        <v>1613.530029296875</v>
      </c>
      <c r="N197">
        <v>1698.52001953125</v>
      </c>
      <c r="O197">
        <v>1599.9599609375</v>
      </c>
      <c r="P197">
        <v>1637.5299886067708</v>
      </c>
      <c r="Q197">
        <v>1618.760009765625</v>
      </c>
      <c r="R197">
        <v>1698.52001953125</v>
      </c>
      <c r="S197">
        <v>1466.969970703125</v>
      </c>
      <c r="T197">
        <v>1593.5733235677083</v>
      </c>
    </row>
    <row r="198" spans="1:20" x14ac:dyDescent="0.35">
      <c r="A198" s="1">
        <v>45874.427083333336</v>
      </c>
      <c r="B198" t="s">
        <v>39</v>
      </c>
      <c r="C198">
        <v>1676.5999755859375</v>
      </c>
      <c r="D198">
        <v>1677.9000244140625</v>
      </c>
      <c r="E198">
        <v>1676</v>
      </c>
      <c r="F198">
        <v>1677.300048828125</v>
      </c>
      <c r="G198">
        <v>1717</v>
      </c>
      <c r="H198">
        <v>94606</v>
      </c>
      <c r="I198">
        <v>1.4393739841623829E-2</v>
      </c>
      <c r="J198">
        <v>23.800048828125</v>
      </c>
      <c r="K198">
        <v>24.080078125</v>
      </c>
      <c r="L198">
        <v>49834</v>
      </c>
      <c r="M198">
        <v>1613.530029296875</v>
      </c>
      <c r="N198">
        <v>1698.52001953125</v>
      </c>
      <c r="O198">
        <v>1599.9599609375</v>
      </c>
      <c r="P198">
        <v>1637.5299886067708</v>
      </c>
      <c r="Q198">
        <v>1618.760009765625</v>
      </c>
      <c r="R198">
        <v>1698.52001953125</v>
      </c>
      <c r="S198">
        <v>1466.969970703125</v>
      </c>
      <c r="T198">
        <v>1593.5733235677083</v>
      </c>
    </row>
    <row r="199" spans="1:20" x14ac:dyDescent="0.35">
      <c r="A199" s="1">
        <v>45874.426388888889</v>
      </c>
      <c r="B199" t="s">
        <v>39</v>
      </c>
      <c r="C199">
        <v>1677.300048828125</v>
      </c>
      <c r="D199">
        <v>1678</v>
      </c>
      <c r="E199">
        <v>1676.5999755859375</v>
      </c>
      <c r="F199">
        <v>1677.4000244140625</v>
      </c>
      <c r="G199">
        <v>1391</v>
      </c>
      <c r="H199">
        <v>92889</v>
      </c>
      <c r="I199">
        <v>1.4454202850960085E-2</v>
      </c>
      <c r="J199">
        <v>23.9000244140625</v>
      </c>
      <c r="K199">
        <v>24.1800537109375</v>
      </c>
      <c r="L199">
        <v>49834</v>
      </c>
      <c r="M199">
        <v>1613.530029296875</v>
      </c>
      <c r="N199">
        <v>1698.52001953125</v>
      </c>
      <c r="O199">
        <v>1599.9599609375</v>
      </c>
      <c r="P199">
        <v>1637.5299886067708</v>
      </c>
      <c r="Q199">
        <v>1618.760009765625</v>
      </c>
      <c r="R199">
        <v>1698.52001953125</v>
      </c>
      <c r="S199">
        <v>1466.969970703125</v>
      </c>
      <c r="T199">
        <v>1593.5733235677083</v>
      </c>
    </row>
    <row r="200" spans="1:20" x14ac:dyDescent="0.35">
      <c r="A200" s="1">
        <v>45874.425694444442</v>
      </c>
      <c r="B200" t="s">
        <v>39</v>
      </c>
      <c r="C200">
        <v>1677.5</v>
      </c>
      <c r="D200">
        <v>1678</v>
      </c>
      <c r="E200">
        <v>1675.699951171875</v>
      </c>
      <c r="F200">
        <v>1676</v>
      </c>
      <c r="G200">
        <v>1859</v>
      </c>
      <c r="H200">
        <v>91498</v>
      </c>
      <c r="I200">
        <v>1.3607499244027819E-2</v>
      </c>
      <c r="J200">
        <v>22.5</v>
      </c>
      <c r="K200">
        <v>22.780029296875</v>
      </c>
      <c r="L200">
        <v>49834</v>
      </c>
      <c r="M200">
        <v>1613.530029296875</v>
      </c>
      <c r="N200">
        <v>1698.52001953125</v>
      </c>
      <c r="O200">
        <v>1599.9599609375</v>
      </c>
      <c r="P200">
        <v>1637.5299886067708</v>
      </c>
      <c r="Q200">
        <v>1618.760009765625</v>
      </c>
      <c r="R200">
        <v>1698.52001953125</v>
      </c>
      <c r="S200">
        <v>1466.969970703125</v>
      </c>
      <c r="T200">
        <v>1593.5733235677083</v>
      </c>
    </row>
    <row r="201" spans="1:20" x14ac:dyDescent="0.35">
      <c r="A201" s="1">
        <v>45874.425000000003</v>
      </c>
      <c r="B201" t="s">
        <v>39</v>
      </c>
      <c r="C201">
        <v>1676</v>
      </c>
      <c r="D201">
        <v>1676.5</v>
      </c>
      <c r="E201">
        <v>1674</v>
      </c>
      <c r="F201">
        <v>1674.5</v>
      </c>
      <c r="G201">
        <v>2892</v>
      </c>
      <c r="H201">
        <v>89639</v>
      </c>
      <c r="I201">
        <v>1.2700332627759298E-2</v>
      </c>
      <c r="J201">
        <v>21</v>
      </c>
      <c r="K201">
        <v>21.280029296875</v>
      </c>
      <c r="L201">
        <v>49834</v>
      </c>
      <c r="M201">
        <v>1613.530029296875</v>
      </c>
      <c r="N201">
        <v>1698.52001953125</v>
      </c>
      <c r="O201">
        <v>1599.9599609375</v>
      </c>
      <c r="P201">
        <v>1637.5299886067708</v>
      </c>
      <c r="Q201">
        <v>1618.760009765625</v>
      </c>
      <c r="R201">
        <v>1698.52001953125</v>
      </c>
      <c r="S201">
        <v>1466.969970703125</v>
      </c>
      <c r="T201">
        <v>1593.5733235677083</v>
      </c>
    </row>
    <row r="202" spans="1:20" x14ac:dyDescent="0.35">
      <c r="A202" s="1">
        <v>45874.424305555556</v>
      </c>
      <c r="B202" t="s">
        <v>39</v>
      </c>
      <c r="C202">
        <v>1674.4000244140625</v>
      </c>
      <c r="D202">
        <v>1674.800048828125</v>
      </c>
      <c r="E202">
        <v>1671.800048828125</v>
      </c>
      <c r="F202">
        <v>1672</v>
      </c>
      <c r="G202">
        <v>1933</v>
      </c>
      <c r="H202">
        <v>86747</v>
      </c>
      <c r="I202">
        <v>1.1188388267311764E-2</v>
      </c>
      <c r="J202">
        <v>18.5</v>
      </c>
      <c r="K202">
        <v>18.780029296875</v>
      </c>
      <c r="L202">
        <v>49834</v>
      </c>
      <c r="M202">
        <v>1613.530029296875</v>
      </c>
      <c r="N202">
        <v>1698.52001953125</v>
      </c>
      <c r="O202">
        <v>1599.9599609375</v>
      </c>
      <c r="P202">
        <v>1637.5299886067708</v>
      </c>
      <c r="Q202">
        <v>1618.760009765625</v>
      </c>
      <c r="R202">
        <v>1698.52001953125</v>
      </c>
      <c r="S202">
        <v>1466.969970703125</v>
      </c>
      <c r="T202">
        <v>1593.5733235677083</v>
      </c>
    </row>
    <row r="203" spans="1:20" x14ac:dyDescent="0.35">
      <c r="A203" s="1">
        <v>45874.423611111109</v>
      </c>
      <c r="B203" t="s">
        <v>39</v>
      </c>
      <c r="C203">
        <v>1672</v>
      </c>
      <c r="D203">
        <v>1672.4000244140625</v>
      </c>
      <c r="E203">
        <v>1671.300048828125</v>
      </c>
      <c r="F203">
        <v>1672</v>
      </c>
      <c r="G203">
        <v>518</v>
      </c>
      <c r="H203">
        <v>84814</v>
      </c>
      <c r="I203">
        <v>1.1188388267311764E-2</v>
      </c>
      <c r="J203">
        <v>18.5</v>
      </c>
      <c r="K203">
        <v>18.780029296875</v>
      </c>
      <c r="L203">
        <v>49834</v>
      </c>
      <c r="M203">
        <v>1613.530029296875</v>
      </c>
      <c r="N203">
        <v>1698.52001953125</v>
      </c>
      <c r="O203">
        <v>1599.9599609375</v>
      </c>
      <c r="P203">
        <v>1637.5299886067708</v>
      </c>
      <c r="Q203">
        <v>1618.760009765625</v>
      </c>
      <c r="R203">
        <v>1698.52001953125</v>
      </c>
      <c r="S203">
        <v>1466.969970703125</v>
      </c>
      <c r="T203">
        <v>1593.5733235677083</v>
      </c>
    </row>
    <row r="204" spans="1:20" x14ac:dyDescent="0.35">
      <c r="A204" s="1">
        <v>45874.42291666667</v>
      </c>
      <c r="B204" t="s">
        <v>39</v>
      </c>
      <c r="C204">
        <v>1672</v>
      </c>
      <c r="D204">
        <v>1673.5</v>
      </c>
      <c r="E204">
        <v>1672</v>
      </c>
      <c r="F204">
        <v>1673.5</v>
      </c>
      <c r="G204">
        <v>766</v>
      </c>
      <c r="H204">
        <v>84296</v>
      </c>
      <c r="I204">
        <v>1.2095554883580285E-2</v>
      </c>
      <c r="J204">
        <v>20</v>
      </c>
      <c r="K204">
        <v>20.280029296875</v>
      </c>
      <c r="L204">
        <v>49834</v>
      </c>
      <c r="M204">
        <v>1613.530029296875</v>
      </c>
      <c r="N204">
        <v>1698.52001953125</v>
      </c>
      <c r="O204">
        <v>1599.9599609375</v>
      </c>
      <c r="P204">
        <v>1637.5299886067708</v>
      </c>
      <c r="Q204">
        <v>1618.760009765625</v>
      </c>
      <c r="R204">
        <v>1698.52001953125</v>
      </c>
      <c r="S204">
        <v>1466.969970703125</v>
      </c>
      <c r="T204">
        <v>1593.5733235677083</v>
      </c>
    </row>
    <row r="205" spans="1:20" x14ac:dyDescent="0.35">
      <c r="A205" s="1">
        <v>45874.422222222223</v>
      </c>
      <c r="B205" t="s">
        <v>39</v>
      </c>
      <c r="C205">
        <v>1673.5</v>
      </c>
      <c r="D205">
        <v>1673.5</v>
      </c>
      <c r="E205">
        <v>1672.4000244140625</v>
      </c>
      <c r="F205">
        <v>1672.4000244140625</v>
      </c>
      <c r="G205">
        <v>519</v>
      </c>
      <c r="H205">
        <v>83530</v>
      </c>
      <c r="I205">
        <v>1.1430314130065013E-2</v>
      </c>
      <c r="J205">
        <v>18.9000244140625</v>
      </c>
      <c r="K205">
        <v>19.1800537109375</v>
      </c>
      <c r="L205">
        <v>49834</v>
      </c>
      <c r="M205">
        <v>1613.530029296875</v>
      </c>
      <c r="N205">
        <v>1698.52001953125</v>
      </c>
      <c r="O205">
        <v>1599.9599609375</v>
      </c>
      <c r="P205">
        <v>1637.5299886067708</v>
      </c>
      <c r="Q205">
        <v>1618.760009765625</v>
      </c>
      <c r="R205">
        <v>1698.52001953125</v>
      </c>
      <c r="S205">
        <v>1466.969970703125</v>
      </c>
      <c r="T205">
        <v>1593.5733235677083</v>
      </c>
    </row>
    <row r="206" spans="1:20" x14ac:dyDescent="0.35">
      <c r="A206" s="1">
        <v>45874.421527777777</v>
      </c>
      <c r="B206" t="s">
        <v>39</v>
      </c>
      <c r="C206">
        <v>1672.9000244140625</v>
      </c>
      <c r="D206">
        <v>1673.0999755859375</v>
      </c>
      <c r="E206">
        <v>1672.199951171875</v>
      </c>
      <c r="F206">
        <v>1672.300048828125</v>
      </c>
      <c r="G206">
        <v>551</v>
      </c>
      <c r="H206">
        <v>83011</v>
      </c>
      <c r="I206">
        <v>1.1369851120728757E-2</v>
      </c>
      <c r="J206">
        <v>18.800048828125</v>
      </c>
      <c r="K206">
        <v>19.080078125</v>
      </c>
      <c r="L206">
        <v>49834</v>
      </c>
      <c r="M206">
        <v>1613.530029296875</v>
      </c>
      <c r="N206">
        <v>1698.52001953125</v>
      </c>
      <c r="O206">
        <v>1599.9599609375</v>
      </c>
      <c r="P206">
        <v>1637.5299886067708</v>
      </c>
      <c r="Q206">
        <v>1618.760009765625</v>
      </c>
      <c r="R206">
        <v>1698.52001953125</v>
      </c>
      <c r="S206">
        <v>1466.969970703125</v>
      </c>
      <c r="T206">
        <v>1593.5733235677083</v>
      </c>
    </row>
    <row r="207" spans="1:20" x14ac:dyDescent="0.35">
      <c r="A207" s="1">
        <v>45874.42083333333</v>
      </c>
      <c r="B207" t="s">
        <v>39</v>
      </c>
      <c r="C207">
        <v>1673</v>
      </c>
      <c r="D207">
        <v>1673.4000244140625</v>
      </c>
      <c r="E207">
        <v>1671.0999755859375</v>
      </c>
      <c r="F207">
        <v>1671.300048828125</v>
      </c>
      <c r="G207">
        <v>760</v>
      </c>
      <c r="H207">
        <v>82460</v>
      </c>
      <c r="I207">
        <v>1.0765073376549743E-2</v>
      </c>
      <c r="J207">
        <v>17.800048828125</v>
      </c>
      <c r="K207">
        <v>18.080078125</v>
      </c>
      <c r="L207">
        <v>49834</v>
      </c>
      <c r="M207">
        <v>1613.530029296875</v>
      </c>
      <c r="N207">
        <v>1698.52001953125</v>
      </c>
      <c r="O207">
        <v>1599.9599609375</v>
      </c>
      <c r="P207">
        <v>1637.5299886067708</v>
      </c>
      <c r="Q207">
        <v>1618.760009765625</v>
      </c>
      <c r="R207">
        <v>1698.52001953125</v>
      </c>
      <c r="S207">
        <v>1466.969970703125</v>
      </c>
      <c r="T207">
        <v>1593.5733235677083</v>
      </c>
    </row>
    <row r="208" spans="1:20" x14ac:dyDescent="0.35">
      <c r="A208" s="1">
        <v>45874.420138888891</v>
      </c>
      <c r="B208" t="s">
        <v>39</v>
      </c>
      <c r="C208">
        <v>1671.300048828125</v>
      </c>
      <c r="D208">
        <v>1672.5</v>
      </c>
      <c r="E208">
        <v>1671</v>
      </c>
      <c r="F208">
        <v>1672.4000244140625</v>
      </c>
      <c r="G208">
        <v>450</v>
      </c>
      <c r="H208">
        <v>81700</v>
      </c>
      <c r="I208">
        <v>1.1430314130065013E-2</v>
      </c>
      <c r="J208">
        <v>18.9000244140625</v>
      </c>
      <c r="K208">
        <v>19.1800537109375</v>
      </c>
      <c r="L208">
        <v>49834</v>
      </c>
      <c r="M208">
        <v>1613.530029296875</v>
      </c>
      <c r="N208">
        <v>1698.52001953125</v>
      </c>
      <c r="O208">
        <v>1599.9599609375</v>
      </c>
      <c r="P208">
        <v>1637.5299886067708</v>
      </c>
      <c r="Q208">
        <v>1618.760009765625</v>
      </c>
      <c r="R208">
        <v>1698.52001953125</v>
      </c>
      <c r="S208">
        <v>1466.969970703125</v>
      </c>
      <c r="T208">
        <v>1593.5733235677083</v>
      </c>
    </row>
    <row r="209" spans="1:20" x14ac:dyDescent="0.35">
      <c r="A209" s="1">
        <v>45874.419444444444</v>
      </c>
      <c r="B209" t="s">
        <v>39</v>
      </c>
      <c r="C209">
        <v>1672.4000244140625</v>
      </c>
      <c r="D209">
        <v>1673.4000244140625</v>
      </c>
      <c r="E209">
        <v>1670.199951171875</v>
      </c>
      <c r="F209">
        <v>1672.9000244140625</v>
      </c>
      <c r="G209">
        <v>950</v>
      </c>
      <c r="H209">
        <v>81250</v>
      </c>
      <c r="I209">
        <v>1.173270300215452E-2</v>
      </c>
      <c r="J209">
        <v>19.4000244140625</v>
      </c>
      <c r="K209">
        <v>19.6800537109375</v>
      </c>
      <c r="L209">
        <v>49834</v>
      </c>
      <c r="M209">
        <v>1613.530029296875</v>
      </c>
      <c r="N209">
        <v>1698.52001953125</v>
      </c>
      <c r="O209">
        <v>1599.9599609375</v>
      </c>
      <c r="P209">
        <v>1637.5299886067708</v>
      </c>
      <c r="Q209">
        <v>1618.760009765625</v>
      </c>
      <c r="R209">
        <v>1698.52001953125</v>
      </c>
      <c r="S209">
        <v>1466.969970703125</v>
      </c>
      <c r="T209">
        <v>1593.5733235677083</v>
      </c>
    </row>
    <row r="210" spans="1:20" x14ac:dyDescent="0.35">
      <c r="A210" s="1">
        <v>45874.418749999997</v>
      </c>
      <c r="B210" t="s">
        <v>39</v>
      </c>
      <c r="C210">
        <v>1672.699951171875</v>
      </c>
      <c r="D210">
        <v>1672.9000244140625</v>
      </c>
      <c r="E210">
        <v>1670.0999755859375</v>
      </c>
      <c r="F210">
        <v>1670.0999755859375</v>
      </c>
      <c r="G210">
        <v>1183</v>
      </c>
      <c r="H210">
        <v>80300</v>
      </c>
      <c r="I210">
        <v>1.0039295788289991E-2</v>
      </c>
      <c r="J210">
        <v>16.5999755859375</v>
      </c>
      <c r="K210">
        <v>16.8800048828125</v>
      </c>
      <c r="L210">
        <v>49834</v>
      </c>
      <c r="M210">
        <v>1613.530029296875</v>
      </c>
      <c r="N210">
        <v>1698.52001953125</v>
      </c>
      <c r="O210">
        <v>1599.9599609375</v>
      </c>
      <c r="P210">
        <v>1637.5299886067708</v>
      </c>
      <c r="Q210">
        <v>1618.760009765625</v>
      </c>
      <c r="R210">
        <v>1698.52001953125</v>
      </c>
      <c r="S210">
        <v>1466.969970703125</v>
      </c>
      <c r="T210">
        <v>1593.5733235677083</v>
      </c>
    </row>
    <row r="211" spans="1:20" x14ac:dyDescent="0.35">
      <c r="A211" s="1">
        <v>45874.418055555558</v>
      </c>
      <c r="B211" t="s">
        <v>39</v>
      </c>
      <c r="C211">
        <v>1670</v>
      </c>
      <c r="D211">
        <v>1671.800048828125</v>
      </c>
      <c r="E211">
        <v>1669.300048828125</v>
      </c>
      <c r="F211">
        <v>1671.699951171875</v>
      </c>
      <c r="G211">
        <v>473</v>
      </c>
      <c r="H211">
        <v>79117</v>
      </c>
      <c r="I211">
        <v>1.1006925413894768E-2</v>
      </c>
      <c r="J211">
        <v>18.199951171875</v>
      </c>
      <c r="K211">
        <v>18.47998046875</v>
      </c>
      <c r="L211">
        <v>49834</v>
      </c>
      <c r="M211">
        <v>1613.530029296875</v>
      </c>
      <c r="N211">
        <v>1698.52001953125</v>
      </c>
      <c r="O211">
        <v>1599.9599609375</v>
      </c>
      <c r="P211">
        <v>1637.5299886067708</v>
      </c>
      <c r="Q211">
        <v>1618.760009765625</v>
      </c>
      <c r="R211">
        <v>1698.52001953125</v>
      </c>
      <c r="S211">
        <v>1466.969970703125</v>
      </c>
      <c r="T211">
        <v>1593.5733235677083</v>
      </c>
    </row>
    <row r="212" spans="1:20" x14ac:dyDescent="0.35">
      <c r="A212" s="1">
        <v>45874.417361111111</v>
      </c>
      <c r="B212" t="s">
        <v>39</v>
      </c>
      <c r="C212">
        <v>1671.699951171875</v>
      </c>
      <c r="D212">
        <v>1673</v>
      </c>
      <c r="E212">
        <v>1670</v>
      </c>
      <c r="F212">
        <v>1670.5999755859375</v>
      </c>
      <c r="G212">
        <v>1715</v>
      </c>
      <c r="H212">
        <v>78644</v>
      </c>
      <c r="I212">
        <v>1.0341684660379498E-2</v>
      </c>
      <c r="J212">
        <v>17.0999755859375</v>
      </c>
      <c r="K212">
        <v>17.3800048828125</v>
      </c>
      <c r="L212">
        <v>49834</v>
      </c>
      <c r="M212">
        <v>1613.530029296875</v>
      </c>
      <c r="N212">
        <v>1698.52001953125</v>
      </c>
      <c r="O212">
        <v>1599.9599609375</v>
      </c>
      <c r="P212">
        <v>1637.5299886067708</v>
      </c>
      <c r="Q212">
        <v>1618.760009765625</v>
      </c>
      <c r="R212">
        <v>1698.52001953125</v>
      </c>
      <c r="S212">
        <v>1466.969970703125</v>
      </c>
      <c r="T212">
        <v>1593.5733235677083</v>
      </c>
    </row>
    <row r="213" spans="1:20" x14ac:dyDescent="0.35">
      <c r="A213" s="1">
        <v>45874.416666666664</v>
      </c>
      <c r="B213" t="s">
        <v>39</v>
      </c>
      <c r="C213">
        <v>1670.5999755859375</v>
      </c>
      <c r="D213">
        <v>1671</v>
      </c>
      <c r="E213">
        <v>1669.0999755859375</v>
      </c>
      <c r="F213">
        <v>1670.5</v>
      </c>
      <c r="G213">
        <v>1192</v>
      </c>
      <c r="H213">
        <v>76929</v>
      </c>
      <c r="I213">
        <v>1.0281221651043242E-2</v>
      </c>
      <c r="J213">
        <v>17</v>
      </c>
      <c r="K213">
        <v>17.280029296875</v>
      </c>
      <c r="L213">
        <v>49834</v>
      </c>
      <c r="M213">
        <v>1613.530029296875</v>
      </c>
      <c r="N213">
        <v>1698.52001953125</v>
      </c>
      <c r="O213">
        <v>1599.9599609375</v>
      </c>
      <c r="P213">
        <v>1637.5299886067708</v>
      </c>
      <c r="Q213">
        <v>1618.760009765625</v>
      </c>
      <c r="R213">
        <v>1698.52001953125</v>
      </c>
      <c r="S213">
        <v>1466.969970703125</v>
      </c>
      <c r="T213">
        <v>1593.5733235677083</v>
      </c>
    </row>
    <row r="214" spans="1:20" x14ac:dyDescent="0.35">
      <c r="A214" s="1">
        <v>45874.415972222225</v>
      </c>
      <c r="B214" t="s">
        <v>39</v>
      </c>
      <c r="C214">
        <v>1670.5</v>
      </c>
      <c r="D214">
        <v>1670.800048828125</v>
      </c>
      <c r="E214">
        <v>1669.0999755859375</v>
      </c>
      <c r="F214">
        <v>1669.300048828125</v>
      </c>
      <c r="G214">
        <v>896</v>
      </c>
      <c r="H214">
        <v>75737</v>
      </c>
      <c r="I214">
        <v>9.5555178881917141E-3</v>
      </c>
      <c r="J214">
        <v>15.800048828125</v>
      </c>
      <c r="K214">
        <v>16.080078125</v>
      </c>
      <c r="L214">
        <v>49834</v>
      </c>
      <c r="M214">
        <v>1613.530029296875</v>
      </c>
      <c r="N214">
        <v>1698.52001953125</v>
      </c>
      <c r="O214">
        <v>1599.9599609375</v>
      </c>
      <c r="P214">
        <v>1637.5299886067708</v>
      </c>
      <c r="Q214">
        <v>1618.760009765625</v>
      </c>
      <c r="R214">
        <v>1698.52001953125</v>
      </c>
      <c r="S214">
        <v>1466.969970703125</v>
      </c>
      <c r="T214">
        <v>1593.5733235677083</v>
      </c>
    </row>
    <row r="215" spans="1:20" x14ac:dyDescent="0.35">
      <c r="A215" s="1">
        <v>45874.415277777778</v>
      </c>
      <c r="B215" t="s">
        <v>39</v>
      </c>
      <c r="C215">
        <v>1669</v>
      </c>
      <c r="D215">
        <v>1669.4000244140625</v>
      </c>
      <c r="E215">
        <v>1666.5999755859375</v>
      </c>
      <c r="F215">
        <v>1667.699951171875</v>
      </c>
      <c r="G215">
        <v>1141</v>
      </c>
      <c r="H215">
        <v>74841</v>
      </c>
      <c r="I215">
        <v>8.5878144371787125E-3</v>
      </c>
      <c r="J215">
        <v>14.199951171875</v>
      </c>
      <c r="K215">
        <v>14.47998046875</v>
      </c>
      <c r="L215">
        <v>49834</v>
      </c>
      <c r="M215">
        <v>1613.530029296875</v>
      </c>
      <c r="N215">
        <v>1698.52001953125</v>
      </c>
      <c r="O215">
        <v>1599.9599609375</v>
      </c>
      <c r="P215">
        <v>1637.5299886067708</v>
      </c>
      <c r="Q215">
        <v>1618.760009765625</v>
      </c>
      <c r="R215">
        <v>1698.52001953125</v>
      </c>
      <c r="S215">
        <v>1466.969970703125</v>
      </c>
      <c r="T215">
        <v>1593.5733235677083</v>
      </c>
    </row>
    <row r="216" spans="1:20" x14ac:dyDescent="0.35">
      <c r="A216" s="1">
        <v>45874.414583333331</v>
      </c>
      <c r="B216" t="s">
        <v>39</v>
      </c>
      <c r="C216">
        <v>1667.800048828125</v>
      </c>
      <c r="D216">
        <v>1668.9000244140625</v>
      </c>
      <c r="E216">
        <v>1667.5</v>
      </c>
      <c r="F216">
        <v>1668.4000244140625</v>
      </c>
      <c r="G216">
        <v>539</v>
      </c>
      <c r="H216">
        <v>73700</v>
      </c>
      <c r="I216">
        <v>9.0112031533489574E-3</v>
      </c>
      <c r="J216">
        <v>14.9000244140625</v>
      </c>
      <c r="K216">
        <v>15.1800537109375</v>
      </c>
      <c r="L216">
        <v>49834</v>
      </c>
      <c r="M216">
        <v>1613.530029296875</v>
      </c>
      <c r="N216">
        <v>1698.52001953125</v>
      </c>
      <c r="O216">
        <v>1599.9599609375</v>
      </c>
      <c r="P216">
        <v>1637.5299886067708</v>
      </c>
      <c r="Q216">
        <v>1618.760009765625</v>
      </c>
      <c r="R216">
        <v>1698.52001953125</v>
      </c>
      <c r="S216">
        <v>1466.969970703125</v>
      </c>
      <c r="T216">
        <v>1593.5733235677083</v>
      </c>
    </row>
    <row r="217" spans="1:20" x14ac:dyDescent="0.35">
      <c r="A217" s="1">
        <v>45874.413888888892</v>
      </c>
      <c r="B217" t="s">
        <v>39</v>
      </c>
      <c r="C217">
        <v>1668.4000244140625</v>
      </c>
      <c r="D217">
        <v>1669.9000244140625</v>
      </c>
      <c r="E217">
        <v>1668</v>
      </c>
      <c r="F217">
        <v>1668.199951171875</v>
      </c>
      <c r="G217">
        <v>378</v>
      </c>
      <c r="H217">
        <v>73161</v>
      </c>
      <c r="I217">
        <v>8.8902033092682197E-3</v>
      </c>
      <c r="J217">
        <v>14.699951171875</v>
      </c>
      <c r="K217">
        <v>14.97998046875</v>
      </c>
      <c r="L217">
        <v>49834</v>
      </c>
      <c r="M217">
        <v>1613.530029296875</v>
      </c>
      <c r="N217">
        <v>1698.52001953125</v>
      </c>
      <c r="O217">
        <v>1599.9599609375</v>
      </c>
      <c r="P217">
        <v>1637.5299886067708</v>
      </c>
      <c r="Q217">
        <v>1618.760009765625</v>
      </c>
      <c r="R217">
        <v>1698.52001953125</v>
      </c>
      <c r="S217">
        <v>1466.969970703125</v>
      </c>
      <c r="T217">
        <v>1593.5733235677083</v>
      </c>
    </row>
    <row r="218" spans="1:20" x14ac:dyDescent="0.35">
      <c r="A218" s="1">
        <v>45874.413194444445</v>
      </c>
      <c r="B218" t="s">
        <v>39</v>
      </c>
      <c r="C218">
        <v>1668.0999755859375</v>
      </c>
      <c r="D218">
        <v>1669.9000244140625</v>
      </c>
      <c r="E218">
        <v>1667.300048828125</v>
      </c>
      <c r="F218">
        <v>1669.4000244140625</v>
      </c>
      <c r="G218">
        <v>933</v>
      </c>
      <c r="H218">
        <v>72783</v>
      </c>
      <c r="I218">
        <v>9.6159808975279717E-3</v>
      </c>
      <c r="J218">
        <v>15.9000244140625</v>
      </c>
      <c r="K218">
        <v>16.1800537109375</v>
      </c>
      <c r="L218">
        <v>49834</v>
      </c>
      <c r="M218">
        <v>1613.530029296875</v>
      </c>
      <c r="N218">
        <v>1698.52001953125</v>
      </c>
      <c r="O218">
        <v>1599.9599609375</v>
      </c>
      <c r="P218">
        <v>1637.5299886067708</v>
      </c>
      <c r="Q218">
        <v>1618.760009765625</v>
      </c>
      <c r="R218">
        <v>1698.52001953125</v>
      </c>
      <c r="S218">
        <v>1466.969970703125</v>
      </c>
      <c r="T218">
        <v>1593.5733235677083</v>
      </c>
    </row>
    <row r="219" spans="1:20" x14ac:dyDescent="0.35">
      <c r="A219" s="1">
        <v>45874.412499999999</v>
      </c>
      <c r="B219" t="s">
        <v>39</v>
      </c>
      <c r="C219">
        <v>1669.4000244140625</v>
      </c>
      <c r="D219">
        <v>1670.800048828125</v>
      </c>
      <c r="E219">
        <v>1668.199951171875</v>
      </c>
      <c r="F219">
        <v>1669.199951171875</v>
      </c>
      <c r="G219">
        <v>876</v>
      </c>
      <c r="H219">
        <v>71850</v>
      </c>
      <c r="I219">
        <v>9.4949810534472323E-3</v>
      </c>
      <c r="J219">
        <v>15.699951171875</v>
      </c>
      <c r="K219">
        <v>15.97998046875</v>
      </c>
      <c r="L219">
        <v>49834</v>
      </c>
      <c r="M219">
        <v>1613.530029296875</v>
      </c>
      <c r="N219">
        <v>1698.52001953125</v>
      </c>
      <c r="O219">
        <v>1599.9599609375</v>
      </c>
      <c r="P219">
        <v>1637.5299886067708</v>
      </c>
      <c r="Q219">
        <v>1618.760009765625</v>
      </c>
      <c r="R219">
        <v>1698.52001953125</v>
      </c>
      <c r="S219">
        <v>1466.969970703125</v>
      </c>
      <c r="T219">
        <v>1593.5733235677083</v>
      </c>
    </row>
    <row r="220" spans="1:20" x14ac:dyDescent="0.35">
      <c r="A220" s="1">
        <v>45874.411805555559</v>
      </c>
      <c r="B220" t="s">
        <v>39</v>
      </c>
      <c r="C220">
        <v>1669.300048828125</v>
      </c>
      <c r="D220">
        <v>1669.800048828125</v>
      </c>
      <c r="E220">
        <v>1667.0999755859375</v>
      </c>
      <c r="F220">
        <v>1667.199951171875</v>
      </c>
      <c r="G220">
        <v>854</v>
      </c>
      <c r="H220">
        <v>70974</v>
      </c>
      <c r="I220">
        <v>8.2854255650892054E-3</v>
      </c>
      <c r="J220">
        <v>13.699951171875</v>
      </c>
      <c r="K220">
        <v>13.97998046875</v>
      </c>
      <c r="L220">
        <v>49834</v>
      </c>
      <c r="M220">
        <v>1613.530029296875</v>
      </c>
      <c r="N220">
        <v>1698.52001953125</v>
      </c>
      <c r="O220">
        <v>1599.9599609375</v>
      </c>
      <c r="P220">
        <v>1637.5299886067708</v>
      </c>
      <c r="Q220">
        <v>1618.760009765625</v>
      </c>
      <c r="R220">
        <v>1698.52001953125</v>
      </c>
      <c r="S220">
        <v>1466.969970703125</v>
      </c>
      <c r="T220">
        <v>1593.5733235677083</v>
      </c>
    </row>
    <row r="221" spans="1:20" x14ac:dyDescent="0.35">
      <c r="A221" s="1">
        <v>45874.411111111112</v>
      </c>
      <c r="B221" t="s">
        <v>39</v>
      </c>
      <c r="C221">
        <v>1667.5</v>
      </c>
      <c r="D221">
        <v>1667.800048828125</v>
      </c>
      <c r="E221">
        <v>1667</v>
      </c>
      <c r="F221">
        <v>1667.300048828125</v>
      </c>
      <c r="G221">
        <v>618</v>
      </c>
      <c r="H221">
        <v>70120</v>
      </c>
      <c r="I221">
        <v>8.3459623998336854E-3</v>
      </c>
      <c r="J221">
        <v>13.800048828125</v>
      </c>
      <c r="K221">
        <v>14.080078125</v>
      </c>
      <c r="L221">
        <v>49834</v>
      </c>
      <c r="M221">
        <v>1613.530029296875</v>
      </c>
      <c r="N221">
        <v>1698.52001953125</v>
      </c>
      <c r="O221">
        <v>1599.9599609375</v>
      </c>
      <c r="P221">
        <v>1637.5299886067708</v>
      </c>
      <c r="Q221">
        <v>1618.760009765625</v>
      </c>
      <c r="R221">
        <v>1698.52001953125</v>
      </c>
      <c r="S221">
        <v>1466.969970703125</v>
      </c>
      <c r="T221">
        <v>1593.5733235677083</v>
      </c>
    </row>
    <row r="222" spans="1:20" x14ac:dyDescent="0.35">
      <c r="A222" s="1">
        <v>45874.410416666666</v>
      </c>
      <c r="B222" t="s">
        <v>39</v>
      </c>
      <c r="C222">
        <v>1667.300048828125</v>
      </c>
      <c r="D222">
        <v>1668.699951171875</v>
      </c>
      <c r="E222">
        <v>1667.199951171875</v>
      </c>
      <c r="F222">
        <v>1668.0999755859375</v>
      </c>
      <c r="G222">
        <v>596</v>
      </c>
      <c r="H222">
        <v>69502</v>
      </c>
      <c r="I222">
        <v>8.8297402999319621E-3</v>
      </c>
      <c r="J222">
        <v>14.5999755859375</v>
      </c>
      <c r="K222">
        <v>14.8800048828125</v>
      </c>
      <c r="L222">
        <v>49834</v>
      </c>
      <c r="M222">
        <v>1613.530029296875</v>
      </c>
      <c r="N222">
        <v>1698.52001953125</v>
      </c>
      <c r="O222">
        <v>1599.9599609375</v>
      </c>
      <c r="P222">
        <v>1637.5299886067708</v>
      </c>
      <c r="Q222">
        <v>1618.760009765625</v>
      </c>
      <c r="R222">
        <v>1698.52001953125</v>
      </c>
      <c r="S222">
        <v>1466.969970703125</v>
      </c>
      <c r="T222">
        <v>1593.5733235677083</v>
      </c>
    </row>
    <row r="223" spans="1:20" x14ac:dyDescent="0.35">
      <c r="A223" s="1">
        <v>45874.409722222219</v>
      </c>
      <c r="B223" t="s">
        <v>39</v>
      </c>
      <c r="C223">
        <v>1668.300048828125</v>
      </c>
      <c r="D223">
        <v>1669</v>
      </c>
      <c r="E223">
        <v>1666.9000244140625</v>
      </c>
      <c r="F223">
        <v>1668.699951171875</v>
      </c>
      <c r="G223">
        <v>1463</v>
      </c>
      <c r="H223">
        <v>68906</v>
      </c>
      <c r="I223">
        <v>9.1925921813577269E-3</v>
      </c>
      <c r="J223">
        <v>15.199951171875</v>
      </c>
      <c r="K223">
        <v>15.47998046875</v>
      </c>
      <c r="L223">
        <v>49834</v>
      </c>
      <c r="M223">
        <v>1613.530029296875</v>
      </c>
      <c r="N223">
        <v>1698.52001953125</v>
      </c>
      <c r="O223">
        <v>1599.9599609375</v>
      </c>
      <c r="P223">
        <v>1637.5299886067708</v>
      </c>
      <c r="Q223">
        <v>1618.760009765625</v>
      </c>
      <c r="R223">
        <v>1698.52001953125</v>
      </c>
      <c r="S223">
        <v>1466.969970703125</v>
      </c>
      <c r="T223">
        <v>1593.5733235677083</v>
      </c>
    </row>
    <row r="224" spans="1:20" x14ac:dyDescent="0.35">
      <c r="A224" s="1">
        <v>45874.40902777778</v>
      </c>
      <c r="B224" t="s">
        <v>39</v>
      </c>
      <c r="C224">
        <v>1669.300048828125</v>
      </c>
      <c r="D224">
        <v>1671</v>
      </c>
      <c r="E224">
        <v>1668.5</v>
      </c>
      <c r="F224">
        <v>1670.5999755859375</v>
      </c>
      <c r="G224">
        <v>1512</v>
      </c>
      <c r="H224">
        <v>67443</v>
      </c>
      <c r="I224">
        <v>1.0341684660379498E-2</v>
      </c>
      <c r="J224">
        <v>17.0999755859375</v>
      </c>
      <c r="K224">
        <v>17.3800048828125</v>
      </c>
      <c r="L224">
        <v>49834</v>
      </c>
      <c r="M224">
        <v>1613.530029296875</v>
      </c>
      <c r="N224">
        <v>1698.52001953125</v>
      </c>
      <c r="O224">
        <v>1599.9599609375</v>
      </c>
      <c r="P224">
        <v>1637.5299886067708</v>
      </c>
      <c r="Q224">
        <v>1618.760009765625</v>
      </c>
      <c r="R224">
        <v>1698.52001953125</v>
      </c>
      <c r="S224">
        <v>1466.969970703125</v>
      </c>
      <c r="T224">
        <v>1593.5733235677083</v>
      </c>
    </row>
    <row r="225" spans="1:20" x14ac:dyDescent="0.35">
      <c r="A225" s="1">
        <v>45874.408333333333</v>
      </c>
      <c r="B225" t="s">
        <v>39</v>
      </c>
      <c r="C225">
        <v>1670.9000244140625</v>
      </c>
      <c r="D225">
        <v>1671</v>
      </c>
      <c r="E225">
        <v>1669</v>
      </c>
      <c r="F225">
        <v>1669.300048828125</v>
      </c>
      <c r="G225">
        <v>936</v>
      </c>
      <c r="H225">
        <v>65931</v>
      </c>
      <c r="I225">
        <v>9.5555178881917141E-3</v>
      </c>
      <c r="J225">
        <v>15.800048828125</v>
      </c>
      <c r="K225">
        <v>16.080078125</v>
      </c>
      <c r="L225">
        <v>49834</v>
      </c>
      <c r="M225">
        <v>1613.530029296875</v>
      </c>
      <c r="N225">
        <v>1698.52001953125</v>
      </c>
      <c r="O225">
        <v>1599.9599609375</v>
      </c>
      <c r="P225">
        <v>1637.5299886067708</v>
      </c>
      <c r="Q225">
        <v>1618.760009765625</v>
      </c>
      <c r="R225">
        <v>1698.52001953125</v>
      </c>
      <c r="S225">
        <v>1466.969970703125</v>
      </c>
      <c r="T225">
        <v>1593.5733235677083</v>
      </c>
    </row>
    <row r="226" spans="1:20" x14ac:dyDescent="0.35">
      <c r="A226" s="1">
        <v>45874.407638888886</v>
      </c>
      <c r="B226" t="s">
        <v>39</v>
      </c>
      <c r="C226">
        <v>1669.0999755859375</v>
      </c>
      <c r="D226">
        <v>1672.300048828125</v>
      </c>
      <c r="E226">
        <v>1669</v>
      </c>
      <c r="F226">
        <v>1672.300048828125</v>
      </c>
      <c r="G226">
        <v>1800</v>
      </c>
      <c r="H226">
        <v>64995</v>
      </c>
      <c r="I226">
        <v>1.1369851120728757E-2</v>
      </c>
      <c r="J226">
        <v>18.800048828125</v>
      </c>
      <c r="K226">
        <v>19.080078125</v>
      </c>
      <c r="L226">
        <v>49834</v>
      </c>
      <c r="M226">
        <v>1613.530029296875</v>
      </c>
      <c r="N226">
        <v>1698.52001953125</v>
      </c>
      <c r="O226">
        <v>1599.9599609375</v>
      </c>
      <c r="P226">
        <v>1637.5299886067708</v>
      </c>
      <c r="Q226">
        <v>1618.760009765625</v>
      </c>
      <c r="R226">
        <v>1698.52001953125</v>
      </c>
      <c r="S226">
        <v>1466.969970703125</v>
      </c>
      <c r="T226">
        <v>1593.5733235677083</v>
      </c>
    </row>
    <row r="227" spans="1:20" x14ac:dyDescent="0.35">
      <c r="A227" s="1">
        <v>45874.406944444447</v>
      </c>
      <c r="B227" t="s">
        <v>39</v>
      </c>
      <c r="C227">
        <v>1672.300048828125</v>
      </c>
      <c r="D227">
        <v>1673</v>
      </c>
      <c r="E227">
        <v>1672</v>
      </c>
      <c r="F227">
        <v>1672.199951171875</v>
      </c>
      <c r="G227">
        <v>801</v>
      </c>
      <c r="H227">
        <v>63195</v>
      </c>
      <c r="I227">
        <v>1.1309314285984275E-2</v>
      </c>
      <c r="J227">
        <v>18.699951171875</v>
      </c>
      <c r="K227">
        <v>18.97998046875</v>
      </c>
      <c r="L227">
        <v>49834</v>
      </c>
      <c r="M227">
        <v>1613.530029296875</v>
      </c>
      <c r="N227">
        <v>1698.52001953125</v>
      </c>
      <c r="O227">
        <v>1599.9599609375</v>
      </c>
      <c r="P227">
        <v>1637.5299886067708</v>
      </c>
      <c r="Q227">
        <v>1618.760009765625</v>
      </c>
      <c r="R227">
        <v>1698.52001953125</v>
      </c>
      <c r="S227">
        <v>1466.969970703125</v>
      </c>
      <c r="T227">
        <v>1593.5733235677083</v>
      </c>
    </row>
    <row r="228" spans="1:20" x14ac:dyDescent="0.35">
      <c r="A228" s="1">
        <v>45874.40625</v>
      </c>
      <c r="B228" t="s">
        <v>39</v>
      </c>
      <c r="C228">
        <v>1673</v>
      </c>
      <c r="D228">
        <v>1673.5999755859375</v>
      </c>
      <c r="E228">
        <v>1671.300048828125</v>
      </c>
      <c r="F228">
        <v>1673.199951171875</v>
      </c>
      <c r="G228">
        <v>1400</v>
      </c>
      <c r="H228">
        <v>62394</v>
      </c>
      <c r="I228">
        <v>1.191409203016329E-2</v>
      </c>
      <c r="J228">
        <v>19.699951171875</v>
      </c>
      <c r="K228">
        <v>19.97998046875</v>
      </c>
      <c r="L228">
        <v>49834</v>
      </c>
      <c r="M228">
        <v>1613.530029296875</v>
      </c>
      <c r="N228">
        <v>1698.52001953125</v>
      </c>
      <c r="O228">
        <v>1599.9599609375</v>
      </c>
      <c r="P228">
        <v>1637.5299886067708</v>
      </c>
      <c r="Q228">
        <v>1618.760009765625</v>
      </c>
      <c r="R228">
        <v>1698.52001953125</v>
      </c>
      <c r="S228">
        <v>1466.969970703125</v>
      </c>
      <c r="T228">
        <v>1593.5733235677083</v>
      </c>
    </row>
    <row r="229" spans="1:20" x14ac:dyDescent="0.35">
      <c r="A229" s="1">
        <v>45874.405555555553</v>
      </c>
      <c r="B229" t="s">
        <v>39</v>
      </c>
      <c r="C229">
        <v>1673.199951171875</v>
      </c>
      <c r="D229">
        <v>1673.699951171875</v>
      </c>
      <c r="E229">
        <v>1670.0999755859375</v>
      </c>
      <c r="F229">
        <v>1670.300048828125</v>
      </c>
      <c r="G229">
        <v>2774</v>
      </c>
      <c r="H229">
        <v>60994</v>
      </c>
      <c r="I229">
        <v>1.0160295632370728E-2</v>
      </c>
      <c r="J229">
        <v>16.800048828125</v>
      </c>
      <c r="K229">
        <v>17.080078125</v>
      </c>
      <c r="L229">
        <v>49834</v>
      </c>
      <c r="M229">
        <v>1613.530029296875</v>
      </c>
      <c r="N229">
        <v>1698.52001953125</v>
      </c>
      <c r="O229">
        <v>1599.9599609375</v>
      </c>
      <c r="P229">
        <v>1637.5299886067708</v>
      </c>
      <c r="Q229">
        <v>1618.760009765625</v>
      </c>
      <c r="R229">
        <v>1698.52001953125</v>
      </c>
      <c r="S229">
        <v>1466.969970703125</v>
      </c>
      <c r="T229">
        <v>1593.5733235677083</v>
      </c>
    </row>
    <row r="230" spans="1:20" x14ac:dyDescent="0.35">
      <c r="A230" s="1">
        <v>45874.404861111114</v>
      </c>
      <c r="B230" t="s">
        <v>39</v>
      </c>
      <c r="C230">
        <v>1670.300048828125</v>
      </c>
      <c r="D230">
        <v>1671</v>
      </c>
      <c r="E230">
        <v>1668.5999755859375</v>
      </c>
      <c r="F230">
        <v>1669.300048828125</v>
      </c>
      <c r="G230">
        <v>1979</v>
      </c>
      <c r="H230">
        <v>58220</v>
      </c>
      <c r="I230">
        <v>9.5555178881917141E-3</v>
      </c>
      <c r="J230">
        <v>15.800048828125</v>
      </c>
      <c r="K230">
        <v>16.080078125</v>
      </c>
      <c r="L230">
        <v>49834</v>
      </c>
      <c r="M230">
        <v>1613.530029296875</v>
      </c>
      <c r="N230">
        <v>1698.52001953125</v>
      </c>
      <c r="O230">
        <v>1599.9599609375</v>
      </c>
      <c r="P230">
        <v>1637.5299886067708</v>
      </c>
      <c r="Q230">
        <v>1618.760009765625</v>
      </c>
      <c r="R230">
        <v>1698.52001953125</v>
      </c>
      <c r="S230">
        <v>1466.969970703125</v>
      </c>
      <c r="T230">
        <v>1593.5733235677083</v>
      </c>
    </row>
    <row r="231" spans="1:20" x14ac:dyDescent="0.35">
      <c r="A231" s="1">
        <v>45874.404166666667</v>
      </c>
      <c r="B231" t="s">
        <v>39</v>
      </c>
      <c r="C231">
        <v>1669.5</v>
      </c>
      <c r="D231">
        <v>1669.699951171875</v>
      </c>
      <c r="E231">
        <v>1668.5999755859375</v>
      </c>
      <c r="F231">
        <v>1668.9000244140625</v>
      </c>
      <c r="G231">
        <v>1306</v>
      </c>
      <c r="H231">
        <v>56241</v>
      </c>
      <c r="I231">
        <v>9.3135920254384646E-3</v>
      </c>
      <c r="J231">
        <v>15.4000244140625</v>
      </c>
      <c r="K231">
        <v>15.6800537109375</v>
      </c>
      <c r="L231">
        <v>49834</v>
      </c>
      <c r="M231">
        <v>1613.530029296875</v>
      </c>
      <c r="N231">
        <v>1698.52001953125</v>
      </c>
      <c r="O231">
        <v>1599.9599609375</v>
      </c>
      <c r="P231">
        <v>1637.5299886067708</v>
      </c>
      <c r="Q231">
        <v>1618.760009765625</v>
      </c>
      <c r="R231">
        <v>1698.52001953125</v>
      </c>
      <c r="S231">
        <v>1466.969970703125</v>
      </c>
      <c r="T231">
        <v>1593.5733235677083</v>
      </c>
    </row>
    <row r="232" spans="1:20" x14ac:dyDescent="0.35">
      <c r="A232" s="1">
        <v>45874.40347222222</v>
      </c>
      <c r="B232" t="s">
        <v>39</v>
      </c>
      <c r="C232">
        <v>1669</v>
      </c>
      <c r="D232">
        <v>1669.0999755859375</v>
      </c>
      <c r="E232">
        <v>1667.199951171875</v>
      </c>
      <c r="F232">
        <v>1667.5</v>
      </c>
      <c r="G232">
        <v>1110</v>
      </c>
      <c r="H232">
        <v>54935</v>
      </c>
      <c r="I232">
        <v>8.466888418506199E-3</v>
      </c>
      <c r="J232">
        <v>14</v>
      </c>
      <c r="K232">
        <v>14.280029296875</v>
      </c>
      <c r="L232">
        <v>49834</v>
      </c>
      <c r="M232">
        <v>1613.530029296875</v>
      </c>
      <c r="N232">
        <v>1698.52001953125</v>
      </c>
      <c r="O232">
        <v>1599.9599609375</v>
      </c>
      <c r="P232">
        <v>1637.5299886067708</v>
      </c>
      <c r="Q232">
        <v>1618.760009765625</v>
      </c>
      <c r="R232">
        <v>1698.52001953125</v>
      </c>
      <c r="S232">
        <v>1466.969970703125</v>
      </c>
      <c r="T232">
        <v>1593.5733235677083</v>
      </c>
    </row>
    <row r="233" spans="1:20" x14ac:dyDescent="0.35">
      <c r="A233" s="1">
        <v>45874.402777777781</v>
      </c>
      <c r="B233" t="s">
        <v>39</v>
      </c>
      <c r="C233">
        <v>1667.699951171875</v>
      </c>
      <c r="D233">
        <v>1668.800048828125</v>
      </c>
      <c r="E233">
        <v>1667.5</v>
      </c>
      <c r="F233">
        <v>1668.5</v>
      </c>
      <c r="G233">
        <v>886</v>
      </c>
      <c r="H233">
        <v>53825</v>
      </c>
      <c r="I233">
        <v>9.0716661626852133E-3</v>
      </c>
      <c r="J233">
        <v>15</v>
      </c>
      <c r="K233">
        <v>15.280029296875</v>
      </c>
      <c r="L233">
        <v>49834</v>
      </c>
      <c r="M233">
        <v>1613.530029296875</v>
      </c>
      <c r="N233">
        <v>1698.52001953125</v>
      </c>
      <c r="O233">
        <v>1599.9599609375</v>
      </c>
      <c r="P233">
        <v>1637.5299886067708</v>
      </c>
      <c r="Q233">
        <v>1618.760009765625</v>
      </c>
      <c r="R233">
        <v>1698.52001953125</v>
      </c>
      <c r="S233">
        <v>1466.969970703125</v>
      </c>
      <c r="T233">
        <v>1593.5733235677083</v>
      </c>
    </row>
    <row r="234" spans="1:20" x14ac:dyDescent="0.35">
      <c r="A234" s="1">
        <v>45874.402083333334</v>
      </c>
      <c r="B234" t="s">
        <v>39</v>
      </c>
      <c r="C234">
        <v>1668.5</v>
      </c>
      <c r="D234">
        <v>1669</v>
      </c>
      <c r="E234">
        <v>1668</v>
      </c>
      <c r="F234">
        <v>1668</v>
      </c>
      <c r="G234">
        <v>1152</v>
      </c>
      <c r="H234">
        <v>52939</v>
      </c>
      <c r="I234">
        <v>8.7692772905957062E-3</v>
      </c>
      <c r="J234">
        <v>14.5</v>
      </c>
      <c r="K234">
        <v>14.780029296875</v>
      </c>
      <c r="L234">
        <v>49834</v>
      </c>
      <c r="M234">
        <v>1613.530029296875</v>
      </c>
      <c r="N234">
        <v>1698.52001953125</v>
      </c>
      <c r="O234">
        <v>1599.9599609375</v>
      </c>
      <c r="P234">
        <v>1637.5299886067708</v>
      </c>
      <c r="Q234">
        <v>1618.760009765625</v>
      </c>
      <c r="R234">
        <v>1698.52001953125</v>
      </c>
      <c r="S234">
        <v>1466.969970703125</v>
      </c>
      <c r="T234">
        <v>1593.5733235677083</v>
      </c>
    </row>
    <row r="235" spans="1:20" x14ac:dyDescent="0.35">
      <c r="A235" s="1">
        <v>45874.401388888888</v>
      </c>
      <c r="B235" t="s">
        <v>39</v>
      </c>
      <c r="C235">
        <v>1668.300048828125</v>
      </c>
      <c r="D235">
        <v>1668.5</v>
      </c>
      <c r="E235">
        <v>1667</v>
      </c>
      <c r="F235">
        <v>1667.699951171875</v>
      </c>
      <c r="G235">
        <v>1046</v>
      </c>
      <c r="H235">
        <v>51787</v>
      </c>
      <c r="I235">
        <v>8.5878144371787125E-3</v>
      </c>
      <c r="J235">
        <v>14.199951171875</v>
      </c>
      <c r="K235">
        <v>14.47998046875</v>
      </c>
      <c r="L235">
        <v>49834</v>
      </c>
      <c r="M235">
        <v>1613.530029296875</v>
      </c>
      <c r="N235">
        <v>1698.52001953125</v>
      </c>
      <c r="O235">
        <v>1599.9599609375</v>
      </c>
      <c r="P235">
        <v>1637.5299886067708</v>
      </c>
      <c r="Q235">
        <v>1618.760009765625</v>
      </c>
      <c r="R235">
        <v>1698.52001953125</v>
      </c>
      <c r="S235">
        <v>1466.969970703125</v>
      </c>
      <c r="T235">
        <v>1593.5733235677083</v>
      </c>
    </row>
    <row r="236" spans="1:20" x14ac:dyDescent="0.35">
      <c r="A236" s="1">
        <v>45874.400694444441</v>
      </c>
      <c r="B236" t="s">
        <v>39</v>
      </c>
      <c r="C236">
        <v>1667.800048828125</v>
      </c>
      <c r="D236">
        <v>1667.9000244140625</v>
      </c>
      <c r="E236">
        <v>1667</v>
      </c>
      <c r="F236">
        <v>1667.4000244140625</v>
      </c>
      <c r="G236">
        <v>715</v>
      </c>
      <c r="H236">
        <v>50741</v>
      </c>
      <c r="I236">
        <v>8.4064254091699431E-3</v>
      </c>
      <c r="J236">
        <v>13.9000244140625</v>
      </c>
      <c r="K236">
        <v>14.1800537109375</v>
      </c>
      <c r="L236">
        <v>49834</v>
      </c>
      <c r="M236">
        <v>1613.530029296875</v>
      </c>
      <c r="N236">
        <v>1698.52001953125</v>
      </c>
      <c r="O236">
        <v>1599.9599609375</v>
      </c>
      <c r="P236">
        <v>1637.5299886067708</v>
      </c>
      <c r="Q236">
        <v>1618.760009765625</v>
      </c>
      <c r="R236">
        <v>1698.52001953125</v>
      </c>
      <c r="S236">
        <v>1466.969970703125</v>
      </c>
      <c r="T236">
        <v>1593.5733235677083</v>
      </c>
    </row>
    <row r="237" spans="1:20" x14ac:dyDescent="0.35">
      <c r="A237" s="1">
        <v>45874.400000000001</v>
      </c>
      <c r="B237" t="s">
        <v>39</v>
      </c>
      <c r="C237">
        <v>1667.4000244140625</v>
      </c>
      <c r="D237">
        <v>1667.800048828125</v>
      </c>
      <c r="E237">
        <v>1666.5999755859375</v>
      </c>
      <c r="F237">
        <v>1666.699951171875</v>
      </c>
      <c r="G237">
        <v>1269</v>
      </c>
      <c r="H237">
        <v>50026</v>
      </c>
      <c r="I237">
        <v>7.9830366929996982E-3</v>
      </c>
      <c r="J237">
        <v>13.199951171875</v>
      </c>
      <c r="K237">
        <v>13.47998046875</v>
      </c>
      <c r="L237">
        <v>49834</v>
      </c>
      <c r="M237">
        <v>1613.530029296875</v>
      </c>
      <c r="N237">
        <v>1698.52001953125</v>
      </c>
      <c r="O237">
        <v>1599.9599609375</v>
      </c>
      <c r="P237">
        <v>1637.5299886067708</v>
      </c>
      <c r="Q237">
        <v>1618.760009765625</v>
      </c>
      <c r="R237">
        <v>1698.52001953125</v>
      </c>
      <c r="S237">
        <v>1466.969970703125</v>
      </c>
      <c r="T237">
        <v>1593.5733235677083</v>
      </c>
    </row>
    <row r="238" spans="1:20" x14ac:dyDescent="0.35">
      <c r="A238" s="1">
        <v>45874.399305555555</v>
      </c>
      <c r="B238" t="s">
        <v>39</v>
      </c>
      <c r="C238">
        <v>1666.800048828125</v>
      </c>
      <c r="D238">
        <v>1666.9000244140625</v>
      </c>
      <c r="E238">
        <v>1666.199951171875</v>
      </c>
      <c r="F238">
        <v>1666.699951171875</v>
      </c>
      <c r="G238">
        <v>724</v>
      </c>
      <c r="H238">
        <v>48757</v>
      </c>
      <c r="I238">
        <v>7.9830366929996982E-3</v>
      </c>
      <c r="J238">
        <v>13.199951171875</v>
      </c>
      <c r="K238">
        <v>13.47998046875</v>
      </c>
      <c r="L238">
        <v>49834</v>
      </c>
      <c r="M238">
        <v>1613.530029296875</v>
      </c>
      <c r="N238">
        <v>1698.52001953125</v>
      </c>
      <c r="O238">
        <v>1599.9599609375</v>
      </c>
      <c r="P238">
        <v>1637.5299886067708</v>
      </c>
      <c r="Q238">
        <v>1618.760009765625</v>
      </c>
      <c r="R238">
        <v>1698.52001953125</v>
      </c>
      <c r="S238">
        <v>1466.969970703125</v>
      </c>
      <c r="T238">
        <v>1593.5733235677083</v>
      </c>
    </row>
    <row r="239" spans="1:20" x14ac:dyDescent="0.35">
      <c r="A239" s="1">
        <v>45874.398611111108</v>
      </c>
      <c r="B239" t="s">
        <v>39</v>
      </c>
      <c r="C239">
        <v>1666.699951171875</v>
      </c>
      <c r="D239">
        <v>1667</v>
      </c>
      <c r="E239">
        <v>1665</v>
      </c>
      <c r="F239">
        <v>1665.800048828125</v>
      </c>
      <c r="G239">
        <v>1678</v>
      </c>
      <c r="H239">
        <v>48033</v>
      </c>
      <c r="I239">
        <v>7.4387957835651648E-3</v>
      </c>
      <c r="J239">
        <v>12.300048828125</v>
      </c>
      <c r="K239">
        <v>12.580078125</v>
      </c>
      <c r="L239">
        <v>49834</v>
      </c>
      <c r="M239">
        <v>1613.530029296875</v>
      </c>
      <c r="N239">
        <v>1698.52001953125</v>
      </c>
      <c r="O239">
        <v>1599.9599609375</v>
      </c>
      <c r="P239">
        <v>1637.5299886067708</v>
      </c>
      <c r="Q239">
        <v>1618.760009765625</v>
      </c>
      <c r="R239">
        <v>1698.52001953125</v>
      </c>
      <c r="S239">
        <v>1466.969970703125</v>
      </c>
      <c r="T239">
        <v>1593.5733235677083</v>
      </c>
    </row>
    <row r="240" spans="1:20" x14ac:dyDescent="0.35">
      <c r="A240" s="1">
        <v>45874.397916666669</v>
      </c>
      <c r="B240" t="s">
        <v>39</v>
      </c>
      <c r="C240">
        <v>1665.800048828125</v>
      </c>
      <c r="D240">
        <v>1665.9000244140625</v>
      </c>
      <c r="E240">
        <v>1663</v>
      </c>
      <c r="F240">
        <v>1664</v>
      </c>
      <c r="G240">
        <v>1764</v>
      </c>
      <c r="H240">
        <v>46355</v>
      </c>
      <c r="I240">
        <v>6.3501663138796488E-3</v>
      </c>
      <c r="J240">
        <v>10.5</v>
      </c>
      <c r="K240">
        <v>10.780029296875</v>
      </c>
      <c r="L240">
        <v>49834</v>
      </c>
      <c r="M240">
        <v>1613.530029296875</v>
      </c>
      <c r="N240">
        <v>1698.52001953125</v>
      </c>
      <c r="O240">
        <v>1599.9599609375</v>
      </c>
      <c r="P240">
        <v>1637.5299886067708</v>
      </c>
      <c r="Q240">
        <v>1618.760009765625</v>
      </c>
      <c r="R240">
        <v>1698.52001953125</v>
      </c>
      <c r="S240">
        <v>1466.969970703125</v>
      </c>
      <c r="T240">
        <v>1593.5733235677083</v>
      </c>
    </row>
    <row r="241" spans="1:20" x14ac:dyDescent="0.35">
      <c r="A241" s="1">
        <v>45874.397222222222</v>
      </c>
      <c r="B241" t="s">
        <v>39</v>
      </c>
      <c r="C241">
        <v>1664.0999755859375</v>
      </c>
      <c r="D241">
        <v>1664.300048828125</v>
      </c>
      <c r="E241">
        <v>1662.5999755859375</v>
      </c>
      <c r="F241">
        <v>1663</v>
      </c>
      <c r="G241">
        <v>879</v>
      </c>
      <c r="H241">
        <v>44591</v>
      </c>
      <c r="I241">
        <v>5.7453885697006353E-3</v>
      </c>
      <c r="J241">
        <v>9.5</v>
      </c>
      <c r="K241">
        <v>9.780029296875</v>
      </c>
      <c r="L241">
        <v>49834</v>
      </c>
      <c r="M241">
        <v>1613.530029296875</v>
      </c>
      <c r="N241">
        <v>1698.52001953125</v>
      </c>
      <c r="O241">
        <v>1599.9599609375</v>
      </c>
      <c r="P241">
        <v>1637.5299886067708</v>
      </c>
      <c r="Q241">
        <v>1618.760009765625</v>
      </c>
      <c r="R241">
        <v>1698.52001953125</v>
      </c>
      <c r="S241">
        <v>1466.969970703125</v>
      </c>
      <c r="T241">
        <v>1593.5733235677083</v>
      </c>
    </row>
    <row r="242" spans="1:20" x14ac:dyDescent="0.35">
      <c r="A242" s="1">
        <v>45874.396527777775</v>
      </c>
      <c r="B242" t="s">
        <v>39</v>
      </c>
      <c r="C242">
        <v>1662.5</v>
      </c>
      <c r="D242">
        <v>1664.4000244140625</v>
      </c>
      <c r="E242">
        <v>1661.5</v>
      </c>
      <c r="F242">
        <v>1661.699951171875</v>
      </c>
      <c r="G242">
        <v>1722</v>
      </c>
      <c r="H242">
        <v>43712</v>
      </c>
      <c r="I242">
        <v>4.9591479721046265E-3</v>
      </c>
      <c r="J242">
        <v>8.199951171875</v>
      </c>
      <c r="K242">
        <v>8.47998046875</v>
      </c>
      <c r="L242">
        <v>49834</v>
      </c>
      <c r="M242">
        <v>1613.530029296875</v>
      </c>
      <c r="N242">
        <v>1698.52001953125</v>
      </c>
      <c r="O242">
        <v>1599.9599609375</v>
      </c>
      <c r="P242">
        <v>1637.5299886067708</v>
      </c>
      <c r="Q242">
        <v>1618.760009765625</v>
      </c>
      <c r="R242">
        <v>1698.52001953125</v>
      </c>
      <c r="S242">
        <v>1466.969970703125</v>
      </c>
      <c r="T242">
        <v>1593.5733235677083</v>
      </c>
    </row>
    <row r="243" spans="1:20" x14ac:dyDescent="0.35">
      <c r="A243" s="1">
        <v>45874.395833333336</v>
      </c>
      <c r="B243" t="s">
        <v>39</v>
      </c>
      <c r="C243">
        <v>1661.699951171875</v>
      </c>
      <c r="D243">
        <v>1664.5</v>
      </c>
      <c r="E243">
        <v>1660</v>
      </c>
      <c r="F243">
        <v>1664.4000244140625</v>
      </c>
      <c r="G243">
        <v>3533</v>
      </c>
      <c r="H243">
        <v>41990</v>
      </c>
      <c r="I243">
        <v>6.5920921766329001E-3</v>
      </c>
      <c r="J243">
        <v>10.9000244140625</v>
      </c>
      <c r="K243">
        <v>11.1800537109375</v>
      </c>
      <c r="L243">
        <v>49834</v>
      </c>
      <c r="M243">
        <v>1613.530029296875</v>
      </c>
      <c r="N243">
        <v>1698.52001953125</v>
      </c>
      <c r="O243">
        <v>1599.9599609375</v>
      </c>
      <c r="P243">
        <v>1637.5299886067708</v>
      </c>
      <c r="Q243">
        <v>1618.760009765625</v>
      </c>
      <c r="R243">
        <v>1698.52001953125</v>
      </c>
      <c r="S243">
        <v>1466.969970703125</v>
      </c>
      <c r="T243">
        <v>1593.5733235677083</v>
      </c>
    </row>
    <row r="244" spans="1:20" x14ac:dyDescent="0.35">
      <c r="A244" s="1">
        <v>45874.395138888889</v>
      </c>
      <c r="B244" t="s">
        <v>39</v>
      </c>
      <c r="C244">
        <v>1664.4000244140625</v>
      </c>
      <c r="D244">
        <v>1665.5999755859375</v>
      </c>
      <c r="E244">
        <v>1664.4000244140625</v>
      </c>
      <c r="F244">
        <v>1665.4000244140625</v>
      </c>
      <c r="G244">
        <v>2044</v>
      </c>
      <c r="H244">
        <v>38457</v>
      </c>
      <c r="I244">
        <v>7.1968699208119144E-3</v>
      </c>
      <c r="J244">
        <v>11.9000244140625</v>
      </c>
      <c r="K244">
        <v>12.1800537109375</v>
      </c>
      <c r="L244">
        <v>49834</v>
      </c>
      <c r="M244">
        <v>1613.530029296875</v>
      </c>
      <c r="N244">
        <v>1698.52001953125</v>
      </c>
      <c r="O244">
        <v>1599.9599609375</v>
      </c>
      <c r="P244">
        <v>1637.5299886067708</v>
      </c>
      <c r="Q244">
        <v>1618.760009765625</v>
      </c>
      <c r="R244">
        <v>1698.52001953125</v>
      </c>
      <c r="S244">
        <v>1466.969970703125</v>
      </c>
      <c r="T244">
        <v>1593.5733235677083</v>
      </c>
    </row>
    <row r="245" spans="1:20" x14ac:dyDescent="0.35">
      <c r="A245" s="1">
        <v>45874.394444444442</v>
      </c>
      <c r="B245" t="s">
        <v>39</v>
      </c>
      <c r="C245">
        <v>1665.4000244140625</v>
      </c>
      <c r="D245">
        <v>1667</v>
      </c>
      <c r="E245">
        <v>1665.4000244140625</v>
      </c>
      <c r="F245">
        <v>1666</v>
      </c>
      <c r="G245">
        <v>1491</v>
      </c>
      <c r="H245">
        <v>36413</v>
      </c>
      <c r="I245">
        <v>7.5597218022376775E-3</v>
      </c>
      <c r="J245">
        <v>12.5</v>
      </c>
      <c r="K245">
        <v>12.780029296875</v>
      </c>
      <c r="L245">
        <v>49834</v>
      </c>
      <c r="M245">
        <v>1613.530029296875</v>
      </c>
      <c r="N245">
        <v>1698.52001953125</v>
      </c>
      <c r="O245">
        <v>1599.9599609375</v>
      </c>
      <c r="P245">
        <v>1637.5299886067708</v>
      </c>
      <c r="Q245">
        <v>1618.760009765625</v>
      </c>
      <c r="R245">
        <v>1698.52001953125</v>
      </c>
      <c r="S245">
        <v>1466.969970703125</v>
      </c>
      <c r="T245">
        <v>1593.5733235677083</v>
      </c>
    </row>
    <row r="246" spans="1:20" x14ac:dyDescent="0.35">
      <c r="A246" s="1">
        <v>45874.393750000003</v>
      </c>
      <c r="B246" t="s">
        <v>39</v>
      </c>
      <c r="C246">
        <v>1666</v>
      </c>
      <c r="D246">
        <v>1667.5999755859375</v>
      </c>
      <c r="E246">
        <v>1666</v>
      </c>
      <c r="F246">
        <v>1667.199951171875</v>
      </c>
      <c r="G246">
        <v>1108</v>
      </c>
      <c r="H246">
        <v>34922</v>
      </c>
      <c r="I246">
        <v>8.2854255650892054E-3</v>
      </c>
      <c r="J246">
        <v>13.699951171875</v>
      </c>
      <c r="K246">
        <v>13.97998046875</v>
      </c>
      <c r="L246">
        <v>49834</v>
      </c>
      <c r="M246">
        <v>1613.530029296875</v>
      </c>
      <c r="N246">
        <v>1698.52001953125</v>
      </c>
      <c r="O246">
        <v>1599.9599609375</v>
      </c>
      <c r="P246">
        <v>1637.5299886067708</v>
      </c>
      <c r="Q246">
        <v>1618.760009765625</v>
      </c>
      <c r="R246">
        <v>1698.52001953125</v>
      </c>
      <c r="S246">
        <v>1466.969970703125</v>
      </c>
      <c r="T246">
        <v>1593.5733235677083</v>
      </c>
    </row>
    <row r="247" spans="1:20" x14ac:dyDescent="0.35">
      <c r="A247" s="1">
        <v>45874.393055555556</v>
      </c>
      <c r="B247" t="s">
        <v>39</v>
      </c>
      <c r="C247">
        <v>1667.199951171875</v>
      </c>
      <c r="D247">
        <v>1668.5</v>
      </c>
      <c r="E247">
        <v>1667</v>
      </c>
      <c r="F247">
        <v>1667.699951171875</v>
      </c>
      <c r="G247">
        <v>592</v>
      </c>
      <c r="H247">
        <v>33814</v>
      </c>
      <c r="I247">
        <v>8.5878144371787125E-3</v>
      </c>
      <c r="J247">
        <v>14.199951171875</v>
      </c>
      <c r="K247">
        <v>14.47998046875</v>
      </c>
      <c r="L247">
        <v>49834</v>
      </c>
      <c r="M247">
        <v>1613.530029296875</v>
      </c>
      <c r="N247">
        <v>1698.52001953125</v>
      </c>
      <c r="O247">
        <v>1599.9599609375</v>
      </c>
      <c r="P247">
        <v>1637.5299886067708</v>
      </c>
      <c r="Q247">
        <v>1618.760009765625</v>
      </c>
      <c r="R247">
        <v>1698.52001953125</v>
      </c>
      <c r="S247">
        <v>1466.969970703125</v>
      </c>
      <c r="T247">
        <v>1593.5733235677083</v>
      </c>
    </row>
    <row r="248" spans="1:20" x14ac:dyDescent="0.35">
      <c r="A248" s="1">
        <v>45874.392361111109</v>
      </c>
      <c r="B248" t="s">
        <v>39</v>
      </c>
      <c r="C248">
        <v>1667.699951171875</v>
      </c>
      <c r="D248">
        <v>1668.5999755859375</v>
      </c>
      <c r="E248">
        <v>1667.300048828125</v>
      </c>
      <c r="F248">
        <v>1668.5999755859375</v>
      </c>
      <c r="G248">
        <v>980</v>
      </c>
      <c r="H248">
        <v>33222</v>
      </c>
      <c r="I248">
        <v>9.1321291720214692E-3</v>
      </c>
      <c r="J248">
        <v>15.0999755859375</v>
      </c>
      <c r="K248">
        <v>15.3800048828125</v>
      </c>
      <c r="L248">
        <v>49834</v>
      </c>
      <c r="M248">
        <v>1613.530029296875</v>
      </c>
      <c r="N248">
        <v>1698.52001953125</v>
      </c>
      <c r="O248">
        <v>1599.9599609375</v>
      </c>
      <c r="P248">
        <v>1637.5299886067708</v>
      </c>
      <c r="Q248">
        <v>1618.760009765625</v>
      </c>
      <c r="R248">
        <v>1698.52001953125</v>
      </c>
      <c r="S248">
        <v>1466.969970703125</v>
      </c>
      <c r="T248">
        <v>1593.5733235677083</v>
      </c>
    </row>
    <row r="249" spans="1:20" x14ac:dyDescent="0.35">
      <c r="A249" s="1">
        <v>45874.39166666667</v>
      </c>
      <c r="B249" t="s">
        <v>39</v>
      </c>
      <c r="C249">
        <v>1668.5999755859375</v>
      </c>
      <c r="D249">
        <v>1668.9000244140625</v>
      </c>
      <c r="E249">
        <v>1668.199951171875</v>
      </c>
      <c r="F249">
        <v>1668.4000244140625</v>
      </c>
      <c r="G249">
        <v>325</v>
      </c>
      <c r="H249">
        <v>32242</v>
      </c>
      <c r="I249">
        <v>9.0112031533489574E-3</v>
      </c>
      <c r="J249">
        <v>14.9000244140625</v>
      </c>
      <c r="K249">
        <v>15.1800537109375</v>
      </c>
      <c r="L249">
        <v>49834</v>
      </c>
      <c r="M249">
        <v>1613.530029296875</v>
      </c>
      <c r="N249">
        <v>1698.52001953125</v>
      </c>
      <c r="O249">
        <v>1599.9599609375</v>
      </c>
      <c r="P249">
        <v>1637.5299886067708</v>
      </c>
      <c r="Q249">
        <v>1618.760009765625</v>
      </c>
      <c r="R249">
        <v>1698.52001953125</v>
      </c>
      <c r="S249">
        <v>1466.969970703125</v>
      </c>
      <c r="T249">
        <v>1593.5733235677083</v>
      </c>
    </row>
    <row r="250" spans="1:20" x14ac:dyDescent="0.35">
      <c r="A250" s="1">
        <v>45874.390972222223</v>
      </c>
      <c r="B250" t="s">
        <v>39</v>
      </c>
      <c r="C250">
        <v>1668.199951171875</v>
      </c>
      <c r="D250">
        <v>1669.800048828125</v>
      </c>
      <c r="E250">
        <v>1668.199951171875</v>
      </c>
      <c r="F250">
        <v>1668.800048828125</v>
      </c>
      <c r="G250">
        <v>587</v>
      </c>
      <c r="H250">
        <v>31917</v>
      </c>
      <c r="I250">
        <v>9.2531290161022069E-3</v>
      </c>
      <c r="J250">
        <v>15.300048828125</v>
      </c>
      <c r="K250">
        <v>15.580078125</v>
      </c>
      <c r="L250">
        <v>49834</v>
      </c>
      <c r="M250">
        <v>1613.530029296875</v>
      </c>
      <c r="N250">
        <v>1698.52001953125</v>
      </c>
      <c r="O250">
        <v>1599.9599609375</v>
      </c>
      <c r="P250">
        <v>1637.5299886067708</v>
      </c>
      <c r="Q250">
        <v>1618.760009765625</v>
      </c>
      <c r="R250">
        <v>1698.52001953125</v>
      </c>
      <c r="S250">
        <v>1466.969970703125</v>
      </c>
      <c r="T250">
        <v>1593.5733235677083</v>
      </c>
    </row>
    <row r="251" spans="1:20" x14ac:dyDescent="0.35">
      <c r="A251" s="1">
        <v>45874.390277777777</v>
      </c>
      <c r="B251" t="s">
        <v>39</v>
      </c>
      <c r="C251">
        <v>1668.800048828125</v>
      </c>
      <c r="D251">
        <v>1669.800048828125</v>
      </c>
      <c r="E251">
        <v>1668.5</v>
      </c>
      <c r="F251">
        <v>1669.5999755859375</v>
      </c>
      <c r="G251">
        <v>683</v>
      </c>
      <c r="H251">
        <v>31330</v>
      </c>
      <c r="I251">
        <v>9.7369069162004836E-3</v>
      </c>
      <c r="J251">
        <v>16.0999755859375</v>
      </c>
      <c r="K251">
        <v>16.3800048828125</v>
      </c>
      <c r="L251">
        <v>49834</v>
      </c>
      <c r="M251">
        <v>1613.530029296875</v>
      </c>
      <c r="N251">
        <v>1698.52001953125</v>
      </c>
      <c r="O251">
        <v>1599.9599609375</v>
      </c>
      <c r="P251">
        <v>1637.5299886067708</v>
      </c>
      <c r="Q251">
        <v>1618.760009765625</v>
      </c>
      <c r="R251">
        <v>1698.52001953125</v>
      </c>
      <c r="S251">
        <v>1466.969970703125</v>
      </c>
      <c r="T251">
        <v>1593.5733235677083</v>
      </c>
    </row>
    <row r="252" spans="1:20" x14ac:dyDescent="0.35">
      <c r="A252" s="1">
        <v>45874.38958333333</v>
      </c>
      <c r="B252" t="s">
        <v>39</v>
      </c>
      <c r="C252">
        <v>1669.5999755859375</v>
      </c>
      <c r="D252">
        <v>1669.800048828125</v>
      </c>
      <c r="E252">
        <v>1668.800048828125</v>
      </c>
      <c r="F252">
        <v>1669</v>
      </c>
      <c r="G252">
        <v>758</v>
      </c>
      <c r="H252">
        <v>30647</v>
      </c>
      <c r="I252">
        <v>9.3740550347747205E-3</v>
      </c>
      <c r="J252">
        <v>15.5</v>
      </c>
      <c r="K252">
        <v>15.780029296875</v>
      </c>
      <c r="L252">
        <v>49834</v>
      </c>
      <c r="M252">
        <v>1613.530029296875</v>
      </c>
      <c r="N252">
        <v>1698.52001953125</v>
      </c>
      <c r="O252">
        <v>1599.9599609375</v>
      </c>
      <c r="P252">
        <v>1637.5299886067708</v>
      </c>
      <c r="Q252">
        <v>1618.760009765625</v>
      </c>
      <c r="R252">
        <v>1698.52001953125</v>
      </c>
      <c r="S252">
        <v>1466.969970703125</v>
      </c>
      <c r="T252">
        <v>1593.5733235677083</v>
      </c>
    </row>
    <row r="253" spans="1:20" x14ac:dyDescent="0.35">
      <c r="A253" s="1">
        <v>45874.388888888891</v>
      </c>
      <c r="B253" t="s">
        <v>39</v>
      </c>
      <c r="C253">
        <v>1669</v>
      </c>
      <c r="D253">
        <v>1669.800048828125</v>
      </c>
      <c r="E253">
        <v>1667.800048828125</v>
      </c>
      <c r="F253">
        <v>1669.4000244140625</v>
      </c>
      <c r="G253">
        <v>1906</v>
      </c>
      <c r="H253">
        <v>29889</v>
      </c>
      <c r="I253">
        <v>9.6159808975279717E-3</v>
      </c>
      <c r="J253">
        <v>15.9000244140625</v>
      </c>
      <c r="K253">
        <v>16.1800537109375</v>
      </c>
      <c r="L253">
        <v>49834</v>
      </c>
      <c r="M253">
        <v>1613.530029296875</v>
      </c>
      <c r="N253">
        <v>1698.52001953125</v>
      </c>
      <c r="O253">
        <v>1599.9599609375</v>
      </c>
      <c r="P253">
        <v>1637.5299886067708</v>
      </c>
      <c r="Q253">
        <v>1618.760009765625</v>
      </c>
      <c r="R253">
        <v>1698.52001953125</v>
      </c>
      <c r="S253">
        <v>1466.969970703125</v>
      </c>
      <c r="T253">
        <v>1593.5733235677083</v>
      </c>
    </row>
    <row r="254" spans="1:20" x14ac:dyDescent="0.35">
      <c r="A254" s="1">
        <v>45874.388194444444</v>
      </c>
      <c r="B254" t="s">
        <v>39</v>
      </c>
      <c r="C254">
        <v>1669.4000244140625</v>
      </c>
      <c r="D254">
        <v>1670.800048828125</v>
      </c>
      <c r="E254">
        <v>1669.199951171875</v>
      </c>
      <c r="F254">
        <v>1670.800048828125</v>
      </c>
      <c r="G254">
        <v>1271</v>
      </c>
      <c r="H254">
        <v>27983</v>
      </c>
      <c r="I254">
        <v>1.0462684504460236E-2</v>
      </c>
      <c r="J254">
        <v>17.300048828125</v>
      </c>
      <c r="K254">
        <v>17.580078125</v>
      </c>
      <c r="L254">
        <v>49834</v>
      </c>
      <c r="M254">
        <v>1613.530029296875</v>
      </c>
      <c r="N254">
        <v>1698.52001953125</v>
      </c>
      <c r="O254">
        <v>1599.9599609375</v>
      </c>
      <c r="P254">
        <v>1637.5299886067708</v>
      </c>
      <c r="Q254">
        <v>1618.760009765625</v>
      </c>
      <c r="R254">
        <v>1698.52001953125</v>
      </c>
      <c r="S254">
        <v>1466.969970703125</v>
      </c>
      <c r="T254">
        <v>1593.5733235677083</v>
      </c>
    </row>
    <row r="255" spans="1:20" x14ac:dyDescent="0.35">
      <c r="A255" s="1">
        <v>45874.387499999997</v>
      </c>
      <c r="B255" t="s">
        <v>39</v>
      </c>
      <c r="C255">
        <v>1670.699951171875</v>
      </c>
      <c r="D255">
        <v>1671</v>
      </c>
      <c r="E255">
        <v>1669.0999755859375</v>
      </c>
      <c r="F255">
        <v>1670</v>
      </c>
      <c r="G255">
        <v>1342</v>
      </c>
      <c r="H255">
        <v>26712</v>
      </c>
      <c r="I255">
        <v>9.9788327789537348E-3</v>
      </c>
      <c r="J255">
        <v>16.5</v>
      </c>
      <c r="K255">
        <v>16.780029296875</v>
      </c>
      <c r="L255">
        <v>49834</v>
      </c>
      <c r="M255">
        <v>1613.530029296875</v>
      </c>
      <c r="N255">
        <v>1698.52001953125</v>
      </c>
      <c r="O255">
        <v>1599.9599609375</v>
      </c>
      <c r="P255">
        <v>1637.5299886067708</v>
      </c>
      <c r="Q255">
        <v>1618.760009765625</v>
      </c>
      <c r="R255">
        <v>1698.52001953125</v>
      </c>
      <c r="S255">
        <v>1466.969970703125</v>
      </c>
      <c r="T255">
        <v>1593.5733235677083</v>
      </c>
    </row>
    <row r="256" spans="1:20" x14ac:dyDescent="0.35">
      <c r="A256" s="1">
        <v>45874.386805555558</v>
      </c>
      <c r="B256" t="s">
        <v>39</v>
      </c>
      <c r="C256">
        <v>1670</v>
      </c>
      <c r="D256">
        <v>1670.9000244140625</v>
      </c>
      <c r="E256">
        <v>1668.199951171875</v>
      </c>
      <c r="F256">
        <v>1668.4000244140625</v>
      </c>
      <c r="G256">
        <v>1701</v>
      </c>
      <c r="H256">
        <v>25370</v>
      </c>
      <c r="I256">
        <v>9.0112031533489574E-3</v>
      </c>
      <c r="J256">
        <v>14.9000244140625</v>
      </c>
      <c r="K256">
        <v>15.1800537109375</v>
      </c>
      <c r="L256">
        <v>49834</v>
      </c>
      <c r="M256">
        <v>1613.530029296875</v>
      </c>
      <c r="N256">
        <v>1698.52001953125</v>
      </c>
      <c r="O256">
        <v>1599.9599609375</v>
      </c>
      <c r="P256">
        <v>1637.5299886067708</v>
      </c>
      <c r="Q256">
        <v>1618.760009765625</v>
      </c>
      <c r="R256">
        <v>1698.52001953125</v>
      </c>
      <c r="S256">
        <v>1466.969970703125</v>
      </c>
      <c r="T256">
        <v>1593.5733235677083</v>
      </c>
    </row>
    <row r="257" spans="1:20" x14ac:dyDescent="0.35">
      <c r="A257" s="1">
        <v>45874.386111111111</v>
      </c>
      <c r="B257" t="s">
        <v>39</v>
      </c>
      <c r="C257">
        <v>1668.199951171875</v>
      </c>
      <c r="D257">
        <v>1668.199951171875</v>
      </c>
      <c r="E257">
        <v>1666.5999755859375</v>
      </c>
      <c r="F257">
        <v>1666.9000244140625</v>
      </c>
      <c r="G257">
        <v>1137</v>
      </c>
      <c r="H257">
        <v>23669</v>
      </c>
      <c r="I257">
        <v>8.1040365370804359E-3</v>
      </c>
      <c r="J257">
        <v>13.4000244140625</v>
      </c>
      <c r="K257">
        <v>13.6800537109375</v>
      </c>
      <c r="L257">
        <v>49834</v>
      </c>
      <c r="M257">
        <v>1613.530029296875</v>
      </c>
      <c r="N257">
        <v>1698.52001953125</v>
      </c>
      <c r="O257">
        <v>1599.9599609375</v>
      </c>
      <c r="P257">
        <v>1637.5299886067708</v>
      </c>
      <c r="Q257">
        <v>1618.760009765625</v>
      </c>
      <c r="R257">
        <v>1698.52001953125</v>
      </c>
      <c r="S257">
        <v>1466.969970703125</v>
      </c>
      <c r="T257">
        <v>1593.5733235677083</v>
      </c>
    </row>
    <row r="258" spans="1:20" x14ac:dyDescent="0.35">
      <c r="A258" s="1">
        <v>45874.385416666664</v>
      </c>
      <c r="B258" t="s">
        <v>39</v>
      </c>
      <c r="C258">
        <v>1667</v>
      </c>
      <c r="D258">
        <v>1668.9000244140625</v>
      </c>
      <c r="E258">
        <v>1666.4000244140625</v>
      </c>
      <c r="F258">
        <v>1667.300048828125</v>
      </c>
      <c r="G258">
        <v>1994</v>
      </c>
      <c r="H258">
        <v>22532</v>
      </c>
      <c r="I258">
        <v>8.3459623998336854E-3</v>
      </c>
      <c r="J258">
        <v>13.800048828125</v>
      </c>
      <c r="K258">
        <v>14.080078125</v>
      </c>
      <c r="L258">
        <v>49834</v>
      </c>
      <c r="M258">
        <v>1613.530029296875</v>
      </c>
      <c r="N258">
        <v>1698.52001953125</v>
      </c>
      <c r="O258">
        <v>1599.9599609375</v>
      </c>
      <c r="P258">
        <v>1637.5299886067708</v>
      </c>
      <c r="Q258">
        <v>1618.760009765625</v>
      </c>
      <c r="R258">
        <v>1698.52001953125</v>
      </c>
      <c r="S258">
        <v>1466.969970703125</v>
      </c>
      <c r="T258">
        <v>1593.5733235677083</v>
      </c>
    </row>
    <row r="259" spans="1:20" x14ac:dyDescent="0.35">
      <c r="A259" s="1">
        <v>45874.384722222225</v>
      </c>
      <c r="B259" t="s">
        <v>39</v>
      </c>
      <c r="C259">
        <v>1667.300048828125</v>
      </c>
      <c r="D259">
        <v>1668.800048828125</v>
      </c>
      <c r="E259">
        <v>1667.199951171875</v>
      </c>
      <c r="F259">
        <v>1668</v>
      </c>
      <c r="G259">
        <v>1314</v>
      </c>
      <c r="H259">
        <v>20538</v>
      </c>
      <c r="I259">
        <v>8.7692772905957062E-3</v>
      </c>
      <c r="J259">
        <v>14.5</v>
      </c>
      <c r="K259">
        <v>14.780029296875</v>
      </c>
      <c r="L259">
        <v>49834</v>
      </c>
      <c r="M259">
        <v>1613.530029296875</v>
      </c>
      <c r="N259">
        <v>1698.52001953125</v>
      </c>
      <c r="O259">
        <v>1599.9599609375</v>
      </c>
      <c r="P259">
        <v>1637.5299886067708</v>
      </c>
      <c r="Q259">
        <v>1618.760009765625</v>
      </c>
      <c r="R259">
        <v>1698.52001953125</v>
      </c>
      <c r="S259">
        <v>1466.969970703125</v>
      </c>
      <c r="T259">
        <v>1593.5733235677083</v>
      </c>
    </row>
    <row r="260" spans="1:20" x14ac:dyDescent="0.35">
      <c r="A260" s="1">
        <v>45874.384027777778</v>
      </c>
      <c r="B260" t="s">
        <v>39</v>
      </c>
      <c r="C260">
        <v>1668</v>
      </c>
      <c r="D260">
        <v>1669.300048828125</v>
      </c>
      <c r="E260">
        <v>1667.5</v>
      </c>
      <c r="F260">
        <v>1668.5999755859375</v>
      </c>
      <c r="G260">
        <v>681</v>
      </c>
      <c r="H260">
        <v>19224</v>
      </c>
      <c r="I260">
        <v>9.1321291720214692E-3</v>
      </c>
      <c r="J260">
        <v>15.0999755859375</v>
      </c>
      <c r="K260">
        <v>15.3800048828125</v>
      </c>
      <c r="L260">
        <v>49834</v>
      </c>
      <c r="M260">
        <v>1613.530029296875</v>
      </c>
      <c r="N260">
        <v>1698.52001953125</v>
      </c>
      <c r="O260">
        <v>1599.9599609375</v>
      </c>
      <c r="P260">
        <v>1637.5299886067708</v>
      </c>
      <c r="Q260">
        <v>1618.760009765625</v>
      </c>
      <c r="R260">
        <v>1698.52001953125</v>
      </c>
      <c r="S260">
        <v>1466.969970703125</v>
      </c>
      <c r="T260">
        <v>1593.5733235677083</v>
      </c>
    </row>
    <row r="261" spans="1:20" x14ac:dyDescent="0.35">
      <c r="A261" s="1">
        <v>45874.383333333331</v>
      </c>
      <c r="B261" t="s">
        <v>39</v>
      </c>
      <c r="C261">
        <v>1668.5999755859375</v>
      </c>
      <c r="D261">
        <v>1669.9000244140625</v>
      </c>
      <c r="E261">
        <v>1668.5999755859375</v>
      </c>
      <c r="F261">
        <v>1669.0999755859375</v>
      </c>
      <c r="G261">
        <v>951</v>
      </c>
      <c r="H261">
        <v>18543</v>
      </c>
      <c r="I261">
        <v>9.4345180441109764E-3</v>
      </c>
      <c r="J261">
        <v>15.5999755859375</v>
      </c>
      <c r="K261">
        <v>15.8800048828125</v>
      </c>
      <c r="L261">
        <v>49834</v>
      </c>
      <c r="M261">
        <v>1613.530029296875</v>
      </c>
      <c r="N261">
        <v>1698.52001953125</v>
      </c>
      <c r="O261">
        <v>1599.9599609375</v>
      </c>
      <c r="P261">
        <v>1637.5299886067708</v>
      </c>
      <c r="Q261">
        <v>1618.760009765625</v>
      </c>
      <c r="R261">
        <v>1698.52001953125</v>
      </c>
      <c r="S261">
        <v>1466.969970703125</v>
      </c>
      <c r="T261">
        <v>1593.5733235677083</v>
      </c>
    </row>
    <row r="262" spans="1:20" x14ac:dyDescent="0.35">
      <c r="A262" s="1">
        <v>45874.382638888892</v>
      </c>
      <c r="B262" t="s">
        <v>39</v>
      </c>
      <c r="C262">
        <v>1669</v>
      </c>
      <c r="D262">
        <v>1669.5999755859375</v>
      </c>
      <c r="E262">
        <v>1667.0999755859375</v>
      </c>
      <c r="F262">
        <v>1667.199951171875</v>
      </c>
      <c r="G262">
        <v>1262</v>
      </c>
      <c r="H262">
        <v>17592</v>
      </c>
      <c r="I262">
        <v>8.2854255650892054E-3</v>
      </c>
      <c r="J262">
        <v>13.699951171875</v>
      </c>
      <c r="K262">
        <v>13.97998046875</v>
      </c>
      <c r="L262">
        <v>49834</v>
      </c>
      <c r="M262">
        <v>1613.530029296875</v>
      </c>
      <c r="N262">
        <v>1698.52001953125</v>
      </c>
      <c r="O262">
        <v>1599.9599609375</v>
      </c>
      <c r="P262">
        <v>1637.5299886067708</v>
      </c>
      <c r="Q262">
        <v>1618.760009765625</v>
      </c>
      <c r="R262">
        <v>1698.52001953125</v>
      </c>
      <c r="S262">
        <v>1466.969970703125</v>
      </c>
      <c r="T262">
        <v>1593.5733235677083</v>
      </c>
    </row>
    <row r="263" spans="1:20" x14ac:dyDescent="0.35">
      <c r="A263" s="1">
        <v>45874.381944444445</v>
      </c>
      <c r="B263" t="s">
        <v>39</v>
      </c>
      <c r="C263">
        <v>1667.0999755859375</v>
      </c>
      <c r="D263">
        <v>1667.4000244140625</v>
      </c>
      <c r="E263">
        <v>1666.0999755859375</v>
      </c>
      <c r="F263">
        <v>1666.699951171875</v>
      </c>
      <c r="G263">
        <v>575</v>
      </c>
      <c r="H263">
        <v>16330</v>
      </c>
      <c r="I263">
        <v>7.9830366929996982E-3</v>
      </c>
      <c r="J263">
        <v>13.199951171875</v>
      </c>
      <c r="K263">
        <v>13.47998046875</v>
      </c>
      <c r="L263">
        <v>49834</v>
      </c>
      <c r="M263">
        <v>1613.530029296875</v>
      </c>
      <c r="N263">
        <v>1698.52001953125</v>
      </c>
      <c r="O263">
        <v>1599.9599609375</v>
      </c>
      <c r="P263">
        <v>1637.5299886067708</v>
      </c>
      <c r="Q263">
        <v>1618.760009765625</v>
      </c>
      <c r="R263">
        <v>1698.52001953125</v>
      </c>
      <c r="S263">
        <v>1466.969970703125</v>
      </c>
      <c r="T263">
        <v>1593.5733235677083</v>
      </c>
    </row>
    <row r="264" spans="1:20" x14ac:dyDescent="0.35">
      <c r="A264" s="1">
        <v>45874.381249999999</v>
      </c>
      <c r="B264" t="s">
        <v>39</v>
      </c>
      <c r="C264">
        <v>1666.5999755859375</v>
      </c>
      <c r="D264">
        <v>1667.5</v>
      </c>
      <c r="E264">
        <v>1666.0999755859375</v>
      </c>
      <c r="F264">
        <v>1667.5</v>
      </c>
      <c r="G264">
        <v>1029</v>
      </c>
      <c r="H264">
        <v>15755</v>
      </c>
      <c r="I264">
        <v>8.466888418506199E-3</v>
      </c>
      <c r="J264">
        <v>14</v>
      </c>
      <c r="K264">
        <v>14.280029296875</v>
      </c>
      <c r="L264">
        <v>49834</v>
      </c>
      <c r="M264">
        <v>1613.530029296875</v>
      </c>
      <c r="N264">
        <v>1698.52001953125</v>
      </c>
      <c r="O264">
        <v>1599.9599609375</v>
      </c>
      <c r="P264">
        <v>1637.5299886067708</v>
      </c>
      <c r="Q264">
        <v>1618.760009765625</v>
      </c>
      <c r="R264">
        <v>1698.52001953125</v>
      </c>
      <c r="S264">
        <v>1466.969970703125</v>
      </c>
      <c r="T264">
        <v>1593.5733235677083</v>
      </c>
    </row>
    <row r="265" spans="1:20" x14ac:dyDescent="0.35">
      <c r="A265" s="1">
        <v>45874.380555555559</v>
      </c>
      <c r="B265" t="s">
        <v>39</v>
      </c>
      <c r="C265">
        <v>1667.5</v>
      </c>
      <c r="D265">
        <v>1668.4000244140625</v>
      </c>
      <c r="E265">
        <v>1667</v>
      </c>
      <c r="F265">
        <v>1667.9000244140625</v>
      </c>
      <c r="G265">
        <v>1527</v>
      </c>
      <c r="H265">
        <v>14726</v>
      </c>
      <c r="I265">
        <v>8.7088142812594502E-3</v>
      </c>
      <c r="J265">
        <v>14.4000244140625</v>
      </c>
      <c r="K265">
        <v>14.6800537109375</v>
      </c>
      <c r="L265">
        <v>49834</v>
      </c>
      <c r="M265">
        <v>1613.530029296875</v>
      </c>
      <c r="N265">
        <v>1698.52001953125</v>
      </c>
      <c r="O265">
        <v>1599.9599609375</v>
      </c>
      <c r="P265">
        <v>1637.5299886067708</v>
      </c>
      <c r="Q265">
        <v>1618.760009765625</v>
      </c>
      <c r="R265">
        <v>1698.52001953125</v>
      </c>
      <c r="S265">
        <v>1466.969970703125</v>
      </c>
      <c r="T265">
        <v>1593.5733235677083</v>
      </c>
    </row>
    <row r="266" spans="1:20" x14ac:dyDescent="0.35">
      <c r="A266" s="1">
        <v>45874.379861111112</v>
      </c>
      <c r="B266" t="s">
        <v>39</v>
      </c>
      <c r="C266">
        <v>1667.9000244140625</v>
      </c>
      <c r="D266">
        <v>1667.9000244140625</v>
      </c>
      <c r="E266">
        <v>1665.4000244140625</v>
      </c>
      <c r="F266">
        <v>1665.4000244140625</v>
      </c>
      <c r="G266">
        <v>1783</v>
      </c>
      <c r="H266">
        <v>13199</v>
      </c>
      <c r="I266">
        <v>7.1968699208119144E-3</v>
      </c>
      <c r="J266">
        <v>11.9000244140625</v>
      </c>
      <c r="K266">
        <v>12.1800537109375</v>
      </c>
      <c r="L266">
        <v>49834</v>
      </c>
      <c r="M266">
        <v>1613.530029296875</v>
      </c>
      <c r="N266">
        <v>1698.52001953125</v>
      </c>
      <c r="O266">
        <v>1599.9599609375</v>
      </c>
      <c r="P266">
        <v>1637.5299886067708</v>
      </c>
      <c r="Q266">
        <v>1618.760009765625</v>
      </c>
      <c r="R266">
        <v>1698.52001953125</v>
      </c>
      <c r="S266">
        <v>1466.969970703125</v>
      </c>
      <c r="T266">
        <v>1593.5733235677083</v>
      </c>
    </row>
    <row r="267" spans="1:20" x14ac:dyDescent="0.35">
      <c r="A267" s="1">
        <v>45874.379166666666</v>
      </c>
      <c r="B267" t="s">
        <v>39</v>
      </c>
      <c r="C267">
        <v>1665.4000244140625</v>
      </c>
      <c r="D267">
        <v>1666.5</v>
      </c>
      <c r="E267">
        <v>1665.4000244140625</v>
      </c>
      <c r="F267">
        <v>1666.199951171875</v>
      </c>
      <c r="G267">
        <v>627</v>
      </c>
      <c r="H267">
        <v>11416</v>
      </c>
      <c r="I267">
        <v>7.6806478209101902E-3</v>
      </c>
      <c r="J267">
        <v>12.699951171875</v>
      </c>
      <c r="K267">
        <v>12.97998046875</v>
      </c>
      <c r="L267">
        <v>49834</v>
      </c>
      <c r="M267">
        <v>1613.530029296875</v>
      </c>
      <c r="N267">
        <v>1698.52001953125</v>
      </c>
      <c r="O267">
        <v>1599.9599609375</v>
      </c>
      <c r="P267">
        <v>1637.5299886067708</v>
      </c>
      <c r="Q267">
        <v>1618.760009765625</v>
      </c>
      <c r="R267">
        <v>1698.52001953125</v>
      </c>
      <c r="S267">
        <v>1466.969970703125</v>
      </c>
      <c r="T267">
        <v>1593.5733235677083</v>
      </c>
    </row>
    <row r="268" spans="1:20" x14ac:dyDescent="0.35">
      <c r="A268" s="1">
        <v>45874.378472222219</v>
      </c>
      <c r="B268" t="s">
        <v>39</v>
      </c>
      <c r="C268">
        <v>1666.199951171875</v>
      </c>
      <c r="D268">
        <v>1666.800048828125</v>
      </c>
      <c r="E268">
        <v>1665.0999755859375</v>
      </c>
      <c r="F268">
        <v>1666.5</v>
      </c>
      <c r="G268">
        <v>892</v>
      </c>
      <c r="H268">
        <v>10789</v>
      </c>
      <c r="I268">
        <v>7.8621106743271846E-3</v>
      </c>
      <c r="J268">
        <v>13</v>
      </c>
      <c r="K268">
        <v>13.280029296875</v>
      </c>
      <c r="L268">
        <v>49834</v>
      </c>
      <c r="M268">
        <v>1613.530029296875</v>
      </c>
      <c r="N268">
        <v>1698.52001953125</v>
      </c>
      <c r="O268">
        <v>1599.9599609375</v>
      </c>
      <c r="P268">
        <v>1637.5299886067708</v>
      </c>
      <c r="Q268">
        <v>1618.760009765625</v>
      </c>
      <c r="R268">
        <v>1698.52001953125</v>
      </c>
      <c r="S268">
        <v>1466.969970703125</v>
      </c>
      <c r="T268">
        <v>1593.5733235677083</v>
      </c>
    </row>
    <row r="269" spans="1:20" x14ac:dyDescent="0.35">
      <c r="A269" s="1">
        <v>45874.37777777778</v>
      </c>
      <c r="B269" t="s">
        <v>39</v>
      </c>
      <c r="C269">
        <v>1666</v>
      </c>
      <c r="D269">
        <v>1667</v>
      </c>
      <c r="E269">
        <v>1666</v>
      </c>
      <c r="F269">
        <v>1666.0999755859375</v>
      </c>
      <c r="G269">
        <v>887</v>
      </c>
      <c r="H269">
        <v>9897</v>
      </c>
      <c r="I269">
        <v>7.6201848115739343E-3</v>
      </c>
      <c r="J269">
        <v>12.5999755859375</v>
      </c>
      <c r="K269">
        <v>12.8800048828125</v>
      </c>
      <c r="L269">
        <v>49834</v>
      </c>
      <c r="M269">
        <v>1613.530029296875</v>
      </c>
      <c r="N269">
        <v>1698.52001953125</v>
      </c>
      <c r="O269">
        <v>1599.9599609375</v>
      </c>
      <c r="P269">
        <v>1637.5299886067708</v>
      </c>
      <c r="Q269">
        <v>1618.760009765625</v>
      </c>
      <c r="R269">
        <v>1698.52001953125</v>
      </c>
      <c r="S269">
        <v>1466.969970703125</v>
      </c>
      <c r="T269">
        <v>1593.5733235677083</v>
      </c>
    </row>
    <row r="270" spans="1:20" x14ac:dyDescent="0.35">
      <c r="A270" s="1">
        <v>45874.377083333333</v>
      </c>
      <c r="B270" t="s">
        <v>39</v>
      </c>
      <c r="C270">
        <v>1666.0999755859375</v>
      </c>
      <c r="D270">
        <v>1667.699951171875</v>
      </c>
      <c r="E270">
        <v>1665</v>
      </c>
      <c r="F270">
        <v>1665.0999755859375</v>
      </c>
      <c r="G270">
        <v>1365</v>
      </c>
      <c r="H270">
        <v>9010</v>
      </c>
      <c r="I270">
        <v>7.0154070673949199E-3</v>
      </c>
      <c r="J270">
        <v>11.5999755859375</v>
      </c>
      <c r="K270">
        <v>11.8800048828125</v>
      </c>
      <c r="L270">
        <v>49834</v>
      </c>
      <c r="M270">
        <v>1613.530029296875</v>
      </c>
      <c r="N270">
        <v>1698.52001953125</v>
      </c>
      <c r="O270">
        <v>1599.9599609375</v>
      </c>
      <c r="P270">
        <v>1637.5299886067708</v>
      </c>
      <c r="Q270">
        <v>1618.760009765625</v>
      </c>
      <c r="R270">
        <v>1698.52001953125</v>
      </c>
      <c r="S270">
        <v>1466.969970703125</v>
      </c>
      <c r="T270">
        <v>1593.5733235677083</v>
      </c>
    </row>
    <row r="271" spans="1:20" x14ac:dyDescent="0.35">
      <c r="A271" s="1">
        <v>45874.376388888886</v>
      </c>
      <c r="B271" t="s">
        <v>39</v>
      </c>
      <c r="C271">
        <v>1665.5999755859375</v>
      </c>
      <c r="D271">
        <v>1667</v>
      </c>
      <c r="E271">
        <v>1665</v>
      </c>
      <c r="F271">
        <v>1666</v>
      </c>
      <c r="G271">
        <v>1904</v>
      </c>
      <c r="H271">
        <v>7645</v>
      </c>
      <c r="I271">
        <v>7.5597218022376775E-3</v>
      </c>
      <c r="J271">
        <v>12.5</v>
      </c>
      <c r="K271">
        <v>12.780029296875</v>
      </c>
      <c r="L271">
        <v>49834</v>
      </c>
      <c r="M271">
        <v>1613.530029296875</v>
      </c>
      <c r="N271">
        <v>1698.52001953125</v>
      </c>
      <c r="O271">
        <v>1599.9599609375</v>
      </c>
      <c r="P271">
        <v>1637.5299886067708</v>
      </c>
      <c r="Q271">
        <v>1618.760009765625</v>
      </c>
      <c r="R271">
        <v>1698.52001953125</v>
      </c>
      <c r="S271">
        <v>1466.969970703125</v>
      </c>
      <c r="T271">
        <v>1593.5733235677083</v>
      </c>
    </row>
    <row r="272" spans="1:20" x14ac:dyDescent="0.35">
      <c r="A272" s="1">
        <v>45874.375694444447</v>
      </c>
      <c r="B272" t="s">
        <v>39</v>
      </c>
      <c r="C272">
        <v>1666</v>
      </c>
      <c r="D272">
        <v>1666.5</v>
      </c>
      <c r="E272">
        <v>1663.5</v>
      </c>
      <c r="F272">
        <v>1663.5</v>
      </c>
      <c r="G272">
        <v>2337</v>
      </c>
      <c r="H272">
        <v>5741</v>
      </c>
      <c r="I272">
        <v>6.0477774417901425E-3</v>
      </c>
      <c r="J272">
        <v>10</v>
      </c>
      <c r="K272">
        <v>10.280029296875</v>
      </c>
      <c r="L272">
        <v>49834</v>
      </c>
      <c r="M272">
        <v>1613.530029296875</v>
      </c>
      <c r="N272">
        <v>1698.52001953125</v>
      </c>
      <c r="O272">
        <v>1599.9599609375</v>
      </c>
      <c r="P272">
        <v>1637.5299886067708</v>
      </c>
      <c r="Q272">
        <v>1618.760009765625</v>
      </c>
      <c r="R272">
        <v>1698.52001953125</v>
      </c>
      <c r="S272">
        <v>1466.969970703125</v>
      </c>
      <c r="T272">
        <v>1593.5733235677083</v>
      </c>
    </row>
    <row r="273" spans="1:20" x14ac:dyDescent="0.35">
      <c r="A273" s="1">
        <v>45874.375</v>
      </c>
      <c r="B273" t="s">
        <v>39</v>
      </c>
      <c r="C273">
        <v>1663.4000244140625</v>
      </c>
      <c r="D273">
        <v>1664</v>
      </c>
      <c r="E273">
        <v>1661</v>
      </c>
      <c r="F273">
        <v>1661.5</v>
      </c>
      <c r="G273">
        <v>3404</v>
      </c>
      <c r="H273">
        <v>3404</v>
      </c>
      <c r="I273">
        <v>4.8382219534321138E-3</v>
      </c>
      <c r="J273">
        <v>8</v>
      </c>
      <c r="K273">
        <v>8.280029296875</v>
      </c>
      <c r="L273">
        <v>49834</v>
      </c>
      <c r="M273">
        <v>1613.530029296875</v>
      </c>
      <c r="N273">
        <v>1698.52001953125</v>
      </c>
      <c r="O273">
        <v>1599.9599609375</v>
      </c>
      <c r="P273">
        <v>1637.5299886067708</v>
      </c>
      <c r="Q273">
        <v>1618.760009765625</v>
      </c>
      <c r="R273">
        <v>1698.52001953125</v>
      </c>
      <c r="S273">
        <v>1466.969970703125</v>
      </c>
      <c r="T273">
        <v>1593.5733235677083</v>
      </c>
    </row>
  </sheetData>
  <phoneticPr fontId="3"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D5A2E-26F3-4502-89DC-C48F2384F337}">
  <dimension ref="A1:D5"/>
  <sheetViews>
    <sheetView workbookViewId="0">
      <selection activeCell="B53" sqref="B53"/>
    </sheetView>
  </sheetViews>
  <sheetFormatPr defaultRowHeight="14.5" x14ac:dyDescent="0.35"/>
  <cols>
    <col min="1" max="1" width="16.1796875" bestFit="1" customWidth="1"/>
    <col min="2" max="2" width="7" bestFit="1" customWidth="1"/>
    <col min="3" max="3" width="6.08984375" bestFit="1" customWidth="1"/>
    <col min="4" max="4" width="7.81640625" bestFit="1" customWidth="1"/>
  </cols>
  <sheetData>
    <row r="1" spans="1:4" x14ac:dyDescent="0.35">
      <c r="A1" t="s">
        <v>89</v>
      </c>
      <c r="B1" t="s">
        <v>312</v>
      </c>
      <c r="C1" t="s">
        <v>313</v>
      </c>
      <c r="D1" t="s">
        <v>314</v>
      </c>
    </row>
    <row r="2" spans="1:4" x14ac:dyDescent="0.35">
      <c r="A2" s="127" t="s">
        <v>319</v>
      </c>
      <c r="B2">
        <v>1655</v>
      </c>
      <c r="C2">
        <v>7.5</v>
      </c>
      <c r="D2">
        <v>48</v>
      </c>
    </row>
    <row r="3" spans="1:4" x14ac:dyDescent="0.35">
      <c r="A3" s="127" t="s">
        <v>315</v>
      </c>
      <c r="B3">
        <v>1627.5</v>
      </c>
      <c r="C3">
        <v>8.5</v>
      </c>
      <c r="D3">
        <v>50</v>
      </c>
    </row>
    <row r="4" spans="1:4" x14ac:dyDescent="0.35">
      <c r="A4" s="127" t="s">
        <v>316</v>
      </c>
      <c r="B4">
        <v>1648.5</v>
      </c>
      <c r="C4">
        <v>50</v>
      </c>
      <c r="D4">
        <v>6.5</v>
      </c>
    </row>
    <row r="5" spans="1:4" x14ac:dyDescent="0.35">
      <c r="A5" s="127" t="s">
        <v>320</v>
      </c>
      <c r="B5">
        <v>1687.7</v>
      </c>
      <c r="C5">
        <v>50</v>
      </c>
      <c r="D5">
        <v>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FBBA2-D59B-48E0-B715-C393F26BEAFF}">
  <dimension ref="A1:B2"/>
  <sheetViews>
    <sheetView workbookViewId="0"/>
  </sheetViews>
  <sheetFormatPr defaultRowHeight="14.5" x14ac:dyDescent="0.35"/>
  <cols>
    <col min="1" max="1" width="6.90625" bestFit="1" customWidth="1"/>
    <col min="2" max="2" width="10.453125" bestFit="1" customWidth="1"/>
  </cols>
  <sheetData>
    <row r="1" spans="1:2" x14ac:dyDescent="0.35">
      <c r="A1" t="s">
        <v>50</v>
      </c>
      <c r="B1" t="s">
        <v>27</v>
      </c>
    </row>
    <row r="2" spans="1:2" x14ac:dyDescent="0.35">
      <c r="A2" s="127" t="s">
        <v>353</v>
      </c>
      <c r="B2" s="127" t="s">
        <v>216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F82D2-7FCE-4DC5-B3F2-BB0EFF763FE5}">
  <dimension ref="A1:AN229"/>
  <sheetViews>
    <sheetView topLeftCell="L1" workbookViewId="0">
      <selection activeCell="AI47" sqref="AI47"/>
    </sheetView>
  </sheetViews>
  <sheetFormatPr defaultRowHeight="14.5" x14ac:dyDescent="0.35"/>
  <cols>
    <col min="1" max="1" width="15.54296875" bestFit="1" customWidth="1"/>
    <col min="2" max="2" width="9.453125" bestFit="1" customWidth="1"/>
    <col min="3" max="6" width="11.81640625" bestFit="1" customWidth="1"/>
    <col min="7" max="7" width="9.26953125" bestFit="1" customWidth="1"/>
    <col min="8" max="8" width="12.6328125" bestFit="1" customWidth="1"/>
    <col min="9" max="9" width="12.453125" bestFit="1" customWidth="1"/>
    <col min="11" max="11" width="5.36328125" style="133" bestFit="1" customWidth="1"/>
    <col min="12" max="12" width="11.81640625" bestFit="1" customWidth="1"/>
    <col min="13" max="13" width="8.81640625" bestFit="1" customWidth="1"/>
    <col min="14" max="15" width="11.81640625" bestFit="1" customWidth="1"/>
    <col min="16" max="16" width="5.36328125" style="133" bestFit="1" customWidth="1"/>
    <col min="17" max="17" width="11.81640625" bestFit="1" customWidth="1"/>
    <col min="18" max="18" width="8.81640625" bestFit="1" customWidth="1"/>
    <col min="19" max="20" width="11.81640625" bestFit="1" customWidth="1"/>
    <col min="21" max="21" width="5.36328125" style="133" bestFit="1" customWidth="1"/>
    <col min="22" max="22" width="11.81640625" bestFit="1" customWidth="1"/>
    <col min="23" max="23" width="7.81640625" bestFit="1" customWidth="1"/>
    <col min="24" max="25" width="11.81640625" bestFit="1" customWidth="1"/>
    <col min="26" max="26" width="5.36328125" style="133" bestFit="1" customWidth="1"/>
    <col min="27" max="27" width="11.81640625" bestFit="1" customWidth="1"/>
    <col min="28" max="28" width="7.81640625" bestFit="1" customWidth="1"/>
    <col min="29" max="30" width="12.453125" bestFit="1" customWidth="1"/>
    <col min="31" max="31" width="5.36328125" style="133" bestFit="1" customWidth="1"/>
    <col min="32" max="32" width="11.81640625" bestFit="1" customWidth="1"/>
    <col min="33" max="33" width="5.81640625" bestFit="1" customWidth="1"/>
    <col min="34" max="35" width="12.453125" bestFit="1" customWidth="1"/>
    <col min="36" max="36" width="10.453125" bestFit="1" customWidth="1"/>
    <col min="37" max="37" width="11.81640625" bestFit="1" customWidth="1"/>
    <col min="38" max="38" width="3.81640625" bestFit="1" customWidth="1"/>
    <col min="39" max="40" width="11.81640625" bestFit="1" customWidth="1"/>
  </cols>
  <sheetData>
    <row r="1" spans="1:40" ht="20" thickBot="1" x14ac:dyDescent="0.5">
      <c r="A1" t="s">
        <v>27</v>
      </c>
      <c r="B1" t="s">
        <v>19</v>
      </c>
      <c r="C1" t="s">
        <v>126</v>
      </c>
      <c r="D1" t="s">
        <v>127</v>
      </c>
      <c r="E1" t="s">
        <v>128</v>
      </c>
      <c r="F1" t="s">
        <v>28</v>
      </c>
      <c r="G1" t="s">
        <v>129</v>
      </c>
      <c r="H1" t="s">
        <v>130</v>
      </c>
      <c r="I1" t="s">
        <v>131</v>
      </c>
      <c r="K1" s="132" t="s">
        <v>24</v>
      </c>
      <c r="L1" s="132"/>
      <c r="M1" s="132"/>
      <c r="N1" s="132"/>
      <c r="O1" s="132"/>
      <c r="P1" s="132" t="s">
        <v>25</v>
      </c>
      <c r="Q1" s="132"/>
      <c r="R1" s="132"/>
      <c r="S1" s="132"/>
      <c r="T1" s="132"/>
      <c r="U1" s="132" t="s">
        <v>323</v>
      </c>
      <c r="V1" s="132"/>
      <c r="W1" s="132"/>
      <c r="X1" s="132"/>
      <c r="Y1" s="132"/>
      <c r="Z1" s="132" t="s">
        <v>324</v>
      </c>
      <c r="AA1" s="132"/>
      <c r="AB1" s="132"/>
      <c r="AC1" s="132"/>
      <c r="AD1" s="132"/>
      <c r="AE1" s="132" t="s">
        <v>39</v>
      </c>
      <c r="AF1" s="132"/>
      <c r="AG1" s="132"/>
      <c r="AH1" s="132"/>
      <c r="AI1" s="132"/>
      <c r="AJ1" s="132" t="s">
        <v>325</v>
      </c>
      <c r="AK1" s="132"/>
      <c r="AL1" s="132"/>
      <c r="AM1" s="132"/>
      <c r="AN1" s="132"/>
    </row>
    <row r="2" spans="1:40" ht="15" thickTop="1" x14ac:dyDescent="0.35">
      <c r="A2" s="1">
        <v>45875.375</v>
      </c>
      <c r="B2" s="127" t="s">
        <v>24</v>
      </c>
      <c r="C2">
        <v>1554.800048828125</v>
      </c>
      <c r="D2">
        <v>1554.800048828125</v>
      </c>
      <c r="E2">
        <v>1554.800048828125</v>
      </c>
      <c r="F2">
        <v>1554.800048828125</v>
      </c>
      <c r="G2">
        <v>7</v>
      </c>
      <c r="H2">
        <v>4.94459121180554E-3</v>
      </c>
      <c r="I2">
        <v>7.6500244140625</v>
      </c>
      <c r="K2" s="133" cm="1">
        <f t="array" ref="K2:O39">_xlfn.CHOOSECOLS(_xlfn._xlws.FILTER(daily_14h00_data[],daily_14h00_data[ticker]=K1), 1, 6, 7, 8, 9)</f>
        <v>45875.375</v>
      </c>
      <c r="L2">
        <v>1554.800048828125</v>
      </c>
      <c r="M2">
        <v>7</v>
      </c>
      <c r="N2">
        <v>4.94459121180554E-3</v>
      </c>
      <c r="O2">
        <v>7.6500244140625</v>
      </c>
      <c r="P2" s="133" cm="1">
        <f t="array" ref="P2:T39">_xlfn.CHOOSECOLS(_xlfn._xlws.FILTER(daily_14h00_data[],daily_14h00_data[ticker]=P1), 1, 6, 7, 8, 9)</f>
        <v>45875.375</v>
      </c>
      <c r="Q2">
        <v>1702.800048828125</v>
      </c>
      <c r="R2">
        <v>7</v>
      </c>
      <c r="S2">
        <v>7.3176616151801816E-3</v>
      </c>
      <c r="T2">
        <v>12.3699951171875</v>
      </c>
      <c r="U2" s="133" cm="1">
        <f t="array" ref="U2:Y39">_xlfn.CHOOSECOLS(_xlfn._xlws.FILTER(daily_14h00_data[],daily_14h00_data[ticker]=U1), 1, 6, 7, 8, 9)</f>
        <v>45875.375</v>
      </c>
      <c r="V2">
        <v>267.42999267578125</v>
      </c>
      <c r="W2">
        <v>2347006</v>
      </c>
      <c r="X2">
        <v>4.9225822284300171E-3</v>
      </c>
      <c r="Y2">
        <v>1.30999755859375</v>
      </c>
      <c r="Z2" s="133" cm="1">
        <f t="array" ref="Z2:AD39">_xlfn.CHOOSECOLS(_xlfn._xlws.FILTER(daily_14h00_data[],daily_14h00_data[ticker]=Z1), 1, 6, 7, 8, 9)</f>
        <v>45875.375</v>
      </c>
      <c r="AA2">
        <v>107.08999633789063</v>
      </c>
      <c r="AB2">
        <v>1298115</v>
      </c>
      <c r="AC2">
        <v>-3.8139875545058141E-3</v>
      </c>
      <c r="AD2">
        <v>-0.410003662109375</v>
      </c>
      <c r="AE2" s="133" cm="1">
        <f t="array" ref="AE2:AI39">_xlfn.CHOOSECOLS(_xlfn._xlws.FILTER(daily_14h00_data[],daily_14h00_data[ticker]=AE1), 1, 6, 7, 8, 9)</f>
        <v>45875.375</v>
      </c>
      <c r="AF2">
        <v>1693.199951171875</v>
      </c>
      <c r="AG2">
        <v>8572</v>
      </c>
      <c r="AH2">
        <v>2.1306673993582784E-3</v>
      </c>
      <c r="AI2">
        <v>3.5999755859375</v>
      </c>
      <c r="AJ2" s="133" cm="1">
        <f t="array" ref="AJ2:AN39">_xlfn.CHOOSECOLS(_xlfn._xlws.FILTER(daily_14h00_data[],daily_14h00_data[ticker]=AJ1), 1, 6, 7, 8, 9)</f>
        <v>45875.375</v>
      </c>
      <c r="AK2">
        <v>1689</v>
      </c>
      <c r="AL2">
        <v>35</v>
      </c>
      <c r="AM2">
        <v>8.3582089552238798E-3</v>
      </c>
      <c r="AN2">
        <v>14</v>
      </c>
    </row>
    <row r="3" spans="1:40" x14ac:dyDescent="0.35">
      <c r="A3" s="1">
        <v>45875.378472222219</v>
      </c>
      <c r="B3" s="127" t="s">
        <v>24</v>
      </c>
      <c r="C3">
        <v>1554.800048828125</v>
      </c>
      <c r="D3">
        <v>1554.800048828125</v>
      </c>
      <c r="E3">
        <v>1554.800048828125</v>
      </c>
      <c r="F3">
        <v>1554.800048828125</v>
      </c>
      <c r="G3">
        <v>0</v>
      </c>
      <c r="H3">
        <v>4.94459121180554E-3</v>
      </c>
      <c r="I3">
        <v>7.6500244140625</v>
      </c>
      <c r="K3" s="133">
        <v>45875.378472222219</v>
      </c>
      <c r="L3">
        <v>1554.800048828125</v>
      </c>
      <c r="M3">
        <v>0</v>
      </c>
      <c r="N3">
        <v>4.94459121180554E-3</v>
      </c>
      <c r="O3">
        <v>7.6500244140625</v>
      </c>
      <c r="P3" s="133">
        <v>45875.378472222219</v>
      </c>
      <c r="Q3">
        <v>1702.800048828125</v>
      </c>
      <c r="R3">
        <v>0</v>
      </c>
      <c r="S3">
        <v>7.3176616151801816E-3</v>
      </c>
      <c r="T3">
        <v>12.3699951171875</v>
      </c>
      <c r="U3" s="133">
        <v>45875.378472222219</v>
      </c>
      <c r="V3">
        <v>267.67001342773438</v>
      </c>
      <c r="W3">
        <v>2380905</v>
      </c>
      <c r="X3">
        <v>5.8245090146808219E-3</v>
      </c>
      <c r="Y3">
        <v>1.550018310546875</v>
      </c>
      <c r="Z3" s="133">
        <v>45875.378472222219</v>
      </c>
      <c r="AA3">
        <v>107.13999938964844</v>
      </c>
      <c r="AB3">
        <v>1412227</v>
      </c>
      <c r="AC3">
        <v>-3.3488428869912789E-3</v>
      </c>
      <c r="AD3">
        <v>-0.3600006103515625</v>
      </c>
      <c r="AE3" s="133">
        <v>45875.378472222219</v>
      </c>
      <c r="AF3">
        <v>1692.0999755859375</v>
      </c>
      <c r="AG3">
        <v>4163</v>
      </c>
      <c r="AH3">
        <v>1.4796401728953761E-3</v>
      </c>
      <c r="AI3">
        <v>2.5</v>
      </c>
      <c r="AJ3" s="133">
        <v>45875.378472222219</v>
      </c>
      <c r="AK3">
        <v>1684</v>
      </c>
      <c r="AL3">
        <v>16</v>
      </c>
      <c r="AM3">
        <v>5.3731343283582086E-3</v>
      </c>
      <c r="AN3">
        <v>9</v>
      </c>
    </row>
    <row r="4" spans="1:40" x14ac:dyDescent="0.35">
      <c r="A4" s="1">
        <v>45875.381944444445</v>
      </c>
      <c r="B4" s="127" t="s">
        <v>24</v>
      </c>
      <c r="C4">
        <v>1554.800048828125</v>
      </c>
      <c r="D4">
        <v>1554.800048828125</v>
      </c>
      <c r="E4">
        <v>1554.800048828125</v>
      </c>
      <c r="F4">
        <v>1554.800048828125</v>
      </c>
      <c r="G4">
        <v>0</v>
      </c>
      <c r="H4">
        <v>4.94459121180554E-3</v>
      </c>
      <c r="I4">
        <v>7.6500244140625</v>
      </c>
      <c r="K4" s="133">
        <v>45875.381944444445</v>
      </c>
      <c r="L4">
        <v>1554.800048828125</v>
      </c>
      <c r="M4">
        <v>0</v>
      </c>
      <c r="N4">
        <v>4.94459121180554E-3</v>
      </c>
      <c r="O4">
        <v>7.6500244140625</v>
      </c>
      <c r="P4" s="133">
        <v>45875.381944444445</v>
      </c>
      <c r="Q4">
        <v>1702.800048828125</v>
      </c>
      <c r="R4">
        <v>0</v>
      </c>
      <c r="S4">
        <v>7.3176616151801816E-3</v>
      </c>
      <c r="T4">
        <v>12.3699951171875</v>
      </c>
      <c r="U4" s="133">
        <v>45875.381944444445</v>
      </c>
      <c r="V4">
        <v>267.8900146484375</v>
      </c>
      <c r="W4">
        <v>1861986</v>
      </c>
      <c r="X4">
        <v>6.6512083410739638E-3</v>
      </c>
      <c r="Y4">
        <v>1.77001953125</v>
      </c>
      <c r="Z4" s="133">
        <v>45875.381944444445</v>
      </c>
      <c r="AA4">
        <v>107.31999969482422</v>
      </c>
      <c r="AB4">
        <v>2188830</v>
      </c>
      <c r="AC4">
        <v>-1.6744214434956395E-3</v>
      </c>
      <c r="AD4">
        <v>-0.18000030517578125</v>
      </c>
      <c r="AE4" s="133">
        <v>45875.381944444445</v>
      </c>
      <c r="AF4">
        <v>1693.199951171875</v>
      </c>
      <c r="AG4">
        <v>2941</v>
      </c>
      <c r="AH4">
        <v>2.1306673993582784E-3</v>
      </c>
      <c r="AI4">
        <v>3.5999755859375</v>
      </c>
      <c r="AJ4" s="133">
        <v>45875.381944444445</v>
      </c>
      <c r="AK4">
        <v>1686.9000244140625</v>
      </c>
      <c r="AL4">
        <v>6</v>
      </c>
      <c r="AM4">
        <v>7.1044921875000003E-3</v>
      </c>
      <c r="AN4">
        <v>11.9000244140625</v>
      </c>
    </row>
    <row r="5" spans="1:40" x14ac:dyDescent="0.35">
      <c r="A5" s="1">
        <v>45875.385416666664</v>
      </c>
      <c r="B5" s="127" t="s">
        <v>24</v>
      </c>
      <c r="C5">
        <v>1559.4200439453125</v>
      </c>
      <c r="D5">
        <v>1561.1700439453125</v>
      </c>
      <c r="E5">
        <v>1553.1400146484375</v>
      </c>
      <c r="F5">
        <v>1556.3699951171875</v>
      </c>
      <c r="G5">
        <v>65216842</v>
      </c>
      <c r="H5">
        <v>5.9593255712979696E-3</v>
      </c>
      <c r="I5">
        <v>9.219970703125</v>
      </c>
      <c r="K5" s="133">
        <v>45875.385416666664</v>
      </c>
      <c r="L5">
        <v>1556.3699951171875</v>
      </c>
      <c r="M5">
        <v>65216842</v>
      </c>
      <c r="N5">
        <v>5.9593255712979696E-3</v>
      </c>
      <c r="O5">
        <v>9.219970703125</v>
      </c>
      <c r="P5" s="133">
        <v>45875.385416666664</v>
      </c>
      <c r="Q5">
        <v>1699.4300537109375</v>
      </c>
      <c r="R5">
        <v>32421071</v>
      </c>
      <c r="S5">
        <v>5.3240889679183343E-3</v>
      </c>
      <c r="T5">
        <v>9</v>
      </c>
      <c r="U5" s="133">
        <v>45875.385416666664</v>
      </c>
      <c r="V5">
        <v>267.8800048828125</v>
      </c>
      <c r="W5">
        <v>2546935</v>
      </c>
      <c r="X5">
        <v>6.6135946111451314E-3</v>
      </c>
      <c r="Y5">
        <v>1.760009765625</v>
      </c>
      <c r="Z5" s="133">
        <v>45875.385416666664</v>
      </c>
      <c r="AA5">
        <v>107.27999877929688</v>
      </c>
      <c r="AB5">
        <v>1190349</v>
      </c>
      <c r="AC5">
        <v>-2.0465229832848839E-3</v>
      </c>
      <c r="AD5">
        <v>-0.220001220703125</v>
      </c>
      <c r="AE5" s="133">
        <v>45875.385416666664</v>
      </c>
      <c r="AF5">
        <v>1685</v>
      </c>
      <c r="AG5">
        <v>11412</v>
      </c>
      <c r="AH5">
        <v>-2.7225234685164289E-3</v>
      </c>
      <c r="AI5">
        <v>-4.5999755859375</v>
      </c>
      <c r="AJ5" s="133">
        <v>45875.385416666664</v>
      </c>
      <c r="AK5">
        <v>1676.5</v>
      </c>
      <c r="AL5">
        <v>38</v>
      </c>
      <c r="AM5">
        <v>8.955223880597015E-4</v>
      </c>
      <c r="AN5">
        <v>1.5</v>
      </c>
    </row>
    <row r="6" spans="1:40" x14ac:dyDescent="0.35">
      <c r="A6" s="1">
        <v>45875.388888888891</v>
      </c>
      <c r="B6" s="127" t="s">
        <v>24</v>
      </c>
      <c r="C6">
        <v>1552.5</v>
      </c>
      <c r="D6">
        <v>1554.52001953125</v>
      </c>
      <c r="E6">
        <v>1551.5999755859375</v>
      </c>
      <c r="F6">
        <v>1553.489990234375</v>
      </c>
      <c r="G6">
        <v>49409746</v>
      </c>
      <c r="H6">
        <v>4.0978351939163597E-3</v>
      </c>
      <c r="I6">
        <v>6.3399658203125</v>
      </c>
      <c r="K6" s="133">
        <v>45875.388888888891</v>
      </c>
      <c r="L6">
        <v>1553.489990234375</v>
      </c>
      <c r="M6">
        <v>49409746</v>
      </c>
      <c r="N6">
        <v>4.0978351939163597E-3</v>
      </c>
      <c r="O6">
        <v>6.3399658203125</v>
      </c>
      <c r="P6" s="133">
        <v>45875.388888888891</v>
      </c>
      <c r="Q6">
        <v>1699.02001953125</v>
      </c>
      <c r="R6">
        <v>28515066</v>
      </c>
      <c r="S6">
        <v>5.0815269176357055E-3</v>
      </c>
      <c r="T6">
        <v>8.5899658203125</v>
      </c>
      <c r="U6" s="133">
        <v>45875.388888888891</v>
      </c>
      <c r="V6">
        <v>266.41000366210938</v>
      </c>
      <c r="W6">
        <v>3154442</v>
      </c>
      <c r="X6">
        <v>1.0897660838832047E-3</v>
      </c>
      <c r="Y6">
        <v>0.290008544921875</v>
      </c>
      <c r="Z6" s="133">
        <v>45875.388888888891</v>
      </c>
      <c r="AA6">
        <v>107.33000183105469</v>
      </c>
      <c r="AB6">
        <v>1906404</v>
      </c>
      <c r="AC6">
        <v>-1.5813783157703489E-3</v>
      </c>
      <c r="AD6">
        <v>-0.1699981689453125</v>
      </c>
      <c r="AE6" s="133">
        <v>45875.388888888891</v>
      </c>
      <c r="AF6">
        <v>1689</v>
      </c>
      <c r="AG6">
        <v>8217</v>
      </c>
      <c r="AH6">
        <v>-3.5509919188382686E-4</v>
      </c>
      <c r="AI6">
        <v>-0.5999755859375</v>
      </c>
      <c r="AJ6" s="133">
        <v>45875.388888888891</v>
      </c>
      <c r="AK6">
        <v>1681.5999755859375</v>
      </c>
      <c r="AL6">
        <v>36</v>
      </c>
      <c r="AM6">
        <v>3.9402839319029855E-3</v>
      </c>
      <c r="AN6">
        <v>6.5999755859375</v>
      </c>
    </row>
    <row r="7" spans="1:40" x14ac:dyDescent="0.35">
      <c r="A7" s="1">
        <v>45875.392361111109</v>
      </c>
      <c r="B7" s="127" t="s">
        <v>24</v>
      </c>
      <c r="C7">
        <v>1554.530029296875</v>
      </c>
      <c r="D7">
        <v>1560.0400390625</v>
      </c>
      <c r="E7">
        <v>1554.530029296875</v>
      </c>
      <c r="F7">
        <v>1558.0799560546875</v>
      </c>
      <c r="G7">
        <v>40965151</v>
      </c>
      <c r="H7">
        <v>7.0645583609542902E-3</v>
      </c>
      <c r="I7">
        <v>10.929931640625</v>
      </c>
      <c r="K7" s="133">
        <v>45875.392361111109</v>
      </c>
      <c r="L7">
        <v>1558.0799560546875</v>
      </c>
      <c r="M7">
        <v>40965151</v>
      </c>
      <c r="N7">
        <v>7.0645583609542902E-3</v>
      </c>
      <c r="O7">
        <v>10.929931640625</v>
      </c>
      <c r="P7" s="133">
        <v>45875.392361111109</v>
      </c>
      <c r="Q7">
        <v>1704.2099609375</v>
      </c>
      <c r="R7">
        <v>24133280</v>
      </c>
      <c r="S7">
        <v>8.1517168937643939E-3</v>
      </c>
      <c r="T7">
        <v>13.7799072265625</v>
      </c>
      <c r="U7" s="133">
        <v>45875.392361111109</v>
      </c>
      <c r="V7">
        <v>267.239990234375</v>
      </c>
      <c r="W7">
        <v>2501043</v>
      </c>
      <c r="X7">
        <v>4.208609415817491E-3</v>
      </c>
      <c r="Y7">
        <v>1.1199951171875</v>
      </c>
      <c r="Z7" s="133">
        <v>45875.392361111109</v>
      </c>
      <c r="AA7">
        <v>107.34999847412109</v>
      </c>
      <c r="AB7">
        <v>2085231</v>
      </c>
      <c r="AC7">
        <v>-1.395363031431686E-3</v>
      </c>
      <c r="AD7">
        <v>-0.15000152587890625</v>
      </c>
      <c r="AE7" s="133">
        <v>45875.392361111109</v>
      </c>
      <c r="AF7">
        <v>1692.9000244140625</v>
      </c>
      <c r="AG7">
        <v>6551</v>
      </c>
      <c r="AH7">
        <v>1.9531539274440235E-3</v>
      </c>
      <c r="AI7">
        <v>3.300048828125</v>
      </c>
      <c r="AJ7" s="133">
        <v>45875.392361111109</v>
      </c>
      <c r="AK7">
        <v>1686.199951171875</v>
      </c>
      <c r="AL7">
        <v>10</v>
      </c>
      <c r="AM7">
        <v>6.6865380130597014E-3</v>
      </c>
      <c r="AN7">
        <v>11.199951171875</v>
      </c>
    </row>
    <row r="8" spans="1:40" x14ac:dyDescent="0.35">
      <c r="A8" s="1">
        <v>45875.395833333336</v>
      </c>
      <c r="B8" s="127" t="s">
        <v>24</v>
      </c>
      <c r="C8">
        <v>1560.8199462890625</v>
      </c>
      <c r="D8">
        <v>1565.4200439453125</v>
      </c>
      <c r="E8">
        <v>1559.72998046875</v>
      </c>
      <c r="F8">
        <v>1564.5699462890625</v>
      </c>
      <c r="G8">
        <v>41127803</v>
      </c>
      <c r="H8">
        <v>1.1259361794340068E-2</v>
      </c>
      <c r="I8">
        <v>17.419921875</v>
      </c>
      <c r="K8" s="133">
        <v>45875.395833333336</v>
      </c>
      <c r="L8">
        <v>1564.5699462890625</v>
      </c>
      <c r="M8">
        <v>41127803</v>
      </c>
      <c r="N8">
        <v>1.1259361794340068E-2</v>
      </c>
      <c r="O8">
        <v>17.419921875</v>
      </c>
      <c r="P8" s="133">
        <v>45875.395833333336</v>
      </c>
      <c r="Q8">
        <v>1713.489990234375</v>
      </c>
      <c r="R8">
        <v>25764661</v>
      </c>
      <c r="S8">
        <v>1.3641461516147852E-2</v>
      </c>
      <c r="T8">
        <v>23.0599365234375</v>
      </c>
      <c r="U8" s="133">
        <v>45875.395833333336</v>
      </c>
      <c r="V8">
        <v>267.58999633789063</v>
      </c>
      <c r="W8">
        <v>2924990</v>
      </c>
      <c r="X8">
        <v>5.5238285272619266E-3</v>
      </c>
      <c r="Y8">
        <v>1.470001220703125</v>
      </c>
      <c r="Z8" s="133">
        <v>45875.395833333336</v>
      </c>
      <c r="AA8">
        <v>107.26999664306641</v>
      </c>
      <c r="AB8">
        <v>1451504</v>
      </c>
      <c r="AC8">
        <v>-2.1395661110101744E-3</v>
      </c>
      <c r="AD8">
        <v>-0.23000335693359375</v>
      </c>
      <c r="AE8" s="133">
        <v>45875.395833333336</v>
      </c>
      <c r="AF8">
        <v>1698.699951171875</v>
      </c>
      <c r="AG8">
        <v>9465</v>
      </c>
      <c r="AH8">
        <v>5.3858757797281059E-3</v>
      </c>
      <c r="AI8">
        <v>9.0999755859375</v>
      </c>
      <c r="AJ8" s="133">
        <v>45875.395833333336</v>
      </c>
      <c r="AK8">
        <v>1692.699951171875</v>
      </c>
      <c r="AL8">
        <v>44</v>
      </c>
      <c r="AM8">
        <v>1.0567135027985074E-2</v>
      </c>
      <c r="AN8">
        <v>17.699951171875</v>
      </c>
    </row>
    <row r="9" spans="1:40" x14ac:dyDescent="0.35">
      <c r="A9" s="1">
        <v>45875.399305555555</v>
      </c>
      <c r="B9" s="127" t="s">
        <v>24</v>
      </c>
      <c r="C9">
        <v>1563.9599609375</v>
      </c>
      <c r="D9">
        <v>1564.6500244140625</v>
      </c>
      <c r="E9">
        <v>1558.8599853515625</v>
      </c>
      <c r="F9">
        <v>1560.1199951171875</v>
      </c>
      <c r="G9">
        <v>34433848</v>
      </c>
      <c r="H9">
        <v>8.383137057466029E-3</v>
      </c>
      <c r="I9">
        <v>12.969970703125</v>
      </c>
      <c r="K9" s="133">
        <v>45875.399305555555</v>
      </c>
      <c r="L9">
        <v>1560.1199951171875</v>
      </c>
      <c r="M9">
        <v>34433848</v>
      </c>
      <c r="N9">
        <v>8.383137057466029E-3</v>
      </c>
      <c r="O9">
        <v>12.969970703125</v>
      </c>
      <c r="P9" s="133">
        <v>45875.399305555555</v>
      </c>
      <c r="Q9">
        <v>1706.8399658203125</v>
      </c>
      <c r="R9">
        <v>16630403</v>
      </c>
      <c r="S9">
        <v>9.7075368917814361E-3</v>
      </c>
      <c r="T9">
        <v>16.409912109375</v>
      </c>
      <c r="U9" s="133">
        <v>45875.399305555555</v>
      </c>
      <c r="V9">
        <v>267.3599853515625</v>
      </c>
      <c r="W9">
        <v>2265446</v>
      </c>
      <c r="X9">
        <v>4.6595154709399532E-3</v>
      </c>
      <c r="Y9">
        <v>1.239990234375</v>
      </c>
      <c r="Z9" s="133">
        <v>45875.399305555555</v>
      </c>
      <c r="AA9">
        <v>107.29000091552734</v>
      </c>
      <c r="AB9">
        <v>1642571</v>
      </c>
      <c r="AC9">
        <v>-1.9534798555595929E-3</v>
      </c>
      <c r="AD9">
        <v>-0.20999908447265625</v>
      </c>
      <c r="AE9" s="133">
        <v>45875.399305555555</v>
      </c>
      <c r="AF9">
        <v>1692</v>
      </c>
      <c r="AG9">
        <v>7964</v>
      </c>
      <c r="AH9">
        <v>1.4204690155906247E-3</v>
      </c>
      <c r="AI9">
        <v>2.4000244140625</v>
      </c>
      <c r="AJ9" s="133">
        <v>45875.399305555555</v>
      </c>
      <c r="AK9">
        <v>1685</v>
      </c>
      <c r="AL9">
        <v>35</v>
      </c>
      <c r="AM9">
        <v>5.9701492537313433E-3</v>
      </c>
      <c r="AN9">
        <v>10</v>
      </c>
    </row>
    <row r="10" spans="1:40" x14ac:dyDescent="0.35">
      <c r="A10" s="1">
        <v>45875.402777777781</v>
      </c>
      <c r="B10" s="127" t="s">
        <v>24</v>
      </c>
      <c r="C10">
        <v>1558.1800537109375</v>
      </c>
      <c r="D10">
        <v>1558.949951171875</v>
      </c>
      <c r="E10">
        <v>1556.719970703125</v>
      </c>
      <c r="F10">
        <v>1557.260009765625</v>
      </c>
      <c r="G10">
        <v>29721608</v>
      </c>
      <c r="H10">
        <v>6.5345862986954731E-3</v>
      </c>
      <c r="I10">
        <v>10.1099853515625</v>
      </c>
      <c r="K10" s="133">
        <v>45875.402777777781</v>
      </c>
      <c r="L10">
        <v>1557.260009765625</v>
      </c>
      <c r="M10">
        <v>29721608</v>
      </c>
      <c r="N10">
        <v>6.5345862986954731E-3</v>
      </c>
      <c r="O10">
        <v>10.1099853515625</v>
      </c>
      <c r="P10" s="133">
        <v>45875.402777777781</v>
      </c>
      <c r="Q10">
        <v>1704.760009765625</v>
      </c>
      <c r="R10">
        <v>11175591</v>
      </c>
      <c r="S10">
        <v>8.4771067712795852E-3</v>
      </c>
      <c r="T10">
        <v>14.3299560546875</v>
      </c>
      <c r="U10" s="133">
        <v>45875.402777777781</v>
      </c>
      <c r="V10">
        <v>266.510009765625</v>
      </c>
      <c r="W10">
        <v>2478194</v>
      </c>
      <c r="X10">
        <v>1.4655593551538837E-3</v>
      </c>
      <c r="Y10">
        <v>0.3900146484375</v>
      </c>
      <c r="Z10" s="133">
        <v>45875.402777777781</v>
      </c>
      <c r="AA10">
        <v>107.43000030517578</v>
      </c>
      <c r="AB10">
        <v>2149250</v>
      </c>
      <c r="AC10">
        <v>-6.5115995185319772E-4</v>
      </c>
      <c r="AD10">
        <v>-6.999969482421875E-2</v>
      </c>
      <c r="AE10" s="133">
        <v>45875.402777777781</v>
      </c>
      <c r="AF10">
        <v>1691.4000244140625</v>
      </c>
      <c r="AG10">
        <v>5934</v>
      </c>
      <c r="AH10">
        <v>1.0653698237067977E-3</v>
      </c>
      <c r="AI10">
        <v>1.800048828125</v>
      </c>
      <c r="AJ10" s="133">
        <v>45875.402777777781</v>
      </c>
      <c r="AK10">
        <v>1685</v>
      </c>
      <c r="AL10">
        <v>33</v>
      </c>
      <c r="AM10">
        <v>5.9701492537313433E-3</v>
      </c>
      <c r="AN10">
        <v>10</v>
      </c>
    </row>
    <row r="11" spans="1:40" x14ac:dyDescent="0.35">
      <c r="A11" s="1">
        <v>45875.40625</v>
      </c>
      <c r="B11" s="127" t="s">
        <v>24</v>
      </c>
      <c r="C11">
        <v>1556.3800048828125</v>
      </c>
      <c r="D11">
        <v>1556.8299560546875</v>
      </c>
      <c r="E11">
        <v>1556.1700439453125</v>
      </c>
      <c r="F11">
        <v>1556.72998046875</v>
      </c>
      <c r="G11">
        <v>24044336</v>
      </c>
      <c r="H11">
        <v>6.1920020059564856E-3</v>
      </c>
      <c r="I11">
        <v>9.5799560546875</v>
      </c>
      <c r="K11" s="133">
        <v>45875.40625</v>
      </c>
      <c r="L11">
        <v>1556.72998046875</v>
      </c>
      <c r="M11">
        <v>24044336</v>
      </c>
      <c r="N11">
        <v>6.1920020059564856E-3</v>
      </c>
      <c r="O11">
        <v>9.5799560546875</v>
      </c>
      <c r="P11" s="133">
        <v>45875.40625</v>
      </c>
      <c r="Q11">
        <v>1703.77001953125</v>
      </c>
      <c r="R11">
        <v>9839277</v>
      </c>
      <c r="S11">
        <v>7.8914627618148266E-3</v>
      </c>
      <c r="T11">
        <v>13.3399658203125</v>
      </c>
      <c r="U11" s="133">
        <v>45875.40625</v>
      </c>
      <c r="V11">
        <v>266.70001220703125</v>
      </c>
      <c r="W11">
        <v>1805799</v>
      </c>
      <c r="X11">
        <v>2.1795321677664094E-3</v>
      </c>
      <c r="Y11">
        <v>0.58001708984375</v>
      </c>
      <c r="Z11" s="133">
        <v>45875.40625</v>
      </c>
      <c r="AA11">
        <v>107.40000152587891</v>
      </c>
      <c r="AB11">
        <v>888723</v>
      </c>
      <c r="AC11">
        <v>-9.3021836391715121E-4</v>
      </c>
      <c r="AD11">
        <v>-9.999847412109375E-2</v>
      </c>
      <c r="AE11" s="133">
        <v>45875.40625</v>
      </c>
      <c r="AF11">
        <v>1693</v>
      </c>
      <c r="AG11">
        <v>6614</v>
      </c>
      <c r="AH11">
        <v>2.012325084748775E-3</v>
      </c>
      <c r="AI11">
        <v>3.4000244140625</v>
      </c>
      <c r="AJ11" s="133">
        <v>45875.40625</v>
      </c>
      <c r="AK11">
        <v>1688</v>
      </c>
      <c r="AL11">
        <v>34</v>
      </c>
      <c r="AM11">
        <v>7.7611940298507459E-3</v>
      </c>
      <c r="AN11">
        <v>13</v>
      </c>
    </row>
    <row r="12" spans="1:40" x14ac:dyDescent="0.35">
      <c r="A12" s="1">
        <v>45875.409722222219</v>
      </c>
      <c r="B12" s="127" t="s">
        <v>24</v>
      </c>
      <c r="C12">
        <v>1556.989990234375</v>
      </c>
      <c r="D12">
        <v>1558.949951171875</v>
      </c>
      <c r="E12">
        <v>1556.5999755859375</v>
      </c>
      <c r="F12">
        <v>1558.260009765625</v>
      </c>
      <c r="G12">
        <v>26772452</v>
      </c>
      <c r="H12">
        <v>7.1809360283402899E-3</v>
      </c>
      <c r="I12">
        <v>11.1099853515625</v>
      </c>
      <c r="K12" s="133">
        <v>45875.409722222219</v>
      </c>
      <c r="L12">
        <v>1558.260009765625</v>
      </c>
      <c r="M12">
        <v>26772452</v>
      </c>
      <c r="N12">
        <v>7.1809360283402899E-3</v>
      </c>
      <c r="O12">
        <v>11.1099853515625</v>
      </c>
      <c r="P12" s="133">
        <v>45875.409722222219</v>
      </c>
      <c r="Q12">
        <v>1706.030029296875</v>
      </c>
      <c r="R12">
        <v>8195936</v>
      </c>
      <c r="S12">
        <v>9.2284064352094672E-3</v>
      </c>
      <c r="T12">
        <v>15.5999755859375</v>
      </c>
      <c r="U12" s="133">
        <v>45875.409722222219</v>
      </c>
      <c r="V12">
        <v>267.3599853515625</v>
      </c>
      <c r="W12">
        <v>2211026</v>
      </c>
      <c r="X12">
        <v>4.6595154709399532E-3</v>
      </c>
      <c r="Y12">
        <v>1.239990234375</v>
      </c>
      <c r="Z12" s="133">
        <v>45875.409722222219</v>
      </c>
      <c r="AA12">
        <v>107.30000305175781</v>
      </c>
      <c r="AB12">
        <v>1624676</v>
      </c>
      <c r="AC12">
        <v>-1.8604367278343024E-3</v>
      </c>
      <c r="AD12">
        <v>-0.1999969482421875</v>
      </c>
      <c r="AE12" s="133">
        <v>45875.409722222219</v>
      </c>
      <c r="AF12">
        <v>1695.0999755859375</v>
      </c>
      <c r="AG12">
        <v>4175</v>
      </c>
      <c r="AH12">
        <v>3.2552083803698275E-3</v>
      </c>
      <c r="AI12">
        <v>5.5</v>
      </c>
      <c r="AJ12" s="133">
        <v>45875.409722222219</v>
      </c>
      <c r="AK12">
        <v>1690.4000244140625</v>
      </c>
      <c r="AL12">
        <v>28</v>
      </c>
      <c r="AM12">
        <v>9.1940444263059699E-3</v>
      </c>
      <c r="AN12">
        <v>15.4000244140625</v>
      </c>
    </row>
    <row r="13" spans="1:40" x14ac:dyDescent="0.35">
      <c r="A13" s="1">
        <v>45875.413194444445</v>
      </c>
      <c r="B13" s="127" t="s">
        <v>24</v>
      </c>
      <c r="C13">
        <v>1558.8599853515625</v>
      </c>
      <c r="D13">
        <v>1559.5400390625</v>
      </c>
      <c r="E13">
        <v>1558.6199951171875</v>
      </c>
      <c r="F13">
        <v>1559.3699951171875</v>
      </c>
      <c r="G13">
        <v>22819687</v>
      </c>
      <c r="H13">
        <v>7.8983747602324184E-3</v>
      </c>
      <c r="I13">
        <v>12.219970703125</v>
      </c>
      <c r="K13" s="133">
        <v>45875.413194444445</v>
      </c>
      <c r="L13">
        <v>1559.3699951171875</v>
      </c>
      <c r="M13">
        <v>22819687</v>
      </c>
      <c r="N13">
        <v>7.8983747602324184E-3</v>
      </c>
      <c r="O13">
        <v>12.219970703125</v>
      </c>
      <c r="P13" s="133">
        <v>45875.413194444445</v>
      </c>
      <c r="Q13">
        <v>1707.8499755859375</v>
      </c>
      <c r="R13">
        <v>7086137</v>
      </c>
      <c r="S13">
        <v>1.0305023764076307E-2</v>
      </c>
      <c r="T13">
        <v>17.419921875</v>
      </c>
      <c r="U13" s="133">
        <v>45875.413194444445</v>
      </c>
      <c r="V13">
        <v>266.95999145507813</v>
      </c>
      <c r="W13">
        <v>1772729</v>
      </c>
      <c r="X13">
        <v>3.156457061863118E-3</v>
      </c>
      <c r="Y13">
        <v>0.839996337890625</v>
      </c>
      <c r="Z13" s="133">
        <v>45875.413194444445</v>
      </c>
      <c r="AA13">
        <v>107.45999908447266</v>
      </c>
      <c r="AB13">
        <v>1432574</v>
      </c>
      <c r="AC13">
        <v>-3.7210153978924418E-4</v>
      </c>
      <c r="AD13">
        <v>-4.000091552734375E-2</v>
      </c>
      <c r="AE13" s="133">
        <v>45875.413194444445</v>
      </c>
      <c r="AF13">
        <v>1693.0999755859375</v>
      </c>
      <c r="AG13">
        <v>3333</v>
      </c>
      <c r="AH13">
        <v>2.0714962420535269E-3</v>
      </c>
      <c r="AI13">
        <v>3.5</v>
      </c>
      <c r="AJ13" s="133">
        <v>45875.413194444445</v>
      </c>
      <c r="AK13">
        <v>1686.5</v>
      </c>
      <c r="AL13">
        <v>12</v>
      </c>
      <c r="AM13">
        <v>6.8656716417910451E-3</v>
      </c>
      <c r="AN13">
        <v>11.5</v>
      </c>
    </row>
    <row r="14" spans="1:40" x14ac:dyDescent="0.35">
      <c r="A14" s="1">
        <v>45875.416666666664</v>
      </c>
      <c r="B14" s="127" t="s">
        <v>24</v>
      </c>
      <c r="C14">
        <v>1559.7099609375</v>
      </c>
      <c r="D14">
        <v>1560.8399658203125</v>
      </c>
      <c r="E14">
        <v>1559.3199462890625</v>
      </c>
      <c r="F14">
        <v>1559.949951171875</v>
      </c>
      <c r="G14">
        <v>32231405</v>
      </c>
      <c r="H14">
        <v>8.2732291993855567E-3</v>
      </c>
      <c r="I14">
        <v>12.7999267578125</v>
      </c>
      <c r="K14" s="133">
        <v>45875.416666666664</v>
      </c>
      <c r="L14">
        <v>1559.949951171875</v>
      </c>
      <c r="M14">
        <v>32231405</v>
      </c>
      <c r="N14">
        <v>8.2732291993855567E-3</v>
      </c>
      <c r="O14">
        <v>12.7999267578125</v>
      </c>
      <c r="P14" s="133">
        <v>45875.416666666664</v>
      </c>
      <c r="Q14">
        <v>1708.530029296875</v>
      </c>
      <c r="R14">
        <v>16066493</v>
      </c>
      <c r="S14">
        <v>1.0707320037409004E-2</v>
      </c>
      <c r="T14">
        <v>18.0999755859375</v>
      </c>
      <c r="U14" s="133">
        <v>45875.416666666664</v>
      </c>
      <c r="V14">
        <v>267.32998657226563</v>
      </c>
      <c r="W14">
        <v>2389082</v>
      </c>
      <c r="X14">
        <v>4.5467889571593374E-3</v>
      </c>
      <c r="Y14">
        <v>1.209991455078125</v>
      </c>
      <c r="Z14" s="133">
        <v>45875.416666666664</v>
      </c>
      <c r="AA14">
        <v>107.54000091552734</v>
      </c>
      <c r="AB14">
        <v>996514</v>
      </c>
      <c r="AC14">
        <v>3.7210153978924418E-4</v>
      </c>
      <c r="AD14">
        <v>4.000091552734375E-2</v>
      </c>
      <c r="AE14" s="133">
        <v>45875.416666666664</v>
      </c>
      <c r="AF14">
        <v>1697.0999755859375</v>
      </c>
      <c r="AG14">
        <v>6421</v>
      </c>
      <c r="AH14">
        <v>4.4389205186861286E-3</v>
      </c>
      <c r="AI14">
        <v>7.5</v>
      </c>
      <c r="AJ14" s="133">
        <v>45875.416666666664</v>
      </c>
      <c r="AK14">
        <v>1692</v>
      </c>
      <c r="AL14">
        <v>16</v>
      </c>
      <c r="AM14">
        <v>1.0149253731343283E-2</v>
      </c>
      <c r="AN14">
        <v>17</v>
      </c>
    </row>
    <row r="15" spans="1:40" x14ac:dyDescent="0.35">
      <c r="A15" s="1">
        <v>45875.420138888891</v>
      </c>
      <c r="B15" s="127" t="s">
        <v>24</v>
      </c>
      <c r="C15">
        <v>1560.8599853515625</v>
      </c>
      <c r="D15">
        <v>1561.3199462890625</v>
      </c>
      <c r="E15">
        <v>1559.239990234375</v>
      </c>
      <c r="F15">
        <v>1560</v>
      </c>
      <c r="G15">
        <v>23551360</v>
      </c>
      <c r="H15">
        <v>8.3055782459131918E-3</v>
      </c>
      <c r="I15">
        <v>12.8499755859375</v>
      </c>
      <c r="K15" s="133">
        <v>45875.420138888891</v>
      </c>
      <c r="L15">
        <v>1560</v>
      </c>
      <c r="M15">
        <v>23551360</v>
      </c>
      <c r="N15">
        <v>8.3055782459131918E-3</v>
      </c>
      <c r="O15">
        <v>12.8499755859375</v>
      </c>
      <c r="P15" s="133">
        <v>45875.420138888891</v>
      </c>
      <c r="Q15">
        <v>1707.6400146484375</v>
      </c>
      <c r="R15">
        <v>7837898</v>
      </c>
      <c r="S15">
        <v>1.0180818129516581E-2</v>
      </c>
      <c r="T15">
        <v>17.2099609375</v>
      </c>
      <c r="U15" s="133">
        <v>45875.420138888891</v>
      </c>
      <c r="V15">
        <v>267.83999633789063</v>
      </c>
      <c r="W15">
        <v>2751028</v>
      </c>
      <c r="X15">
        <v>6.4632543674356842E-3</v>
      </c>
      <c r="Y15">
        <v>1.720001220703125</v>
      </c>
      <c r="Z15" s="133">
        <v>45875.420138888891</v>
      </c>
      <c r="AA15">
        <v>107.75</v>
      </c>
      <c r="AB15">
        <v>1012874</v>
      </c>
      <c r="AC15">
        <v>2.3255813953488372E-3</v>
      </c>
      <c r="AD15">
        <v>0.25</v>
      </c>
      <c r="AE15" s="133">
        <v>45875.420138888891</v>
      </c>
      <c r="AF15">
        <v>1694.0999755859375</v>
      </c>
      <c r="AG15">
        <v>6148</v>
      </c>
      <c r="AH15">
        <v>2.663352311211677E-3</v>
      </c>
      <c r="AI15">
        <v>4.5</v>
      </c>
      <c r="AJ15" s="133">
        <v>45875.420138888891</v>
      </c>
      <c r="AK15">
        <v>1687.699951171875</v>
      </c>
      <c r="AL15">
        <v>14</v>
      </c>
      <c r="AM15">
        <v>7.5820604011194032E-3</v>
      </c>
      <c r="AN15">
        <v>12.699951171875</v>
      </c>
    </row>
    <row r="16" spans="1:40" x14ac:dyDescent="0.35">
      <c r="A16" s="1">
        <v>45875.423611111109</v>
      </c>
      <c r="B16" s="127" t="s">
        <v>24</v>
      </c>
      <c r="C16">
        <v>1559.47998046875</v>
      </c>
      <c r="D16">
        <v>1559.8299560546875</v>
      </c>
      <c r="E16">
        <v>1558.8399658203125</v>
      </c>
      <c r="F16">
        <v>1558.949951171875</v>
      </c>
      <c r="G16">
        <v>19082057</v>
      </c>
      <c r="H16">
        <v>7.6268794697407416E-3</v>
      </c>
      <c r="I16">
        <v>11.7999267578125</v>
      </c>
      <c r="K16" s="133">
        <v>45875.423611111109</v>
      </c>
      <c r="L16">
        <v>1558.949951171875</v>
      </c>
      <c r="M16">
        <v>19082057</v>
      </c>
      <c r="N16">
        <v>7.6268794697407416E-3</v>
      </c>
      <c r="O16">
        <v>11.7999267578125</v>
      </c>
      <c r="P16" s="133">
        <v>45875.423611111109</v>
      </c>
      <c r="Q16">
        <v>1706.510009765625</v>
      </c>
      <c r="R16">
        <v>6754921</v>
      </c>
      <c r="S16">
        <v>9.5123462928192598E-3</v>
      </c>
      <c r="T16">
        <v>16.0799560546875</v>
      </c>
      <c r="U16" s="133">
        <v>45875.423611111109</v>
      </c>
      <c r="V16">
        <v>267.47000122070313</v>
      </c>
      <c r="W16">
        <v>1391293</v>
      </c>
      <c r="X16">
        <v>5.0729224721394644E-3</v>
      </c>
      <c r="Y16">
        <v>1.350006103515625</v>
      </c>
      <c r="Z16" s="133">
        <v>45875.423611111109</v>
      </c>
      <c r="AA16">
        <v>107.70999908447266</v>
      </c>
      <c r="AB16">
        <v>1104807</v>
      </c>
      <c r="AC16">
        <v>1.9534798555595929E-3</v>
      </c>
      <c r="AD16">
        <v>0.20999908447265625</v>
      </c>
      <c r="AE16" s="133">
        <v>45875.423611111109</v>
      </c>
      <c r="AF16">
        <v>1692.300048828125</v>
      </c>
      <c r="AG16">
        <v>2688</v>
      </c>
      <c r="AH16">
        <v>1.5980547355601965E-3</v>
      </c>
      <c r="AI16">
        <v>2.7000732421875</v>
      </c>
      <c r="AJ16" s="133">
        <v>45875.423611111109</v>
      </c>
      <c r="AK16">
        <v>1686.300048828125</v>
      </c>
      <c r="AL16">
        <v>10</v>
      </c>
      <c r="AM16">
        <v>6.7462978078358209E-3</v>
      </c>
      <c r="AN16">
        <v>11.300048828125</v>
      </c>
    </row>
    <row r="17" spans="1:40" x14ac:dyDescent="0.35">
      <c r="A17" s="1">
        <v>45875.427083333336</v>
      </c>
      <c r="B17" s="127" t="s">
        <v>24</v>
      </c>
      <c r="C17">
        <v>1558.6400146484375</v>
      </c>
      <c r="D17">
        <v>1559</v>
      </c>
      <c r="E17">
        <v>1555.6199951171875</v>
      </c>
      <c r="F17">
        <v>1556.050048828125</v>
      </c>
      <c r="G17">
        <v>22158190</v>
      </c>
      <c r="H17">
        <v>5.7525283738615604E-3</v>
      </c>
      <c r="I17">
        <v>8.9000244140625</v>
      </c>
      <c r="K17" s="133">
        <v>45875.427083333336</v>
      </c>
      <c r="L17">
        <v>1556.050048828125</v>
      </c>
      <c r="M17">
        <v>22158190</v>
      </c>
      <c r="N17">
        <v>5.7525283738615604E-3</v>
      </c>
      <c r="O17">
        <v>8.9000244140625</v>
      </c>
      <c r="P17" s="133">
        <v>45875.427083333336</v>
      </c>
      <c r="Q17">
        <v>1702.449951171875</v>
      </c>
      <c r="R17">
        <v>9937542</v>
      </c>
      <c r="S17">
        <v>7.1105559408096604E-3</v>
      </c>
      <c r="T17">
        <v>12.0198974609375</v>
      </c>
      <c r="U17" s="133">
        <v>45875.427083333336</v>
      </c>
      <c r="V17">
        <v>267.45001220703125</v>
      </c>
      <c r="W17">
        <v>1409891</v>
      </c>
      <c r="X17">
        <v>4.9978096882876809E-3</v>
      </c>
      <c r="Y17">
        <v>1.33001708984375</v>
      </c>
      <c r="Z17" s="133">
        <v>45875.427083333336</v>
      </c>
      <c r="AA17">
        <v>107.66000366210938</v>
      </c>
      <c r="AB17">
        <v>1728371</v>
      </c>
      <c r="AC17">
        <v>1.4884061591569767E-3</v>
      </c>
      <c r="AD17">
        <v>0.160003662109375</v>
      </c>
      <c r="AE17" s="133">
        <v>45875.427083333336</v>
      </c>
      <c r="AF17">
        <v>1687.199951171875</v>
      </c>
      <c r="AG17">
        <v>10736</v>
      </c>
      <c r="AH17">
        <v>-1.4204690155906247E-3</v>
      </c>
      <c r="AI17">
        <v>-2.4000244140625</v>
      </c>
      <c r="AJ17" s="133">
        <v>45875.427083333336</v>
      </c>
      <c r="AK17">
        <v>1682</v>
      </c>
      <c r="AL17">
        <v>49</v>
      </c>
      <c r="AM17">
        <v>4.1791044776119399E-3</v>
      </c>
      <c r="AN17">
        <v>7</v>
      </c>
    </row>
    <row r="18" spans="1:40" x14ac:dyDescent="0.35">
      <c r="A18" s="1">
        <v>45875.430555555555</v>
      </c>
      <c r="B18" s="127" t="s">
        <v>24</v>
      </c>
      <c r="C18">
        <v>1555.43994140625</v>
      </c>
      <c r="D18">
        <v>1556.06005859375</v>
      </c>
      <c r="E18">
        <v>1553.1700439453125</v>
      </c>
      <c r="F18">
        <v>1553.6099853515625</v>
      </c>
      <c r="G18">
        <v>19136821</v>
      </c>
      <c r="H18">
        <v>4.1753940054691978E-3</v>
      </c>
      <c r="I18">
        <v>6.4599609375</v>
      </c>
      <c r="K18" s="133">
        <v>45875.430555555555</v>
      </c>
      <c r="L18">
        <v>1553.6099853515625</v>
      </c>
      <c r="M18">
        <v>19136821</v>
      </c>
      <c r="N18">
        <v>4.1753940054691978E-3</v>
      </c>
      <c r="O18">
        <v>6.4599609375</v>
      </c>
      <c r="P18" s="133">
        <v>45875.430555555555</v>
      </c>
      <c r="Q18">
        <v>1698.97998046875</v>
      </c>
      <c r="R18">
        <v>7714151</v>
      </c>
      <c r="S18">
        <v>5.0578411919754785E-3</v>
      </c>
      <c r="T18">
        <v>8.5499267578125</v>
      </c>
      <c r="U18" s="133">
        <v>45875.430555555555</v>
      </c>
      <c r="V18">
        <v>267.08999633789063</v>
      </c>
      <c r="W18">
        <v>1360928</v>
      </c>
      <c r="X18">
        <v>3.6449768469144126E-3</v>
      </c>
      <c r="Y18">
        <v>0.970001220703125</v>
      </c>
      <c r="Z18" s="133">
        <v>45875.430555555555</v>
      </c>
      <c r="AA18">
        <v>107.65000152587891</v>
      </c>
      <c r="AB18">
        <v>912664</v>
      </c>
      <c r="AC18">
        <v>1.395363031431686E-3</v>
      </c>
      <c r="AD18">
        <v>0.15000152587890625</v>
      </c>
      <c r="AE18" s="133">
        <v>45875.430555555555</v>
      </c>
      <c r="AF18">
        <v>1684</v>
      </c>
      <c r="AG18">
        <v>5703</v>
      </c>
      <c r="AH18">
        <v>-3.3143795376745794E-3</v>
      </c>
      <c r="AI18">
        <v>-5.5999755859375</v>
      </c>
      <c r="AJ18" s="133">
        <v>45875.430555555555</v>
      </c>
      <c r="AK18">
        <v>1677.4000244140625</v>
      </c>
      <c r="AL18">
        <v>15</v>
      </c>
      <c r="AM18">
        <v>1.432850396455224E-3</v>
      </c>
      <c r="AN18">
        <v>2.4000244140625</v>
      </c>
    </row>
    <row r="19" spans="1:40" x14ac:dyDescent="0.35">
      <c r="A19" s="1">
        <v>45875.434027777781</v>
      </c>
      <c r="B19" s="127" t="s">
        <v>24</v>
      </c>
      <c r="C19">
        <v>1553.4300537109375</v>
      </c>
      <c r="D19">
        <v>1554.3299560546875</v>
      </c>
      <c r="E19">
        <v>1552.969970703125</v>
      </c>
      <c r="F19">
        <v>1554.02001953125</v>
      </c>
      <c r="G19">
        <v>15960713</v>
      </c>
      <c r="H19">
        <v>4.4404194866553472E-3</v>
      </c>
      <c r="I19">
        <v>6.8699951171875</v>
      </c>
      <c r="K19" s="133">
        <v>45875.434027777781</v>
      </c>
      <c r="L19">
        <v>1554.02001953125</v>
      </c>
      <c r="M19">
        <v>15960713</v>
      </c>
      <c r="N19">
        <v>4.4404194866553472E-3</v>
      </c>
      <c r="O19">
        <v>6.8699951171875</v>
      </c>
      <c r="P19" s="133">
        <v>45875.434027777781</v>
      </c>
      <c r="Q19">
        <v>1700.25</v>
      </c>
      <c r="R19">
        <v>6998216</v>
      </c>
      <c r="S19">
        <v>5.8091408559053604E-3</v>
      </c>
      <c r="T19">
        <v>9.8199462890625</v>
      </c>
      <c r="U19" s="133">
        <v>45875.434027777781</v>
      </c>
      <c r="V19">
        <v>266.72000122070313</v>
      </c>
      <c r="W19">
        <v>1492031</v>
      </c>
      <c r="X19">
        <v>2.2546449516181932E-3</v>
      </c>
      <c r="Y19">
        <v>0.600006103515625</v>
      </c>
      <c r="Z19" s="133">
        <v>45875.434027777781</v>
      </c>
      <c r="AA19">
        <v>107.68000030517578</v>
      </c>
      <c r="AB19">
        <v>641010</v>
      </c>
      <c r="AC19">
        <v>1.6744214434956395E-3</v>
      </c>
      <c r="AD19">
        <v>0.18000030517578125</v>
      </c>
      <c r="AE19" s="133">
        <v>45875.434027777781</v>
      </c>
      <c r="AF19">
        <v>1690.199951171875</v>
      </c>
      <c r="AG19">
        <v>5708</v>
      </c>
      <c r="AH19">
        <v>3.5509919188382686E-4</v>
      </c>
      <c r="AI19">
        <v>0.5999755859375</v>
      </c>
      <c r="AJ19" s="133">
        <v>45875.434027777781</v>
      </c>
      <c r="AK19">
        <v>1683</v>
      </c>
      <c r="AL19">
        <v>36</v>
      </c>
      <c r="AM19">
        <v>4.7761194029850747E-3</v>
      </c>
      <c r="AN19">
        <v>8</v>
      </c>
    </row>
    <row r="20" spans="1:40" x14ac:dyDescent="0.35">
      <c r="A20" s="1">
        <v>45875.4375</v>
      </c>
      <c r="B20" s="127" t="s">
        <v>24</v>
      </c>
      <c r="C20">
        <v>1554.6099853515625</v>
      </c>
      <c r="D20">
        <v>1556.06005859375</v>
      </c>
      <c r="E20">
        <v>1553.9200439453125</v>
      </c>
      <c r="F20">
        <v>1555.6199951171875</v>
      </c>
      <c r="G20">
        <v>21537307</v>
      </c>
      <c r="H20">
        <v>5.4745632740643571E-3</v>
      </c>
      <c r="I20">
        <v>8.469970703125</v>
      </c>
      <c r="K20" s="133">
        <v>45875.4375</v>
      </c>
      <c r="L20">
        <v>1555.6199951171875</v>
      </c>
      <c r="M20">
        <v>21537307</v>
      </c>
      <c r="N20">
        <v>5.4745632740643571E-3</v>
      </c>
      <c r="O20">
        <v>8.469970703125</v>
      </c>
      <c r="P20" s="133">
        <v>45875.4375</v>
      </c>
      <c r="Q20">
        <v>1701.6600341796875</v>
      </c>
      <c r="R20">
        <v>8421900</v>
      </c>
      <c r="S20">
        <v>6.643268347067805E-3</v>
      </c>
      <c r="T20">
        <v>11.22998046875</v>
      </c>
      <c r="U20" s="133">
        <v>45875.4375</v>
      </c>
      <c r="V20">
        <v>267.02999877929688</v>
      </c>
      <c r="W20">
        <v>789695</v>
      </c>
      <c r="X20">
        <v>3.4195238193531815E-3</v>
      </c>
      <c r="Y20">
        <v>0.910003662109375</v>
      </c>
      <c r="Z20" s="133">
        <v>45875.4375</v>
      </c>
      <c r="AA20">
        <v>107.45999908447266</v>
      </c>
      <c r="AB20">
        <v>549828</v>
      </c>
      <c r="AC20">
        <v>-3.7210153978924418E-4</v>
      </c>
      <c r="AD20">
        <v>-4.000091552734375E-2</v>
      </c>
      <c r="AE20" s="133">
        <v>45875.4375</v>
      </c>
      <c r="AF20">
        <v>1692</v>
      </c>
      <c r="AG20">
        <v>4283</v>
      </c>
      <c r="AH20">
        <v>1.4204690155906247E-3</v>
      </c>
      <c r="AI20">
        <v>2.4000244140625</v>
      </c>
      <c r="AJ20" s="133">
        <v>45875.4375</v>
      </c>
      <c r="AK20">
        <v>1685</v>
      </c>
      <c r="AL20">
        <v>4</v>
      </c>
      <c r="AM20">
        <v>5.9701492537313433E-3</v>
      </c>
      <c r="AN20">
        <v>10</v>
      </c>
    </row>
    <row r="21" spans="1:40" x14ac:dyDescent="0.35">
      <c r="A21" s="1">
        <v>45875.440972222219</v>
      </c>
      <c r="B21" s="127" t="s">
        <v>24</v>
      </c>
      <c r="C21">
        <v>1556.1800537109375</v>
      </c>
      <c r="D21">
        <v>1557.3900146484375</v>
      </c>
      <c r="E21">
        <v>1556.0400390625</v>
      </c>
      <c r="F21">
        <v>1556.8900146484375</v>
      </c>
      <c r="G21">
        <v>20553447</v>
      </c>
      <c r="H21">
        <v>6.2954400547314306E-3</v>
      </c>
      <c r="I21">
        <v>9.739990234375</v>
      </c>
      <c r="K21" s="133">
        <v>45875.440972222219</v>
      </c>
      <c r="L21">
        <v>1556.8900146484375</v>
      </c>
      <c r="M21">
        <v>20553447</v>
      </c>
      <c r="N21">
        <v>6.2954400547314306E-3</v>
      </c>
      <c r="O21">
        <v>9.739990234375</v>
      </c>
      <c r="P21" s="133">
        <v>45875.440972222219</v>
      </c>
      <c r="Q21">
        <v>1704.6400146484375</v>
      </c>
      <c r="R21">
        <v>7387979</v>
      </c>
      <c r="S21">
        <v>8.4061218068771353E-3</v>
      </c>
      <c r="T21">
        <v>14.2099609375</v>
      </c>
      <c r="U21" s="133">
        <v>45875.440972222219</v>
      </c>
      <c r="V21">
        <v>267.51998901367188</v>
      </c>
      <c r="W21">
        <v>1731743</v>
      </c>
      <c r="X21">
        <v>5.2607617697718635E-3</v>
      </c>
      <c r="Y21">
        <v>1.399993896484375</v>
      </c>
      <c r="Z21" s="133">
        <v>45875.440972222219</v>
      </c>
      <c r="AA21">
        <v>107.73000335693359</v>
      </c>
      <c r="AB21">
        <v>922955</v>
      </c>
      <c r="AC21">
        <v>2.1395661110101744E-3</v>
      </c>
      <c r="AD21">
        <v>0.23000335693359375</v>
      </c>
      <c r="AE21" s="133">
        <v>45875.440972222219</v>
      </c>
      <c r="AF21">
        <v>1691.199951171875</v>
      </c>
      <c r="AG21">
        <v>3201</v>
      </c>
      <c r="AH21">
        <v>9.469552610419774E-4</v>
      </c>
      <c r="AI21">
        <v>1.5999755859375</v>
      </c>
      <c r="AJ21" s="133">
        <v>45875.440972222219</v>
      </c>
      <c r="AK21">
        <v>1686</v>
      </c>
      <c r="AL21">
        <v>24</v>
      </c>
      <c r="AM21">
        <v>6.5671641791044772E-3</v>
      </c>
      <c r="AN21">
        <v>11</v>
      </c>
    </row>
    <row r="22" spans="1:40" x14ac:dyDescent="0.35">
      <c r="A22" s="1">
        <v>45875.444444444445</v>
      </c>
      <c r="B22" s="127" t="s">
        <v>24</v>
      </c>
      <c r="C22">
        <v>1557.4300537109375</v>
      </c>
      <c r="D22">
        <v>1557.81005859375</v>
      </c>
      <c r="E22">
        <v>1556.1099853515625</v>
      </c>
      <c r="F22">
        <v>1557.06005859375</v>
      </c>
      <c r="G22">
        <v>20126851</v>
      </c>
      <c r="H22">
        <v>6.4053479128119029E-3</v>
      </c>
      <c r="I22">
        <v>9.9100341796875</v>
      </c>
      <c r="K22" s="133">
        <v>45875.444444444445</v>
      </c>
      <c r="L22">
        <v>1557.06005859375</v>
      </c>
      <c r="M22">
        <v>20126851</v>
      </c>
      <c r="N22">
        <v>6.4053479128119029E-3</v>
      </c>
      <c r="O22">
        <v>9.9100341796875</v>
      </c>
      <c r="P22" s="133">
        <v>45875.444444444445</v>
      </c>
      <c r="Q22">
        <v>1705.6500244140625</v>
      </c>
      <c r="R22">
        <v>8817104</v>
      </c>
      <c r="S22">
        <v>9.0036086791720083E-3</v>
      </c>
      <c r="T22">
        <v>15.219970703125</v>
      </c>
      <c r="U22" s="133">
        <v>45875.444444444445</v>
      </c>
      <c r="V22">
        <v>267.54000854492188</v>
      </c>
      <c r="W22">
        <v>1819737</v>
      </c>
      <c r="X22">
        <v>5.3359892296295274E-3</v>
      </c>
      <c r="Y22">
        <v>1.420013427734375</v>
      </c>
      <c r="Z22" s="133">
        <v>45875.444444444445</v>
      </c>
      <c r="AA22">
        <v>107.76000213623047</v>
      </c>
      <c r="AB22">
        <v>1008683</v>
      </c>
      <c r="AC22">
        <v>2.4186245230741277E-3</v>
      </c>
      <c r="AD22">
        <v>0.26000213623046875</v>
      </c>
      <c r="AE22" s="133">
        <v>45875.444444444445</v>
      </c>
      <c r="AF22">
        <v>1691.0999755859375</v>
      </c>
      <c r="AG22">
        <v>3473</v>
      </c>
      <c r="AH22">
        <v>8.877841037372257E-4</v>
      </c>
      <c r="AI22">
        <v>1.5</v>
      </c>
      <c r="AJ22" s="133">
        <v>45875.444444444445</v>
      </c>
      <c r="AK22">
        <v>1685.5999755859375</v>
      </c>
      <c r="AL22">
        <v>11</v>
      </c>
      <c r="AM22">
        <v>6.328343633395522E-3</v>
      </c>
      <c r="AN22">
        <v>10.5999755859375</v>
      </c>
    </row>
    <row r="23" spans="1:40" x14ac:dyDescent="0.35">
      <c r="A23" s="1">
        <v>45875.447916666664</v>
      </c>
      <c r="B23" s="127" t="s">
        <v>24</v>
      </c>
      <c r="C23">
        <v>1555.4000244140625</v>
      </c>
      <c r="D23">
        <v>1556.3499755859375</v>
      </c>
      <c r="E23">
        <v>1554.7099609375</v>
      </c>
      <c r="F23">
        <v>1555.0699462890625</v>
      </c>
      <c r="G23">
        <v>18876913</v>
      </c>
      <c r="H23">
        <v>5.1190393627143158E-3</v>
      </c>
      <c r="I23">
        <v>7.919921875</v>
      </c>
      <c r="K23" s="133">
        <v>45875.447916666664</v>
      </c>
      <c r="L23">
        <v>1555.0699462890625</v>
      </c>
      <c r="M23">
        <v>18876913</v>
      </c>
      <c r="N23">
        <v>5.1190393627143158E-3</v>
      </c>
      <c r="O23">
        <v>7.919921875</v>
      </c>
      <c r="P23" s="133">
        <v>45875.447916666664</v>
      </c>
      <c r="Q23">
        <v>1701.56005859375</v>
      </c>
      <c r="R23">
        <v>8420247</v>
      </c>
      <c r="S23">
        <v>6.5841262454954695E-3</v>
      </c>
      <c r="T23">
        <v>11.1300048828125</v>
      </c>
      <c r="U23" s="133">
        <v>45875.447916666664</v>
      </c>
      <c r="V23">
        <v>267.69000244140625</v>
      </c>
      <c r="W23">
        <v>1981547</v>
      </c>
      <c r="X23">
        <v>5.8996217985326062E-3</v>
      </c>
      <c r="Y23">
        <v>1.57000732421875</v>
      </c>
      <c r="Z23" s="133">
        <v>45875.447916666664</v>
      </c>
      <c r="AA23">
        <v>107.77999877929688</v>
      </c>
      <c r="AB23">
        <v>1341001</v>
      </c>
      <c r="AC23">
        <v>2.6046398074127909E-3</v>
      </c>
      <c r="AD23">
        <v>0.279998779296875</v>
      </c>
      <c r="AE23" s="133">
        <v>45875.447916666664</v>
      </c>
      <c r="AF23">
        <v>1690.300048828125</v>
      </c>
      <c r="AG23">
        <v>5606</v>
      </c>
      <c r="AH23">
        <v>4.1434259724389561E-4</v>
      </c>
      <c r="AI23">
        <v>0.7000732421875</v>
      </c>
      <c r="AJ23" s="133">
        <v>45875.447916666664</v>
      </c>
      <c r="AK23">
        <v>1684.9000244140625</v>
      </c>
      <c r="AL23">
        <v>13</v>
      </c>
      <c r="AM23">
        <v>5.9104623367537317E-3</v>
      </c>
      <c r="AN23">
        <v>9.9000244140625</v>
      </c>
    </row>
    <row r="24" spans="1:40" x14ac:dyDescent="0.35">
      <c r="A24" s="1">
        <v>45875.451388888891</v>
      </c>
      <c r="B24" s="127" t="s">
        <v>24</v>
      </c>
      <c r="C24">
        <v>1555.5899658203125</v>
      </c>
      <c r="D24">
        <v>1556.530029296875</v>
      </c>
      <c r="E24">
        <v>1554.93994140625</v>
      </c>
      <c r="F24">
        <v>1555.4200439453125</v>
      </c>
      <c r="G24">
        <v>18054776</v>
      </c>
      <c r="H24">
        <v>5.345324888180787E-3</v>
      </c>
      <c r="I24">
        <v>8.27001953125</v>
      </c>
      <c r="K24" s="133">
        <v>45875.451388888891</v>
      </c>
      <c r="L24">
        <v>1555.4200439453125</v>
      </c>
      <c r="M24">
        <v>18054776</v>
      </c>
      <c r="N24">
        <v>5.345324888180787E-3</v>
      </c>
      <c r="O24">
        <v>8.27001953125</v>
      </c>
      <c r="P24" s="133">
        <v>45875.451388888891</v>
      </c>
      <c r="Q24">
        <v>1702.1700439453125</v>
      </c>
      <c r="R24">
        <v>8397399</v>
      </c>
      <c r="S24">
        <v>6.9449724989227692E-3</v>
      </c>
      <c r="T24">
        <v>11.739990234375</v>
      </c>
      <c r="U24" s="133">
        <v>45875.451388888891</v>
      </c>
      <c r="V24">
        <v>267.739990234375</v>
      </c>
      <c r="W24">
        <v>1362472</v>
      </c>
      <c r="X24">
        <v>6.0874610961650054E-3</v>
      </c>
      <c r="Y24">
        <v>1.6199951171875</v>
      </c>
      <c r="Z24" s="133">
        <v>45875.451388888891</v>
      </c>
      <c r="AA24">
        <v>107.76000213623047</v>
      </c>
      <c r="AB24">
        <v>605347</v>
      </c>
      <c r="AC24">
        <v>2.4186245230741277E-3</v>
      </c>
      <c r="AD24">
        <v>0.26000213623046875</v>
      </c>
      <c r="AE24" s="133">
        <v>45875.451388888891</v>
      </c>
      <c r="AF24">
        <v>1692.300048828125</v>
      </c>
      <c r="AG24">
        <v>5010</v>
      </c>
      <c r="AH24">
        <v>1.5980547355601965E-3</v>
      </c>
      <c r="AI24">
        <v>2.7000732421875</v>
      </c>
      <c r="AJ24" s="133">
        <v>45875.451388888891</v>
      </c>
      <c r="AK24">
        <v>1685.5999755859375</v>
      </c>
      <c r="AL24">
        <v>10</v>
      </c>
      <c r="AM24">
        <v>6.328343633395522E-3</v>
      </c>
      <c r="AN24">
        <v>10.5999755859375</v>
      </c>
    </row>
    <row r="25" spans="1:40" x14ac:dyDescent="0.35">
      <c r="A25" s="1">
        <v>45875.454861111109</v>
      </c>
      <c r="B25" s="127" t="s">
        <v>24</v>
      </c>
      <c r="C25">
        <v>1555.969970703125</v>
      </c>
      <c r="D25">
        <v>1556.47998046875</v>
      </c>
      <c r="E25">
        <v>1554.949951171875</v>
      </c>
      <c r="F25">
        <v>1555.6800537109375</v>
      </c>
      <c r="G25">
        <v>14495849</v>
      </c>
      <c r="H25">
        <v>5.5133821298975171E-3</v>
      </c>
      <c r="I25">
        <v>8.530029296875</v>
      </c>
      <c r="K25" s="133">
        <v>45875.454861111109</v>
      </c>
      <c r="L25">
        <v>1555.6800537109375</v>
      </c>
      <c r="M25">
        <v>14495849</v>
      </c>
      <c r="N25">
        <v>5.5133821298975171E-3</v>
      </c>
      <c r="O25">
        <v>8.530029296875</v>
      </c>
      <c r="P25" s="133">
        <v>45875.454861111109</v>
      </c>
      <c r="Q25">
        <v>1702.449951171875</v>
      </c>
      <c r="R25">
        <v>5168982</v>
      </c>
      <c r="S25">
        <v>7.1105559408096604E-3</v>
      </c>
      <c r="T25">
        <v>12.0198974609375</v>
      </c>
      <c r="U25" s="133">
        <v>45875.454861111109</v>
      </c>
      <c r="V25">
        <v>267.77999877929688</v>
      </c>
      <c r="W25">
        <v>1472205</v>
      </c>
      <c r="X25">
        <v>6.2378013398744526E-3</v>
      </c>
      <c r="Y25">
        <v>1.660003662109375</v>
      </c>
      <c r="Z25" s="133">
        <v>45875.454861111109</v>
      </c>
      <c r="AA25">
        <v>107.58999633789063</v>
      </c>
      <c r="AB25">
        <v>547005</v>
      </c>
      <c r="AC25">
        <v>8.3717523619186046E-4</v>
      </c>
      <c r="AD25">
        <v>8.9996337890625E-2</v>
      </c>
      <c r="AE25" s="133">
        <v>45875.454861111109</v>
      </c>
      <c r="AF25">
        <v>1691.5999755859375</v>
      </c>
      <c r="AG25">
        <v>2449</v>
      </c>
      <c r="AH25">
        <v>1.1837121383163011E-3</v>
      </c>
      <c r="AI25">
        <v>2</v>
      </c>
      <c r="AJ25" s="133">
        <v>45875.454861111109</v>
      </c>
      <c r="AK25">
        <v>1685</v>
      </c>
      <c r="AL25">
        <v>3</v>
      </c>
      <c r="AM25">
        <v>5.9701492537313433E-3</v>
      </c>
      <c r="AN25">
        <v>10</v>
      </c>
    </row>
    <row r="26" spans="1:40" x14ac:dyDescent="0.35">
      <c r="A26" s="1">
        <v>45875.458333333336</v>
      </c>
      <c r="B26" s="127" t="s">
        <v>24</v>
      </c>
      <c r="C26">
        <v>1556.77001953125</v>
      </c>
      <c r="D26">
        <v>1557.530029296875</v>
      </c>
      <c r="E26">
        <v>1556.4200439453125</v>
      </c>
      <c r="F26">
        <v>1557.0799560546875</v>
      </c>
      <c r="G26">
        <v>14590011</v>
      </c>
      <c r="H26">
        <v>6.4182086313094742E-3</v>
      </c>
      <c r="I26">
        <v>9.929931640625</v>
      </c>
      <c r="K26" s="133">
        <v>45875.458333333336</v>
      </c>
      <c r="L26">
        <v>1557.0799560546875</v>
      </c>
      <c r="M26">
        <v>14590011</v>
      </c>
      <c r="N26">
        <v>6.4182086313094742E-3</v>
      </c>
      <c r="O26">
        <v>9.929931640625</v>
      </c>
      <c r="P26" s="133">
        <v>45875.458333333336</v>
      </c>
      <c r="Q26">
        <v>1704.0400390625</v>
      </c>
      <c r="R26">
        <v>4759072</v>
      </c>
      <c r="S26">
        <v>8.0511969848648928E-3</v>
      </c>
      <c r="T26">
        <v>13.6099853515625</v>
      </c>
      <c r="U26" s="133">
        <v>45875.458333333336</v>
      </c>
      <c r="V26">
        <v>267.8900146484375</v>
      </c>
      <c r="W26">
        <v>781622</v>
      </c>
      <c r="X26">
        <v>6.6512083410739638E-3</v>
      </c>
      <c r="Y26">
        <v>1.77001953125</v>
      </c>
      <c r="Z26" s="133">
        <v>45875.458333333336</v>
      </c>
      <c r="AA26">
        <v>107.5</v>
      </c>
      <c r="AB26">
        <v>632064</v>
      </c>
      <c r="AC26">
        <v>0</v>
      </c>
      <c r="AD26">
        <v>0</v>
      </c>
      <c r="AE26" s="133">
        <v>45875.458333333336</v>
      </c>
      <c r="AF26">
        <v>1695.699951171875</v>
      </c>
      <c r="AG26">
        <v>5418</v>
      </c>
      <c r="AH26">
        <v>3.6103075722536547E-3</v>
      </c>
      <c r="AI26">
        <v>6.0999755859375</v>
      </c>
      <c r="AJ26" s="133">
        <v>45875.458333333336</v>
      </c>
      <c r="AK26">
        <v>1690</v>
      </c>
      <c r="AL26">
        <v>26</v>
      </c>
      <c r="AM26">
        <v>8.9552238805970154E-3</v>
      </c>
      <c r="AN26">
        <v>15</v>
      </c>
    </row>
    <row r="27" spans="1:40" x14ac:dyDescent="0.35">
      <c r="A27" s="1">
        <v>45875.461805555555</v>
      </c>
      <c r="B27" s="127" t="s">
        <v>24</v>
      </c>
      <c r="C27">
        <v>1557.6600341796875</v>
      </c>
      <c r="D27">
        <v>1558.719970703125</v>
      </c>
      <c r="E27">
        <v>1557.02001953125</v>
      </c>
      <c r="F27">
        <v>1558.0999755859375</v>
      </c>
      <c r="G27">
        <v>11556196</v>
      </c>
      <c r="H27">
        <v>7.0774979795653441E-3</v>
      </c>
      <c r="I27">
        <v>10.949951171875</v>
      </c>
      <c r="K27" s="133">
        <v>45875.461805555555</v>
      </c>
      <c r="L27">
        <v>1558.0999755859375</v>
      </c>
      <c r="M27">
        <v>11556196</v>
      </c>
      <c r="N27">
        <v>7.0774979795653441E-3</v>
      </c>
      <c r="O27">
        <v>10.949951171875</v>
      </c>
      <c r="P27" s="133">
        <v>45875.461805555555</v>
      </c>
      <c r="Q27">
        <v>1705</v>
      </c>
      <c r="R27">
        <v>4249435</v>
      </c>
      <c r="S27">
        <v>8.6190767000844815E-3</v>
      </c>
      <c r="T27">
        <v>14.5699462890625</v>
      </c>
      <c r="U27" s="133">
        <v>45875.461805555555</v>
      </c>
      <c r="V27">
        <v>267.8800048828125</v>
      </c>
      <c r="W27">
        <v>741382</v>
      </c>
      <c r="X27">
        <v>6.6135946111451314E-3</v>
      </c>
      <c r="Y27">
        <v>1.760009765625</v>
      </c>
      <c r="Z27" s="133">
        <v>45875.461805555555</v>
      </c>
      <c r="AA27">
        <v>107.51000213623047</v>
      </c>
      <c r="AB27">
        <v>1184066</v>
      </c>
      <c r="AC27">
        <v>9.3043127725290695E-5</v>
      </c>
      <c r="AD27">
        <v>1.000213623046875E-2</v>
      </c>
      <c r="AE27" s="133">
        <v>45875.461805555555</v>
      </c>
      <c r="AF27">
        <v>1697</v>
      </c>
      <c r="AG27">
        <v>2942</v>
      </c>
      <c r="AH27">
        <v>4.3797493613813767E-3</v>
      </c>
      <c r="AI27">
        <v>7.4000244140625</v>
      </c>
      <c r="AJ27" s="133">
        <v>45875.461805555555</v>
      </c>
      <c r="AK27">
        <v>1688.5999755859375</v>
      </c>
      <c r="AL27">
        <v>2</v>
      </c>
      <c r="AM27">
        <v>8.1193884095149254E-3</v>
      </c>
      <c r="AN27">
        <v>13.5999755859375</v>
      </c>
    </row>
    <row r="28" spans="1:40" x14ac:dyDescent="0.35">
      <c r="A28" s="1">
        <v>45875.465277777781</v>
      </c>
      <c r="B28" s="127" t="s">
        <v>24</v>
      </c>
      <c r="C28">
        <v>1559.6199951171875</v>
      </c>
      <c r="D28">
        <v>1561.0400390625</v>
      </c>
      <c r="E28">
        <v>1558.81005859375</v>
      </c>
      <c r="F28">
        <v>1560.239990234375</v>
      </c>
      <c r="G28">
        <v>13221407</v>
      </c>
      <c r="H28">
        <v>8.460695869018868E-3</v>
      </c>
      <c r="I28">
        <v>13.0899658203125</v>
      </c>
      <c r="K28" s="133">
        <v>45875.465277777781</v>
      </c>
      <c r="L28">
        <v>1560.239990234375</v>
      </c>
      <c r="M28">
        <v>13221407</v>
      </c>
      <c r="N28">
        <v>8.460695869018868E-3</v>
      </c>
      <c r="O28">
        <v>13.0899658203125</v>
      </c>
      <c r="P28" s="133">
        <v>45875.465277777781</v>
      </c>
      <c r="Q28">
        <v>1706.5799560546875</v>
      </c>
      <c r="R28">
        <v>3945493</v>
      </c>
      <c r="S28">
        <v>9.5537241001464254E-3</v>
      </c>
      <c r="T28">
        <v>16.14990234375</v>
      </c>
      <c r="U28" s="133">
        <v>45875.465277777781</v>
      </c>
      <c r="V28">
        <v>267.8599853515625</v>
      </c>
      <c r="W28">
        <v>911111</v>
      </c>
      <c r="X28">
        <v>6.5383671512874676E-3</v>
      </c>
      <c r="Y28">
        <v>1.739990234375</v>
      </c>
      <c r="Z28" s="133">
        <v>45875.465277777781</v>
      </c>
      <c r="AA28">
        <v>107.19000244140625</v>
      </c>
      <c r="AB28">
        <v>1099812</v>
      </c>
      <c r="AC28">
        <v>-2.8836982194767441E-3</v>
      </c>
      <c r="AD28">
        <v>-0.30999755859375</v>
      </c>
      <c r="AE28" s="133">
        <v>45875.465277777781</v>
      </c>
      <c r="AF28">
        <v>1696.699951171875</v>
      </c>
      <c r="AG28">
        <v>4679</v>
      </c>
      <c r="AH28">
        <v>4.2021636414118048E-3</v>
      </c>
      <c r="AI28">
        <v>7.0999755859375</v>
      </c>
      <c r="AJ28" s="133">
        <v>45875.465277777781</v>
      </c>
      <c r="AK28">
        <v>1691.9000244140625</v>
      </c>
      <c r="AL28">
        <v>10</v>
      </c>
      <c r="AM28">
        <v>1.0089566814365672E-2</v>
      </c>
      <c r="AN28">
        <v>16.9000244140625</v>
      </c>
    </row>
    <row r="29" spans="1:40" x14ac:dyDescent="0.35">
      <c r="A29" s="1">
        <v>45875.46875</v>
      </c>
      <c r="B29" s="127" t="s">
        <v>24</v>
      </c>
      <c r="C29">
        <v>1560.6300048828125</v>
      </c>
      <c r="D29">
        <v>1561.5999755859375</v>
      </c>
      <c r="E29">
        <v>1560.030029296875</v>
      </c>
      <c r="F29">
        <v>1560.239990234375</v>
      </c>
      <c r="G29">
        <v>11506601</v>
      </c>
      <c r="H29">
        <v>8.460695869018868E-3</v>
      </c>
      <c r="I29">
        <v>13.0899658203125</v>
      </c>
      <c r="K29" s="133">
        <v>45875.46875</v>
      </c>
      <c r="L29">
        <v>1560.239990234375</v>
      </c>
      <c r="M29">
        <v>11506601</v>
      </c>
      <c r="N29">
        <v>8.460695869018868E-3</v>
      </c>
      <c r="O29">
        <v>13.0899658203125</v>
      </c>
      <c r="P29" s="133">
        <v>45875.46875</v>
      </c>
      <c r="Q29">
        <v>1707.219970703125</v>
      </c>
      <c r="R29">
        <v>5079559</v>
      </c>
      <c r="S29">
        <v>9.932334647818895E-3</v>
      </c>
      <c r="T29">
        <v>16.7899169921875</v>
      </c>
      <c r="U29" s="133">
        <v>45875.46875</v>
      </c>
      <c r="V29">
        <v>267.989990234375</v>
      </c>
      <c r="W29">
        <v>883869</v>
      </c>
      <c r="X29">
        <v>7.0268869363387622E-3</v>
      </c>
      <c r="Y29">
        <v>1.8699951171875</v>
      </c>
      <c r="Z29" s="133">
        <v>45875.46875</v>
      </c>
      <c r="AA29">
        <v>107.23999786376953</v>
      </c>
      <c r="AB29">
        <v>1850419</v>
      </c>
      <c r="AC29">
        <v>-2.4186245230741277E-3</v>
      </c>
      <c r="AD29">
        <v>-0.26000213623046875</v>
      </c>
      <c r="AE29" s="133">
        <v>45875.46875</v>
      </c>
      <c r="AF29">
        <v>1695.4000244140625</v>
      </c>
      <c r="AG29">
        <v>2999</v>
      </c>
      <c r="AH29">
        <v>3.4327941003393998E-3</v>
      </c>
      <c r="AI29">
        <v>5.800048828125</v>
      </c>
      <c r="AJ29" s="133">
        <v>45875.46875</v>
      </c>
      <c r="AK29">
        <v>1689.9000244140625</v>
      </c>
      <c r="AL29">
        <v>10</v>
      </c>
      <c r="AM29">
        <v>8.8955369636194038E-3</v>
      </c>
      <c r="AN29">
        <v>14.9000244140625</v>
      </c>
    </row>
    <row r="30" spans="1:40" x14ac:dyDescent="0.35">
      <c r="A30" s="1">
        <v>45875.472222222219</v>
      </c>
      <c r="B30" s="127" t="s">
        <v>24</v>
      </c>
      <c r="C30">
        <v>1561.8199462890625</v>
      </c>
      <c r="D30">
        <v>1563.0400390625</v>
      </c>
      <c r="E30">
        <v>1561.0899658203125</v>
      </c>
      <c r="F30">
        <v>1561.4000244140625</v>
      </c>
      <c r="G30">
        <v>19616707</v>
      </c>
      <c r="H30">
        <v>9.2104836474386307E-3</v>
      </c>
      <c r="I30">
        <v>14.25</v>
      </c>
      <c r="K30" s="133">
        <v>45875.472222222219</v>
      </c>
      <c r="L30">
        <v>1561.4000244140625</v>
      </c>
      <c r="M30">
        <v>19616707</v>
      </c>
      <c r="N30">
        <v>9.2104836474386307E-3</v>
      </c>
      <c r="O30">
        <v>14.25</v>
      </c>
      <c r="P30" s="133">
        <v>45875.472222222219</v>
      </c>
      <c r="Q30">
        <v>1708.97998046875</v>
      </c>
      <c r="R30">
        <v>7853486</v>
      </c>
      <c r="S30">
        <v>1.0973495600773629E-2</v>
      </c>
      <c r="T30">
        <v>18.5499267578125</v>
      </c>
      <c r="U30" s="133">
        <v>45875.472222222219</v>
      </c>
      <c r="V30">
        <v>268.08999633789063</v>
      </c>
      <c r="W30">
        <v>1519938</v>
      </c>
      <c r="X30">
        <v>7.4026802076094409E-3</v>
      </c>
      <c r="Y30">
        <v>1.970001220703125</v>
      </c>
      <c r="Z30" s="133">
        <v>45875.472222222219</v>
      </c>
      <c r="AA30">
        <v>107.73999786376953</v>
      </c>
      <c r="AB30">
        <v>1445593</v>
      </c>
      <c r="AC30">
        <v>2.2325382676235466E-3</v>
      </c>
      <c r="AD30">
        <v>0.23999786376953125</v>
      </c>
      <c r="AE30" s="133">
        <v>45875.472222222219</v>
      </c>
      <c r="AF30">
        <v>1702.300048828125</v>
      </c>
      <c r="AG30">
        <v>10828</v>
      </c>
      <c r="AH30">
        <v>7.5166154271417013E-3</v>
      </c>
      <c r="AI30">
        <v>12.7000732421875</v>
      </c>
      <c r="AJ30" s="133">
        <v>45875.472222222219</v>
      </c>
      <c r="AK30">
        <v>1696</v>
      </c>
      <c r="AL30">
        <v>57</v>
      </c>
      <c r="AM30">
        <v>1.2537313432835821E-2</v>
      </c>
      <c r="AN30">
        <v>21</v>
      </c>
    </row>
    <row r="31" spans="1:40" x14ac:dyDescent="0.35">
      <c r="A31" s="1">
        <v>45875.475694444445</v>
      </c>
      <c r="B31" s="127" t="s">
        <v>24</v>
      </c>
      <c r="C31">
        <v>1563.4100341796875</v>
      </c>
      <c r="D31">
        <v>1569.52001953125</v>
      </c>
      <c r="E31">
        <v>1561.9599609375</v>
      </c>
      <c r="F31">
        <v>1566.550048828125</v>
      </c>
      <c r="G31">
        <v>22620161</v>
      </c>
      <c r="H31">
        <v>1.253920053513213E-2</v>
      </c>
      <c r="I31">
        <v>19.4000244140625</v>
      </c>
      <c r="K31" s="133">
        <v>45875.475694444445</v>
      </c>
      <c r="L31">
        <v>1566.550048828125</v>
      </c>
      <c r="M31">
        <v>22620161</v>
      </c>
      <c r="N31">
        <v>1.253920053513213E-2</v>
      </c>
      <c r="O31">
        <v>19.4000244140625</v>
      </c>
      <c r="P31" s="133">
        <v>45875.475694444445</v>
      </c>
      <c r="Q31">
        <v>1716.699951171875</v>
      </c>
      <c r="R31">
        <v>11120066</v>
      </c>
      <c r="S31">
        <v>1.5540363473347023E-2</v>
      </c>
      <c r="T31">
        <v>26.2698974609375</v>
      </c>
      <c r="U31" s="133">
        <v>45875.475694444445</v>
      </c>
      <c r="V31">
        <v>268.1199951171875</v>
      </c>
      <c r="W31">
        <v>1825403</v>
      </c>
      <c r="X31">
        <v>7.5154067213900567E-3</v>
      </c>
      <c r="Y31">
        <v>2</v>
      </c>
      <c r="Z31" s="133">
        <v>45875.475694444445</v>
      </c>
      <c r="AA31">
        <v>107.80999755859375</v>
      </c>
      <c r="AB31">
        <v>728052</v>
      </c>
      <c r="AC31">
        <v>2.8836982194767441E-3</v>
      </c>
      <c r="AD31">
        <v>0.30999755859375</v>
      </c>
      <c r="AE31" s="133">
        <v>45875.475694444445</v>
      </c>
      <c r="AF31">
        <v>1713.699951171875</v>
      </c>
      <c r="AG31">
        <v>15317</v>
      </c>
      <c r="AH31">
        <v>1.4263716817100364E-2</v>
      </c>
      <c r="AI31">
        <v>24.0999755859375</v>
      </c>
      <c r="AJ31" s="133">
        <v>45875.475694444445</v>
      </c>
      <c r="AK31">
        <v>1707.0999755859375</v>
      </c>
      <c r="AL31">
        <v>248</v>
      </c>
      <c r="AM31">
        <v>1.916416452891791E-2</v>
      </c>
      <c r="AN31">
        <v>32.0999755859375</v>
      </c>
    </row>
    <row r="32" spans="1:40" x14ac:dyDescent="0.35">
      <c r="A32" s="1">
        <v>45875.479166666664</v>
      </c>
      <c r="B32" s="127" t="s">
        <v>24</v>
      </c>
      <c r="C32">
        <v>1568.1400146484375</v>
      </c>
      <c r="D32">
        <v>1568.1400146484375</v>
      </c>
      <c r="E32">
        <v>1568.1400146484375</v>
      </c>
      <c r="F32">
        <v>1568.1400146484375</v>
      </c>
      <c r="G32">
        <v>594670</v>
      </c>
      <c r="H32">
        <v>1.3566874513235612E-2</v>
      </c>
      <c r="I32">
        <v>20.989990234375</v>
      </c>
      <c r="K32" s="133">
        <v>45875.479166666664</v>
      </c>
      <c r="L32">
        <v>1568.1400146484375</v>
      </c>
      <c r="M32">
        <v>594670</v>
      </c>
      <c r="N32">
        <v>1.3566874513235612E-2</v>
      </c>
      <c r="O32">
        <v>20.989990234375</v>
      </c>
      <c r="P32" s="133">
        <v>45875.479166666664</v>
      </c>
      <c r="Q32">
        <v>1718.8299560546875</v>
      </c>
      <c r="R32">
        <v>71066</v>
      </c>
      <c r="S32">
        <v>1.680040075092416E-2</v>
      </c>
      <c r="T32">
        <v>28.39990234375</v>
      </c>
      <c r="U32" s="133">
        <v>45875.479166666664</v>
      </c>
      <c r="V32">
        <v>268.10000610351563</v>
      </c>
      <c r="W32">
        <v>137300</v>
      </c>
      <c r="X32">
        <v>7.4402939375382733E-3</v>
      </c>
      <c r="Y32">
        <v>1.980010986328125</v>
      </c>
      <c r="Z32" s="133">
        <v>45875.479166666664</v>
      </c>
      <c r="AA32">
        <v>107.77999877929688</v>
      </c>
      <c r="AB32">
        <v>8700</v>
      </c>
      <c r="AC32">
        <v>2.6046398074127909E-3</v>
      </c>
      <c r="AD32">
        <v>0.279998779296875</v>
      </c>
      <c r="AE32" s="133">
        <v>45875.479166666664</v>
      </c>
      <c r="AF32">
        <v>1713.699951171875</v>
      </c>
      <c r="AG32">
        <v>0</v>
      </c>
      <c r="AH32">
        <v>1.4263716817100364E-2</v>
      </c>
      <c r="AI32">
        <v>24.0999755859375</v>
      </c>
      <c r="AJ32" s="133">
        <v>45875.479166666664</v>
      </c>
      <c r="AK32">
        <v>1707.0999755859375</v>
      </c>
      <c r="AL32">
        <v>0</v>
      </c>
      <c r="AM32">
        <v>1.916416452891791E-2</v>
      </c>
      <c r="AN32">
        <v>32.0999755859375</v>
      </c>
    </row>
    <row r="33" spans="1:40" x14ac:dyDescent="0.35">
      <c r="A33" s="1">
        <v>45875.541666666664</v>
      </c>
      <c r="B33" s="127" t="s">
        <v>24</v>
      </c>
      <c r="C33">
        <v>1567.469970703125</v>
      </c>
      <c r="D33">
        <v>1572.72998046875</v>
      </c>
      <c r="E33">
        <v>1565.75</v>
      </c>
      <c r="F33">
        <v>1571.97998046875</v>
      </c>
      <c r="G33">
        <v>52253863</v>
      </c>
      <c r="H33">
        <v>1.6048835383039931E-2</v>
      </c>
      <c r="I33">
        <v>24.8299560546875</v>
      </c>
      <c r="K33" s="133">
        <v>45875.541666666664</v>
      </c>
      <c r="L33">
        <v>1571.97998046875</v>
      </c>
      <c r="M33">
        <v>52253863</v>
      </c>
      <c r="N33">
        <v>1.6048835383039931E-2</v>
      </c>
      <c r="O33">
        <v>24.8299560546875</v>
      </c>
      <c r="P33" s="133">
        <v>45875.541666666664</v>
      </c>
      <c r="Q33">
        <v>1725.800048828125</v>
      </c>
      <c r="R33">
        <v>23800706</v>
      </c>
      <c r="S33">
        <v>2.0923666755415925E-2</v>
      </c>
      <c r="T33">
        <v>35.3699951171875</v>
      </c>
      <c r="U33" s="133">
        <v>45875.541666666664</v>
      </c>
      <c r="V33">
        <v>267.67001342773438</v>
      </c>
      <c r="W33">
        <v>4659394</v>
      </c>
      <c r="X33">
        <v>5.8245090146808219E-3</v>
      </c>
      <c r="Y33">
        <v>1.550018310546875</v>
      </c>
      <c r="Z33" s="133">
        <v>45875.541666666664</v>
      </c>
      <c r="AA33">
        <v>107.59999847412109</v>
      </c>
      <c r="AB33">
        <v>2763581</v>
      </c>
      <c r="AC33">
        <v>9.3021836391715121E-4</v>
      </c>
      <c r="AD33">
        <v>9.999847412109375E-2</v>
      </c>
      <c r="AE33" s="133">
        <v>45875.541666666664</v>
      </c>
      <c r="AF33">
        <v>1725.0999755859375</v>
      </c>
      <c r="AG33">
        <v>13417</v>
      </c>
      <c r="AH33">
        <v>2.1010890455114343E-2</v>
      </c>
      <c r="AI33">
        <v>35.5</v>
      </c>
      <c r="AJ33" s="133">
        <v>45875.541666666664</v>
      </c>
      <c r="AK33">
        <v>1716.9000244140625</v>
      </c>
      <c r="AL33">
        <v>104</v>
      </c>
      <c r="AM33">
        <v>2.501493994869403E-2</v>
      </c>
      <c r="AN33">
        <v>41.9000244140625</v>
      </c>
    </row>
    <row r="34" spans="1:40" x14ac:dyDescent="0.35">
      <c r="A34" s="1">
        <v>45875.545138888891</v>
      </c>
      <c r="B34" s="127" t="s">
        <v>24</v>
      </c>
      <c r="C34">
        <v>1569.0899658203125</v>
      </c>
      <c r="D34">
        <v>1570.8900146484375</v>
      </c>
      <c r="E34">
        <v>1566.6300048828125</v>
      </c>
      <c r="F34">
        <v>1567.68994140625</v>
      </c>
      <c r="G34">
        <v>36000282</v>
      </c>
      <c r="H34">
        <v>1.3275969794827355E-2</v>
      </c>
      <c r="I34">
        <v>20.5399169921875</v>
      </c>
      <c r="K34" s="133">
        <v>45875.545138888891</v>
      </c>
      <c r="L34">
        <v>1567.68994140625</v>
      </c>
      <c r="M34">
        <v>36000282</v>
      </c>
      <c r="N34">
        <v>1.3275969794827355E-2</v>
      </c>
      <c r="O34">
        <v>20.5399169921875</v>
      </c>
      <c r="P34" s="133">
        <v>45875.545138888891</v>
      </c>
      <c r="Q34">
        <v>1719.81005859375</v>
      </c>
      <c r="R34">
        <v>15997053</v>
      </c>
      <c r="S34">
        <v>1.7380195541552092E-2</v>
      </c>
      <c r="T34">
        <v>29.3800048828125</v>
      </c>
      <c r="U34" s="133">
        <v>45875.545138888891</v>
      </c>
      <c r="V34">
        <v>267.57000732421875</v>
      </c>
      <c r="W34">
        <v>3907330</v>
      </c>
      <c r="X34">
        <v>5.4487157434101431E-3</v>
      </c>
      <c r="Y34">
        <v>1.45001220703125</v>
      </c>
      <c r="Z34" s="133">
        <v>45875.545138888891</v>
      </c>
      <c r="AA34">
        <v>107.55999755859375</v>
      </c>
      <c r="AB34">
        <v>1856111</v>
      </c>
      <c r="AC34">
        <v>5.5811682412790697E-4</v>
      </c>
      <c r="AD34">
        <v>5.999755859375E-2</v>
      </c>
      <c r="AE34" s="133">
        <v>45875.545138888891</v>
      </c>
      <c r="AF34">
        <v>1716.800048828125</v>
      </c>
      <c r="AG34">
        <v>9737</v>
      </c>
      <c r="AH34">
        <v>1.6098528429934884E-2</v>
      </c>
      <c r="AI34">
        <v>27.2000732421875</v>
      </c>
      <c r="AJ34" s="133">
        <v>45875.545138888891</v>
      </c>
      <c r="AK34">
        <v>1708.5999755859375</v>
      </c>
      <c r="AL34">
        <v>28</v>
      </c>
      <c r="AM34">
        <v>2.0059686916977612E-2</v>
      </c>
      <c r="AN34">
        <v>33.5999755859375</v>
      </c>
    </row>
    <row r="35" spans="1:40" x14ac:dyDescent="0.35">
      <c r="A35" s="1">
        <v>45875.548611111109</v>
      </c>
      <c r="B35" s="127" t="s">
        <v>24</v>
      </c>
      <c r="C35">
        <v>1566.050048828125</v>
      </c>
      <c r="D35">
        <v>1570.449951171875</v>
      </c>
      <c r="E35">
        <v>1564.989990234375</v>
      </c>
      <c r="F35">
        <v>1569.22998046875</v>
      </c>
      <c r="G35">
        <v>34222606</v>
      </c>
      <c r="H35">
        <v>1.4271373626516688E-2</v>
      </c>
      <c r="I35">
        <v>22.0799560546875</v>
      </c>
      <c r="K35" s="133">
        <v>45875.548611111109</v>
      </c>
      <c r="L35">
        <v>1569.22998046875</v>
      </c>
      <c r="M35">
        <v>34222606</v>
      </c>
      <c r="N35">
        <v>1.4271373626516688E-2</v>
      </c>
      <c r="O35">
        <v>22.0799560546875</v>
      </c>
      <c r="P35" s="133">
        <v>45875.548611111109</v>
      </c>
      <c r="Q35">
        <v>1723.56005859375</v>
      </c>
      <c r="R35">
        <v>15430077</v>
      </c>
      <c r="S35">
        <v>1.9598565944851397E-2</v>
      </c>
      <c r="T35">
        <v>33.1300048828125</v>
      </c>
      <c r="U35" s="133">
        <v>45875.548611111109</v>
      </c>
      <c r="V35">
        <v>267.05999755859375</v>
      </c>
      <c r="W35">
        <v>2855825</v>
      </c>
      <c r="X35">
        <v>3.5322503331337973E-3</v>
      </c>
      <c r="Y35">
        <v>0.94000244140625</v>
      </c>
      <c r="Z35" s="133">
        <v>45875.548611111109</v>
      </c>
      <c r="AA35">
        <v>107.51999664306641</v>
      </c>
      <c r="AB35">
        <v>1596630</v>
      </c>
      <c r="AC35">
        <v>1.8601528433866279E-4</v>
      </c>
      <c r="AD35">
        <v>1.999664306640625E-2</v>
      </c>
      <c r="AE35" s="133">
        <v>45875.548611111109</v>
      </c>
      <c r="AF35">
        <v>1723.199951171875</v>
      </c>
      <c r="AG35">
        <v>12145</v>
      </c>
      <c r="AH35">
        <v>1.9886349474102793E-2</v>
      </c>
      <c r="AI35">
        <v>33.5999755859375</v>
      </c>
      <c r="AJ35" s="133">
        <v>45875.548611111109</v>
      </c>
      <c r="AK35">
        <v>1713</v>
      </c>
      <c r="AL35">
        <v>92</v>
      </c>
      <c r="AM35">
        <v>2.2686567164179106E-2</v>
      </c>
      <c r="AN35">
        <v>38</v>
      </c>
    </row>
    <row r="36" spans="1:40" x14ac:dyDescent="0.35">
      <c r="A36" s="1">
        <v>45875.552083333336</v>
      </c>
      <c r="B36" s="127" t="s">
        <v>24</v>
      </c>
      <c r="C36">
        <v>1567.719970703125</v>
      </c>
      <c r="D36">
        <v>1570.6300048828125</v>
      </c>
      <c r="E36">
        <v>1567.719970703125</v>
      </c>
      <c r="F36">
        <v>1568.719970703125</v>
      </c>
      <c r="G36">
        <v>29709635</v>
      </c>
      <c r="H36">
        <v>1.3941728952388752E-2</v>
      </c>
      <c r="I36">
        <v>21.5699462890625</v>
      </c>
      <c r="K36" s="133">
        <v>45875.552083333336</v>
      </c>
      <c r="L36">
        <v>1568.719970703125</v>
      </c>
      <c r="M36">
        <v>29709635</v>
      </c>
      <c r="N36">
        <v>1.3941728952388752E-2</v>
      </c>
      <c r="O36">
        <v>21.5699462890625</v>
      </c>
      <c r="P36" s="133">
        <v>45875.552083333336</v>
      </c>
      <c r="Q36">
        <v>1721.1099853515625</v>
      </c>
      <c r="R36">
        <v>9616395</v>
      </c>
      <c r="S36">
        <v>1.8149187287148913E-2</v>
      </c>
      <c r="T36">
        <v>30.679931640625</v>
      </c>
      <c r="U36" s="133">
        <v>45875.552083333336</v>
      </c>
      <c r="V36">
        <v>267.33999633789063</v>
      </c>
      <c r="W36">
        <v>2569912</v>
      </c>
      <c r="X36">
        <v>4.5844026870881698E-3</v>
      </c>
      <c r="Y36">
        <v>1.220001220703125</v>
      </c>
      <c r="Z36" s="133">
        <v>45875.552083333336</v>
      </c>
      <c r="AA36">
        <v>107.56999969482422</v>
      </c>
      <c r="AB36">
        <v>1718600</v>
      </c>
      <c r="AC36">
        <v>6.5115995185319772E-4</v>
      </c>
      <c r="AD36">
        <v>6.999969482421875E-2</v>
      </c>
      <c r="AE36" s="133">
        <v>45875.552083333336</v>
      </c>
      <c r="AF36">
        <v>1720.800048828125</v>
      </c>
      <c r="AG36">
        <v>7251</v>
      </c>
      <c r="AH36">
        <v>1.8465952706567486E-2</v>
      </c>
      <c r="AI36">
        <v>31.2000732421875</v>
      </c>
      <c r="AJ36" s="133">
        <v>45875.552083333336</v>
      </c>
      <c r="AK36">
        <v>1712</v>
      </c>
      <c r="AL36">
        <v>45</v>
      </c>
      <c r="AM36">
        <v>2.208955223880597E-2</v>
      </c>
      <c r="AN36">
        <v>37</v>
      </c>
    </row>
    <row r="37" spans="1:40" x14ac:dyDescent="0.35">
      <c r="A37" s="1">
        <v>45875.555555555555</v>
      </c>
      <c r="B37" s="127" t="s">
        <v>24</v>
      </c>
      <c r="C37">
        <v>1567.43994140625</v>
      </c>
      <c r="D37">
        <v>1568.1700439453125</v>
      </c>
      <c r="E37">
        <v>1566.3399658203125</v>
      </c>
      <c r="F37">
        <v>1567</v>
      </c>
      <c r="G37">
        <v>35789461</v>
      </c>
      <c r="H37">
        <v>1.2830026353426904E-2</v>
      </c>
      <c r="I37">
        <v>19.8499755859375</v>
      </c>
      <c r="K37" s="133">
        <v>45875.555555555555</v>
      </c>
      <c r="L37">
        <v>1567</v>
      </c>
      <c r="M37">
        <v>35789461</v>
      </c>
      <c r="N37">
        <v>1.2830026353426904E-2</v>
      </c>
      <c r="O37">
        <v>19.8499755859375</v>
      </c>
      <c r="P37" s="133">
        <v>45875.555555555555</v>
      </c>
      <c r="Q37">
        <v>1718.8800048828125</v>
      </c>
      <c r="R37">
        <v>12814798</v>
      </c>
      <c r="S37">
        <v>1.6830007907999441E-2</v>
      </c>
      <c r="T37">
        <v>28.449951171875</v>
      </c>
      <c r="U37" s="133">
        <v>45875.555555555555</v>
      </c>
      <c r="V37">
        <v>267.29998779296875</v>
      </c>
      <c r="W37">
        <v>3006706</v>
      </c>
      <c r="X37">
        <v>4.4340624433787225E-3</v>
      </c>
      <c r="Y37">
        <v>1.17999267578125</v>
      </c>
      <c r="Z37" s="133">
        <v>45875.555555555555</v>
      </c>
      <c r="AA37">
        <v>107.19000244140625</v>
      </c>
      <c r="AB37">
        <v>1678228</v>
      </c>
      <c r="AC37">
        <v>-2.8836982194767441E-3</v>
      </c>
      <c r="AD37">
        <v>-0.30999755859375</v>
      </c>
      <c r="AE37" s="133">
        <v>45875.555555555555</v>
      </c>
      <c r="AF37">
        <v>1716.4000244140625</v>
      </c>
      <c r="AG37">
        <v>7513</v>
      </c>
      <c r="AH37">
        <v>1.586177155266056E-2</v>
      </c>
      <c r="AI37">
        <v>26.800048828125</v>
      </c>
      <c r="AJ37" s="133">
        <v>45875.555555555555</v>
      </c>
      <c r="AK37">
        <v>1709.300048828125</v>
      </c>
      <c r="AL37">
        <v>37</v>
      </c>
      <c r="AM37">
        <v>2.0477641091417909E-2</v>
      </c>
      <c r="AN37">
        <v>34.300048828125</v>
      </c>
    </row>
    <row r="38" spans="1:40" x14ac:dyDescent="0.35">
      <c r="A38" s="1">
        <v>45875.559027777781</v>
      </c>
      <c r="B38" s="127" t="s">
        <v>24</v>
      </c>
      <c r="C38">
        <v>1566.3499755859375</v>
      </c>
      <c r="D38">
        <v>1566.8299560546875</v>
      </c>
      <c r="E38">
        <v>1562.780029296875</v>
      </c>
      <c r="F38">
        <v>1563.469970703125</v>
      </c>
      <c r="G38">
        <v>38744204</v>
      </c>
      <c r="H38">
        <v>1.0548392871753468E-2</v>
      </c>
      <c r="I38">
        <v>16.3199462890625</v>
      </c>
      <c r="K38" s="133">
        <v>45875.559027777781</v>
      </c>
      <c r="L38">
        <v>1563.469970703125</v>
      </c>
      <c r="M38">
        <v>38744204</v>
      </c>
      <c r="N38">
        <v>1.0548392871753468E-2</v>
      </c>
      <c r="O38">
        <v>16.3199462890625</v>
      </c>
      <c r="P38" s="133">
        <v>45875.559027777781</v>
      </c>
      <c r="Q38">
        <v>1713.010009765625</v>
      </c>
      <c r="R38">
        <v>12824464</v>
      </c>
      <c r="S38">
        <v>1.3357521658538058E-2</v>
      </c>
      <c r="T38">
        <v>22.5799560546875</v>
      </c>
      <c r="U38" s="133">
        <v>45875.559027777781</v>
      </c>
      <c r="V38">
        <v>266.66000366210938</v>
      </c>
      <c r="W38">
        <v>4463536</v>
      </c>
      <c r="X38">
        <v>2.0291919240569617E-3</v>
      </c>
      <c r="Y38">
        <v>0.540008544921875</v>
      </c>
      <c r="Z38" s="133">
        <v>45875.559027777781</v>
      </c>
      <c r="AA38">
        <v>107.08999633789063</v>
      </c>
      <c r="AB38">
        <v>1281858</v>
      </c>
      <c r="AC38">
        <v>-3.8139875545058141E-3</v>
      </c>
      <c r="AD38">
        <v>-0.410003662109375</v>
      </c>
      <c r="AE38" s="133">
        <v>45875.559027777781</v>
      </c>
      <c r="AF38">
        <v>1710.9000244140625</v>
      </c>
      <c r="AG38">
        <v>12051</v>
      </c>
      <c r="AH38">
        <v>1.2606563172290731E-2</v>
      </c>
      <c r="AI38">
        <v>21.300048828125</v>
      </c>
      <c r="AJ38" s="133">
        <v>45875.559027777781</v>
      </c>
      <c r="AK38">
        <v>1704.199951171875</v>
      </c>
      <c r="AL38">
        <v>68</v>
      </c>
      <c r="AM38">
        <v>1.7432806669776119E-2</v>
      </c>
      <c r="AN38">
        <v>29.199951171875</v>
      </c>
    </row>
    <row r="39" spans="1:40" x14ac:dyDescent="0.35">
      <c r="A39" s="1">
        <v>45875.5625</v>
      </c>
      <c r="B39" s="127" t="s">
        <v>24</v>
      </c>
      <c r="C39">
        <v>1563.219970703125</v>
      </c>
      <c r="D39">
        <v>1572.72998046875</v>
      </c>
      <c r="E39">
        <v>1551.5999755859375</v>
      </c>
      <c r="F39">
        <v>1563.219970703125</v>
      </c>
      <c r="G39">
        <v>4813592</v>
      </c>
      <c r="H39">
        <v>1.0386805439342263E-2</v>
      </c>
      <c r="I39">
        <v>16.0699462890625</v>
      </c>
      <c r="K39" s="133">
        <v>45875.5625</v>
      </c>
      <c r="L39">
        <v>1563.219970703125</v>
      </c>
      <c r="M39">
        <v>4813592</v>
      </c>
      <c r="N39">
        <v>1.0386805439342263E-2</v>
      </c>
      <c r="O39">
        <v>16.0699462890625</v>
      </c>
      <c r="P39" s="133">
        <v>45875.5625</v>
      </c>
      <c r="Q39">
        <v>1712.47998046875</v>
      </c>
      <c r="R39">
        <v>1457273</v>
      </c>
      <c r="S39">
        <v>1.3043974643852979E-2</v>
      </c>
      <c r="T39">
        <v>22.0499267578125</v>
      </c>
      <c r="U39" s="133">
        <v>45875.5625</v>
      </c>
      <c r="V39">
        <v>266.60000610351563</v>
      </c>
      <c r="W39">
        <v>464328</v>
      </c>
      <c r="X39">
        <v>1.8037388964957306E-3</v>
      </c>
      <c r="Y39">
        <v>0.480010986328125</v>
      </c>
      <c r="Z39" s="133">
        <v>45875.5625</v>
      </c>
      <c r="AA39">
        <v>107.11000061035156</v>
      </c>
      <c r="AB39">
        <v>214725</v>
      </c>
      <c r="AC39">
        <v>-3.6279012990552326E-3</v>
      </c>
      <c r="AD39">
        <v>-0.3899993896484375</v>
      </c>
      <c r="AE39" s="133">
        <v>45875.5625</v>
      </c>
      <c r="AF39">
        <v>1713.199951171875</v>
      </c>
      <c r="AG39">
        <v>1003</v>
      </c>
      <c r="AH39">
        <v>1.3967788782521287E-2</v>
      </c>
      <c r="AI39">
        <v>23.5999755859375</v>
      </c>
      <c r="AJ39" s="133">
        <v>45875.5625</v>
      </c>
      <c r="AK39">
        <v>1705</v>
      </c>
      <c r="AL39">
        <v>8</v>
      </c>
      <c r="AM39">
        <v>1.7910447761194031E-2</v>
      </c>
      <c r="AN39">
        <v>30</v>
      </c>
    </row>
    <row r="40" spans="1:40" x14ac:dyDescent="0.35">
      <c r="A40" s="1">
        <v>45875.375</v>
      </c>
      <c r="B40" s="127" t="s">
        <v>25</v>
      </c>
      <c r="C40">
        <v>1702.800048828125</v>
      </c>
      <c r="D40">
        <v>1702.800048828125</v>
      </c>
      <c r="E40">
        <v>1702.800048828125</v>
      </c>
      <c r="F40">
        <v>1702.800048828125</v>
      </c>
      <c r="G40">
        <v>7</v>
      </c>
      <c r="H40">
        <v>7.3176616151801816E-3</v>
      </c>
      <c r="I40">
        <v>12.3699951171875</v>
      </c>
    </row>
    <row r="41" spans="1:40" x14ac:dyDescent="0.35">
      <c r="A41" s="1">
        <v>45875.378472222219</v>
      </c>
      <c r="B41" s="127" t="s">
        <v>25</v>
      </c>
      <c r="C41">
        <v>1702.800048828125</v>
      </c>
      <c r="D41">
        <v>1702.800048828125</v>
      </c>
      <c r="E41">
        <v>1702.800048828125</v>
      </c>
      <c r="F41">
        <v>1702.800048828125</v>
      </c>
      <c r="G41">
        <v>0</v>
      </c>
      <c r="H41">
        <v>7.3176616151801816E-3</v>
      </c>
      <c r="I41">
        <v>12.3699951171875</v>
      </c>
    </row>
    <row r="42" spans="1:40" x14ac:dyDescent="0.35">
      <c r="A42" s="1">
        <v>45875.381944444445</v>
      </c>
      <c r="B42" s="127" t="s">
        <v>25</v>
      </c>
      <c r="C42">
        <v>1702.800048828125</v>
      </c>
      <c r="D42">
        <v>1702.800048828125</v>
      </c>
      <c r="E42">
        <v>1702.800048828125</v>
      </c>
      <c r="F42">
        <v>1702.800048828125</v>
      </c>
      <c r="G42">
        <v>0</v>
      </c>
      <c r="H42">
        <v>7.3176616151801816E-3</v>
      </c>
      <c r="I42">
        <v>12.3699951171875</v>
      </c>
    </row>
    <row r="43" spans="1:40" x14ac:dyDescent="0.35">
      <c r="A43" s="1">
        <v>45875.385416666664</v>
      </c>
      <c r="B43" s="127" t="s">
        <v>25</v>
      </c>
      <c r="C43">
        <v>1704.56005859375</v>
      </c>
      <c r="D43">
        <v>1706.6800537109375</v>
      </c>
      <c r="E43">
        <v>1695.989990234375</v>
      </c>
      <c r="F43">
        <v>1699.4300537109375</v>
      </c>
      <c r="G43">
        <v>32421071</v>
      </c>
      <c r="H43">
        <v>5.3240889679183343E-3</v>
      </c>
      <c r="I43">
        <v>9</v>
      </c>
    </row>
    <row r="44" spans="1:40" x14ac:dyDescent="0.35">
      <c r="A44" s="1">
        <v>45875.388888888891</v>
      </c>
      <c r="B44" s="127" t="s">
        <v>25</v>
      </c>
      <c r="C44">
        <v>1696.489990234375</v>
      </c>
      <c r="D44">
        <v>1700.4200439453125</v>
      </c>
      <c r="E44">
        <v>1695.4300537109375</v>
      </c>
      <c r="F44">
        <v>1699.02001953125</v>
      </c>
      <c r="G44">
        <v>28515066</v>
      </c>
      <c r="H44">
        <v>5.0815269176357055E-3</v>
      </c>
      <c r="I44">
        <v>8.5899658203125</v>
      </c>
    </row>
    <row r="45" spans="1:40" x14ac:dyDescent="0.35">
      <c r="A45" s="1">
        <v>45875.392361111109</v>
      </c>
      <c r="B45" s="127" t="s">
        <v>25</v>
      </c>
      <c r="C45">
        <v>1700.0899658203125</v>
      </c>
      <c r="D45">
        <v>1707.0899658203125</v>
      </c>
      <c r="E45">
        <v>1699.8900146484375</v>
      </c>
      <c r="F45">
        <v>1704.2099609375</v>
      </c>
      <c r="G45">
        <v>24133280</v>
      </c>
      <c r="H45">
        <v>8.1517168937643939E-3</v>
      </c>
      <c r="I45">
        <v>13.7799072265625</v>
      </c>
    </row>
    <row r="46" spans="1:40" x14ac:dyDescent="0.35">
      <c r="A46" s="1">
        <v>45875.395833333336</v>
      </c>
      <c r="B46" s="127" t="s">
        <v>25</v>
      </c>
      <c r="C46">
        <v>1708.3399658203125</v>
      </c>
      <c r="D46">
        <v>1714.27001953125</v>
      </c>
      <c r="E46">
        <v>1706.9100341796875</v>
      </c>
      <c r="F46">
        <v>1713.489990234375</v>
      </c>
      <c r="G46">
        <v>25764661</v>
      </c>
      <c r="H46">
        <v>1.3641461516147852E-2</v>
      </c>
      <c r="I46">
        <v>23.0599365234375</v>
      </c>
    </row>
    <row r="47" spans="1:40" x14ac:dyDescent="0.35">
      <c r="A47" s="1">
        <v>45875.399305555555</v>
      </c>
      <c r="B47" s="127" t="s">
        <v>25</v>
      </c>
      <c r="C47">
        <v>1712.5999755859375</v>
      </c>
      <c r="D47">
        <v>1713.8499755859375</v>
      </c>
      <c r="E47">
        <v>1705.2099609375</v>
      </c>
      <c r="F47">
        <v>1706.8399658203125</v>
      </c>
      <c r="G47">
        <v>16630403</v>
      </c>
      <c r="H47">
        <v>9.7075368917814361E-3</v>
      </c>
      <c r="I47">
        <v>16.409912109375</v>
      </c>
    </row>
    <row r="48" spans="1:40" x14ac:dyDescent="0.35">
      <c r="A48" s="1">
        <v>45875.402777777781</v>
      </c>
      <c r="B48" s="127" t="s">
        <v>25</v>
      </c>
      <c r="C48">
        <v>1704.780029296875</v>
      </c>
      <c r="D48">
        <v>1705.719970703125</v>
      </c>
      <c r="E48">
        <v>1704.0699462890625</v>
      </c>
      <c r="F48">
        <v>1704.760009765625</v>
      </c>
      <c r="G48">
        <v>11175591</v>
      </c>
      <c r="H48">
        <v>8.4771067712795852E-3</v>
      </c>
      <c r="I48">
        <v>14.3299560546875</v>
      </c>
    </row>
    <row r="49" spans="1:9" x14ac:dyDescent="0.35">
      <c r="A49" s="1">
        <v>45875.40625</v>
      </c>
      <c r="B49" s="127" t="s">
        <v>25</v>
      </c>
      <c r="C49">
        <v>1703.8699951171875</v>
      </c>
      <c r="D49">
        <v>1704.22998046875</v>
      </c>
      <c r="E49">
        <v>1702.739990234375</v>
      </c>
      <c r="F49">
        <v>1703.77001953125</v>
      </c>
      <c r="G49">
        <v>9839277</v>
      </c>
      <c r="H49">
        <v>7.8914627618148266E-3</v>
      </c>
      <c r="I49">
        <v>13.3399658203125</v>
      </c>
    </row>
    <row r="50" spans="1:9" x14ac:dyDescent="0.35">
      <c r="A50" s="1">
        <v>45875.409722222219</v>
      </c>
      <c r="B50" s="127" t="s">
        <v>25</v>
      </c>
      <c r="C50">
        <v>1704.1400146484375</v>
      </c>
      <c r="D50">
        <v>1707.2900390625</v>
      </c>
      <c r="E50">
        <v>1703.6300048828125</v>
      </c>
      <c r="F50">
        <v>1706.030029296875</v>
      </c>
      <c r="G50">
        <v>8195936</v>
      </c>
      <c r="H50">
        <v>9.2284064352094672E-3</v>
      </c>
      <c r="I50">
        <v>15.5999755859375</v>
      </c>
    </row>
    <row r="51" spans="1:9" x14ac:dyDescent="0.35">
      <c r="A51" s="1">
        <v>45875.413194444445</v>
      </c>
      <c r="B51" s="127" t="s">
        <v>25</v>
      </c>
      <c r="C51">
        <v>1707.06005859375</v>
      </c>
      <c r="D51">
        <v>1708.2099609375</v>
      </c>
      <c r="E51">
        <v>1706.5999755859375</v>
      </c>
      <c r="F51">
        <v>1707.8499755859375</v>
      </c>
      <c r="G51">
        <v>7086137</v>
      </c>
      <c r="H51">
        <v>1.0305023764076307E-2</v>
      </c>
      <c r="I51">
        <v>17.419921875</v>
      </c>
    </row>
    <row r="52" spans="1:9" x14ac:dyDescent="0.35">
      <c r="A52" s="1">
        <v>45875.416666666664</v>
      </c>
      <c r="B52" s="127" t="s">
        <v>25</v>
      </c>
      <c r="C52">
        <v>1708.010009765625</v>
      </c>
      <c r="D52">
        <v>1709.3699951171875</v>
      </c>
      <c r="E52">
        <v>1707.7099609375</v>
      </c>
      <c r="F52">
        <v>1708.530029296875</v>
      </c>
      <c r="G52">
        <v>16066493</v>
      </c>
      <c r="H52">
        <v>1.0707320037409004E-2</v>
      </c>
      <c r="I52">
        <v>18.0999755859375</v>
      </c>
    </row>
    <row r="53" spans="1:9" x14ac:dyDescent="0.35">
      <c r="A53" s="1">
        <v>45875.420138888891</v>
      </c>
      <c r="B53" s="127" t="s">
        <v>25</v>
      </c>
      <c r="C53">
        <v>1709.1199951171875</v>
      </c>
      <c r="D53">
        <v>1709.800048828125</v>
      </c>
      <c r="E53">
        <v>1706.5999755859375</v>
      </c>
      <c r="F53">
        <v>1707.6400146484375</v>
      </c>
      <c r="G53">
        <v>7837898</v>
      </c>
      <c r="H53">
        <v>1.0180818129516581E-2</v>
      </c>
      <c r="I53">
        <v>17.2099609375</v>
      </c>
    </row>
    <row r="54" spans="1:9" x14ac:dyDescent="0.35">
      <c r="A54" s="1">
        <v>45875.423611111109</v>
      </c>
      <c r="B54" s="127" t="s">
        <v>25</v>
      </c>
      <c r="C54">
        <v>1707.1099853515625</v>
      </c>
      <c r="D54">
        <v>1707.489990234375</v>
      </c>
      <c r="E54">
        <v>1706.1500244140625</v>
      </c>
      <c r="F54">
        <v>1706.510009765625</v>
      </c>
      <c r="G54">
        <v>6754921</v>
      </c>
      <c r="H54">
        <v>9.5123462928192598E-3</v>
      </c>
      <c r="I54">
        <v>16.0799560546875</v>
      </c>
    </row>
    <row r="55" spans="1:9" x14ac:dyDescent="0.35">
      <c r="A55" s="1">
        <v>45875.427083333336</v>
      </c>
      <c r="B55" s="127" t="s">
        <v>25</v>
      </c>
      <c r="C55">
        <v>1706.0699462890625</v>
      </c>
      <c r="D55">
        <v>1706.52001953125</v>
      </c>
      <c r="E55">
        <v>1701.7900390625</v>
      </c>
      <c r="F55">
        <v>1702.449951171875</v>
      </c>
      <c r="G55">
        <v>9937542</v>
      </c>
      <c r="H55">
        <v>7.1105559408096604E-3</v>
      </c>
      <c r="I55">
        <v>12.0198974609375</v>
      </c>
    </row>
    <row r="56" spans="1:9" x14ac:dyDescent="0.35">
      <c r="A56" s="1">
        <v>45875.430555555555</v>
      </c>
      <c r="B56" s="127" t="s">
        <v>25</v>
      </c>
      <c r="C56">
        <v>1701.760009765625</v>
      </c>
      <c r="D56">
        <v>1702.52001953125</v>
      </c>
      <c r="E56">
        <v>1698.3399658203125</v>
      </c>
      <c r="F56">
        <v>1698.97998046875</v>
      </c>
      <c r="G56">
        <v>7714151</v>
      </c>
      <c r="H56">
        <v>5.0578411919754785E-3</v>
      </c>
      <c r="I56">
        <v>8.5499267578125</v>
      </c>
    </row>
    <row r="57" spans="1:9" x14ac:dyDescent="0.35">
      <c r="A57" s="1">
        <v>45875.434027777781</v>
      </c>
      <c r="B57" s="127" t="s">
        <v>25</v>
      </c>
      <c r="C57">
        <v>1698.780029296875</v>
      </c>
      <c r="D57">
        <v>1700.3599853515625</v>
      </c>
      <c r="E57">
        <v>1698.3399658203125</v>
      </c>
      <c r="F57">
        <v>1700.25</v>
      </c>
      <c r="G57">
        <v>6998216</v>
      </c>
      <c r="H57">
        <v>5.8091408559053604E-3</v>
      </c>
      <c r="I57">
        <v>9.8199462890625</v>
      </c>
    </row>
    <row r="58" spans="1:9" x14ac:dyDescent="0.35">
      <c r="A58" s="1">
        <v>45875.4375</v>
      </c>
      <c r="B58" s="127" t="s">
        <v>25</v>
      </c>
      <c r="C58">
        <v>1700.949951171875</v>
      </c>
      <c r="D58">
        <v>1702.8199462890625</v>
      </c>
      <c r="E58">
        <v>1699.8699951171875</v>
      </c>
      <c r="F58">
        <v>1701.6600341796875</v>
      </c>
      <c r="G58">
        <v>8421900</v>
      </c>
      <c r="H58">
        <v>6.643268347067805E-3</v>
      </c>
      <c r="I58">
        <v>11.22998046875</v>
      </c>
    </row>
    <row r="59" spans="1:9" x14ac:dyDescent="0.35">
      <c r="A59" s="1">
        <v>45875.440972222219</v>
      </c>
      <c r="B59" s="127" t="s">
        <v>25</v>
      </c>
      <c r="C59">
        <v>1702.8800048828125</v>
      </c>
      <c r="D59">
        <v>1705.0799560546875</v>
      </c>
      <c r="E59">
        <v>1702.6400146484375</v>
      </c>
      <c r="F59">
        <v>1704.6400146484375</v>
      </c>
      <c r="G59">
        <v>7387979</v>
      </c>
      <c r="H59">
        <v>8.4061218068771353E-3</v>
      </c>
      <c r="I59">
        <v>14.2099609375</v>
      </c>
    </row>
    <row r="60" spans="1:9" x14ac:dyDescent="0.35">
      <c r="A60" s="1">
        <v>45875.444444444445</v>
      </c>
      <c r="B60" s="127" t="s">
        <v>25</v>
      </c>
      <c r="C60">
        <v>1705.52001953125</v>
      </c>
      <c r="D60">
        <v>1706.4000244140625</v>
      </c>
      <c r="E60">
        <v>1703.8199462890625</v>
      </c>
      <c r="F60">
        <v>1705.6500244140625</v>
      </c>
      <c r="G60">
        <v>8817104</v>
      </c>
      <c r="H60">
        <v>9.0036086791720083E-3</v>
      </c>
      <c r="I60">
        <v>15.219970703125</v>
      </c>
    </row>
    <row r="61" spans="1:9" x14ac:dyDescent="0.35">
      <c r="A61" s="1">
        <v>45875.447916666664</v>
      </c>
      <c r="B61" s="127" t="s">
        <v>25</v>
      </c>
      <c r="C61">
        <v>1702.56005859375</v>
      </c>
      <c r="D61">
        <v>1704.0899658203125</v>
      </c>
      <c r="E61">
        <v>1700.989990234375</v>
      </c>
      <c r="F61">
        <v>1701.56005859375</v>
      </c>
      <c r="G61">
        <v>8420247</v>
      </c>
      <c r="H61">
        <v>6.5841262454954695E-3</v>
      </c>
      <c r="I61">
        <v>11.1300048828125</v>
      </c>
    </row>
    <row r="62" spans="1:9" x14ac:dyDescent="0.35">
      <c r="A62" s="1">
        <v>45875.451388888891</v>
      </c>
      <c r="B62" s="127" t="s">
        <v>25</v>
      </c>
      <c r="C62">
        <v>1702.489990234375</v>
      </c>
      <c r="D62">
        <v>1703.9200439453125</v>
      </c>
      <c r="E62">
        <v>1701.7900390625</v>
      </c>
      <c r="F62">
        <v>1702.1700439453125</v>
      </c>
      <c r="G62">
        <v>8397399</v>
      </c>
      <c r="H62">
        <v>6.9449724989227692E-3</v>
      </c>
      <c r="I62">
        <v>11.739990234375</v>
      </c>
    </row>
    <row r="63" spans="1:9" x14ac:dyDescent="0.35">
      <c r="A63" s="1">
        <v>45875.454861111109</v>
      </c>
      <c r="B63" s="127" t="s">
        <v>25</v>
      </c>
      <c r="C63">
        <v>1703.5999755859375</v>
      </c>
      <c r="D63">
        <v>1703.8900146484375</v>
      </c>
      <c r="E63">
        <v>1701.6099853515625</v>
      </c>
      <c r="F63">
        <v>1702.449951171875</v>
      </c>
      <c r="G63">
        <v>5168982</v>
      </c>
      <c r="H63">
        <v>7.1105559408096604E-3</v>
      </c>
      <c r="I63">
        <v>12.0198974609375</v>
      </c>
    </row>
    <row r="64" spans="1:9" x14ac:dyDescent="0.35">
      <c r="A64" s="1">
        <v>45875.458333333336</v>
      </c>
      <c r="B64" s="127" t="s">
        <v>25</v>
      </c>
      <c r="C64">
        <v>1704.02001953125</v>
      </c>
      <c r="D64">
        <v>1704.9000244140625</v>
      </c>
      <c r="E64">
        <v>1703.3599853515625</v>
      </c>
      <c r="F64">
        <v>1704.0400390625</v>
      </c>
      <c r="G64">
        <v>4759072</v>
      </c>
      <c r="H64">
        <v>8.0511969848648928E-3</v>
      </c>
      <c r="I64">
        <v>13.6099853515625</v>
      </c>
    </row>
    <row r="65" spans="1:9" x14ac:dyDescent="0.35">
      <c r="A65" s="1">
        <v>45875.461805555555</v>
      </c>
      <c r="B65" s="127" t="s">
        <v>25</v>
      </c>
      <c r="C65">
        <v>1704.8599853515625</v>
      </c>
      <c r="D65">
        <v>1705.1400146484375</v>
      </c>
      <c r="E65">
        <v>1703.56005859375</v>
      </c>
      <c r="F65">
        <v>1705</v>
      </c>
      <c r="G65">
        <v>4249435</v>
      </c>
      <c r="H65">
        <v>8.6190767000844815E-3</v>
      </c>
      <c r="I65">
        <v>14.5699462890625</v>
      </c>
    </row>
    <row r="66" spans="1:9" x14ac:dyDescent="0.35">
      <c r="A66" s="1">
        <v>45875.465277777781</v>
      </c>
      <c r="B66" s="127" t="s">
        <v>25</v>
      </c>
      <c r="C66">
        <v>1705.72998046875</v>
      </c>
      <c r="D66">
        <v>1708.280029296875</v>
      </c>
      <c r="E66">
        <v>1705.030029296875</v>
      </c>
      <c r="F66">
        <v>1706.5799560546875</v>
      </c>
      <c r="G66">
        <v>3945493</v>
      </c>
      <c r="H66">
        <v>9.5537241001464254E-3</v>
      </c>
      <c r="I66">
        <v>16.14990234375</v>
      </c>
    </row>
    <row r="67" spans="1:9" x14ac:dyDescent="0.35">
      <c r="A67" s="1">
        <v>45875.46875</v>
      </c>
      <c r="B67" s="127" t="s">
        <v>25</v>
      </c>
      <c r="C67">
        <v>1707.3399658203125</v>
      </c>
      <c r="D67">
        <v>1709.1199951171875</v>
      </c>
      <c r="E67">
        <v>1706.8199462890625</v>
      </c>
      <c r="F67">
        <v>1707.219970703125</v>
      </c>
      <c r="G67">
        <v>5079559</v>
      </c>
      <c r="H67">
        <v>9.932334647818895E-3</v>
      </c>
      <c r="I67">
        <v>16.7899169921875</v>
      </c>
    </row>
    <row r="68" spans="1:9" x14ac:dyDescent="0.35">
      <c r="A68" s="1">
        <v>45875.472222222219</v>
      </c>
      <c r="B68" s="127" t="s">
        <v>25</v>
      </c>
      <c r="C68">
        <v>1709.68994140625</v>
      </c>
      <c r="D68">
        <v>1711.43994140625</v>
      </c>
      <c r="E68">
        <v>1708.5699462890625</v>
      </c>
      <c r="F68">
        <v>1708.97998046875</v>
      </c>
      <c r="G68">
        <v>7853486</v>
      </c>
      <c r="H68">
        <v>1.0973495600773629E-2</v>
      </c>
      <c r="I68">
        <v>18.5499267578125</v>
      </c>
    </row>
    <row r="69" spans="1:9" x14ac:dyDescent="0.35">
      <c r="A69" s="1">
        <v>45875.475694444445</v>
      </c>
      <c r="B69" s="127" t="s">
        <v>25</v>
      </c>
      <c r="C69">
        <v>1711.969970703125</v>
      </c>
      <c r="D69">
        <v>1721.719970703125</v>
      </c>
      <c r="E69">
        <v>1710.050048828125</v>
      </c>
      <c r="F69">
        <v>1716.699951171875</v>
      </c>
      <c r="G69">
        <v>11120066</v>
      </c>
      <c r="H69">
        <v>1.5540363473347023E-2</v>
      </c>
      <c r="I69">
        <v>26.2698974609375</v>
      </c>
    </row>
    <row r="70" spans="1:9" x14ac:dyDescent="0.35">
      <c r="A70" s="1">
        <v>45875.479166666664</v>
      </c>
      <c r="B70" s="127" t="s">
        <v>25</v>
      </c>
      <c r="C70">
        <v>1718.8299560546875</v>
      </c>
      <c r="D70">
        <v>1718.8299560546875</v>
      </c>
      <c r="E70">
        <v>1718.8299560546875</v>
      </c>
      <c r="F70">
        <v>1718.8299560546875</v>
      </c>
      <c r="G70">
        <v>71066</v>
      </c>
      <c r="H70">
        <v>1.680040075092416E-2</v>
      </c>
      <c r="I70">
        <v>28.39990234375</v>
      </c>
    </row>
    <row r="71" spans="1:9" x14ac:dyDescent="0.35">
      <c r="A71" s="1">
        <v>45875.541666666664</v>
      </c>
      <c r="B71" s="127" t="s">
        <v>25</v>
      </c>
      <c r="C71">
        <v>1718.8399658203125</v>
      </c>
      <c r="D71">
        <v>1726.5799560546875</v>
      </c>
      <c r="E71">
        <v>1716.1600341796875</v>
      </c>
      <c r="F71">
        <v>1725.800048828125</v>
      </c>
      <c r="G71">
        <v>23800706</v>
      </c>
      <c r="H71">
        <v>2.0923666755415925E-2</v>
      </c>
      <c r="I71">
        <v>35.3699951171875</v>
      </c>
    </row>
    <row r="72" spans="1:9" x14ac:dyDescent="0.35">
      <c r="A72" s="1">
        <v>45875.545138888891</v>
      </c>
      <c r="B72" s="127" t="s">
        <v>25</v>
      </c>
      <c r="C72">
        <v>1721.5799560546875</v>
      </c>
      <c r="D72">
        <v>1723.760009765625</v>
      </c>
      <c r="E72">
        <v>1718.300048828125</v>
      </c>
      <c r="F72">
        <v>1719.81005859375</v>
      </c>
      <c r="G72">
        <v>15997053</v>
      </c>
      <c r="H72">
        <v>1.7380195541552092E-2</v>
      </c>
      <c r="I72">
        <v>29.3800048828125</v>
      </c>
    </row>
    <row r="73" spans="1:9" x14ac:dyDescent="0.35">
      <c r="A73" s="1">
        <v>45875.548611111109</v>
      </c>
      <c r="B73" s="127" t="s">
        <v>25</v>
      </c>
      <c r="C73">
        <v>1717.6600341796875</v>
      </c>
      <c r="D73">
        <v>1725.06005859375</v>
      </c>
      <c r="E73">
        <v>1716.1500244140625</v>
      </c>
      <c r="F73">
        <v>1723.56005859375</v>
      </c>
      <c r="G73">
        <v>15430077</v>
      </c>
      <c r="H73">
        <v>1.9598565944851397E-2</v>
      </c>
      <c r="I73">
        <v>33.1300048828125</v>
      </c>
    </row>
    <row r="74" spans="1:9" x14ac:dyDescent="0.35">
      <c r="A74" s="1">
        <v>45875.552083333336</v>
      </c>
      <c r="B74" s="127" t="s">
        <v>25</v>
      </c>
      <c r="C74">
        <v>1720.8299560546875</v>
      </c>
      <c r="D74">
        <v>1724.6500244140625</v>
      </c>
      <c r="E74">
        <v>1719.3699951171875</v>
      </c>
      <c r="F74">
        <v>1721.1099853515625</v>
      </c>
      <c r="G74">
        <v>9616395</v>
      </c>
      <c r="H74">
        <v>1.8149187287148913E-2</v>
      </c>
      <c r="I74">
        <v>30.679931640625</v>
      </c>
    </row>
    <row r="75" spans="1:9" x14ac:dyDescent="0.35">
      <c r="A75" s="1">
        <v>45875.555555555555</v>
      </c>
      <c r="B75" s="127" t="s">
        <v>25</v>
      </c>
      <c r="C75">
        <v>1718.530029296875</v>
      </c>
      <c r="D75">
        <v>1720.0899658203125</v>
      </c>
      <c r="E75">
        <v>1717.27001953125</v>
      </c>
      <c r="F75">
        <v>1718.8800048828125</v>
      </c>
      <c r="G75">
        <v>12814798</v>
      </c>
      <c r="H75">
        <v>1.6830007907999441E-2</v>
      </c>
      <c r="I75">
        <v>28.449951171875</v>
      </c>
    </row>
    <row r="76" spans="1:9" x14ac:dyDescent="0.35">
      <c r="A76" s="1">
        <v>45875.559027777781</v>
      </c>
      <c r="B76" s="127" t="s">
        <v>25</v>
      </c>
      <c r="C76">
        <v>1717.68994140625</v>
      </c>
      <c r="D76">
        <v>1717.77001953125</v>
      </c>
      <c r="E76">
        <v>1712.2900390625</v>
      </c>
      <c r="F76">
        <v>1713.010009765625</v>
      </c>
      <c r="G76">
        <v>12824464</v>
      </c>
      <c r="H76">
        <v>1.3357521658538058E-2</v>
      </c>
      <c r="I76">
        <v>22.5799560546875</v>
      </c>
    </row>
    <row r="77" spans="1:9" x14ac:dyDescent="0.35">
      <c r="A77" s="1">
        <v>45875.5625</v>
      </c>
      <c r="B77" s="127" t="s">
        <v>25</v>
      </c>
      <c r="C77">
        <v>1712.47998046875</v>
      </c>
      <c r="D77">
        <v>1726.5799560546875</v>
      </c>
      <c r="E77">
        <v>1695.4300537109375</v>
      </c>
      <c r="F77">
        <v>1712.47998046875</v>
      </c>
      <c r="G77">
        <v>1457273</v>
      </c>
      <c r="H77">
        <v>1.3043974643852979E-2</v>
      </c>
      <c r="I77">
        <v>22.0499267578125</v>
      </c>
    </row>
    <row r="78" spans="1:9" x14ac:dyDescent="0.35">
      <c r="A78" s="1">
        <v>45875.375</v>
      </c>
      <c r="B78" s="127" t="s">
        <v>323</v>
      </c>
      <c r="C78">
        <v>266.79998779296875</v>
      </c>
      <c r="D78">
        <v>267.72000122070313</v>
      </c>
      <c r="E78">
        <v>266.26998901367188</v>
      </c>
      <c r="F78">
        <v>267.42999267578125</v>
      </c>
      <c r="G78">
        <v>2347006</v>
      </c>
      <c r="H78">
        <v>4.9225822284300171E-3</v>
      </c>
      <c r="I78">
        <v>1.30999755859375</v>
      </c>
    </row>
    <row r="79" spans="1:9" x14ac:dyDescent="0.35">
      <c r="A79" s="1">
        <v>45875.378472222219</v>
      </c>
      <c r="B79" s="127" t="s">
        <v>323</v>
      </c>
      <c r="C79">
        <v>267.42001342773438</v>
      </c>
      <c r="D79">
        <v>267.77999877929688</v>
      </c>
      <c r="E79">
        <v>267.42001342773438</v>
      </c>
      <c r="F79">
        <v>267.67001342773438</v>
      </c>
      <c r="G79">
        <v>2380905</v>
      </c>
      <c r="H79">
        <v>5.8245090146808219E-3</v>
      </c>
      <c r="I79">
        <v>1.550018310546875</v>
      </c>
    </row>
    <row r="80" spans="1:9" x14ac:dyDescent="0.35">
      <c r="A80" s="1">
        <v>45875.381944444445</v>
      </c>
      <c r="B80" s="127" t="s">
        <v>323</v>
      </c>
      <c r="C80">
        <v>267.6300048828125</v>
      </c>
      <c r="D80">
        <v>267.95001220703125</v>
      </c>
      <c r="E80">
        <v>267.6300048828125</v>
      </c>
      <c r="F80">
        <v>267.8900146484375</v>
      </c>
      <c r="G80">
        <v>1861986</v>
      </c>
      <c r="H80">
        <v>6.6512083410739638E-3</v>
      </c>
      <c r="I80">
        <v>1.77001953125</v>
      </c>
    </row>
    <row r="81" spans="1:9" x14ac:dyDescent="0.35">
      <c r="A81" s="1">
        <v>45875.385416666664</v>
      </c>
      <c r="B81" s="127" t="s">
        <v>323</v>
      </c>
      <c r="C81">
        <v>268.02999877929688</v>
      </c>
      <c r="D81">
        <v>268.17001342773438</v>
      </c>
      <c r="E81">
        <v>267.64999389648438</v>
      </c>
      <c r="F81">
        <v>267.8800048828125</v>
      </c>
      <c r="G81">
        <v>2546935</v>
      </c>
      <c r="H81">
        <v>6.6135946111451314E-3</v>
      </c>
      <c r="I81">
        <v>1.760009765625</v>
      </c>
    </row>
    <row r="82" spans="1:9" x14ac:dyDescent="0.35">
      <c r="A82" s="1">
        <v>45875.388888888891</v>
      </c>
      <c r="B82" s="127" t="s">
        <v>323</v>
      </c>
      <c r="C82">
        <v>267.47000122070313</v>
      </c>
      <c r="D82">
        <v>267.57000732421875</v>
      </c>
      <c r="E82">
        <v>266.41000366210938</v>
      </c>
      <c r="F82">
        <v>266.41000366210938</v>
      </c>
      <c r="G82">
        <v>3154442</v>
      </c>
      <c r="H82">
        <v>1.0897660838832047E-3</v>
      </c>
      <c r="I82">
        <v>0.290008544921875</v>
      </c>
    </row>
    <row r="83" spans="1:9" x14ac:dyDescent="0.35">
      <c r="A83" s="1">
        <v>45875.392361111109</v>
      </c>
      <c r="B83" s="127" t="s">
        <v>323</v>
      </c>
      <c r="C83">
        <v>266.92999267578125</v>
      </c>
      <c r="D83">
        <v>267.39999389648438</v>
      </c>
      <c r="E83">
        <v>266.6199951171875</v>
      </c>
      <c r="F83">
        <v>267.239990234375</v>
      </c>
      <c r="G83">
        <v>2501043</v>
      </c>
      <c r="H83">
        <v>4.208609415817491E-3</v>
      </c>
      <c r="I83">
        <v>1.1199951171875</v>
      </c>
    </row>
    <row r="84" spans="1:9" x14ac:dyDescent="0.35">
      <c r="A84" s="1">
        <v>45875.395833333336</v>
      </c>
      <c r="B84" s="127" t="s">
        <v>323</v>
      </c>
      <c r="C84">
        <v>267.51998901367188</v>
      </c>
      <c r="D84">
        <v>267.82000732421875</v>
      </c>
      <c r="E84">
        <v>267.17999267578125</v>
      </c>
      <c r="F84">
        <v>267.58999633789063</v>
      </c>
      <c r="G84">
        <v>2924990</v>
      </c>
      <c r="H84">
        <v>5.5238285272619266E-3</v>
      </c>
      <c r="I84">
        <v>1.470001220703125</v>
      </c>
    </row>
    <row r="85" spans="1:9" x14ac:dyDescent="0.35">
      <c r="A85" s="1">
        <v>45875.399305555555</v>
      </c>
      <c r="B85" s="127" t="s">
        <v>323</v>
      </c>
      <c r="C85">
        <v>267.44000244140625</v>
      </c>
      <c r="D85">
        <v>267.54998779296875</v>
      </c>
      <c r="E85">
        <v>267.05999755859375</v>
      </c>
      <c r="F85">
        <v>267.3599853515625</v>
      </c>
      <c r="G85">
        <v>2265446</v>
      </c>
      <c r="H85">
        <v>4.6595154709399532E-3</v>
      </c>
      <c r="I85">
        <v>1.239990234375</v>
      </c>
    </row>
    <row r="86" spans="1:9" x14ac:dyDescent="0.35">
      <c r="A86" s="1">
        <v>45875.402777777781</v>
      </c>
      <c r="B86" s="127" t="s">
        <v>323</v>
      </c>
      <c r="C86">
        <v>266.95999145507813</v>
      </c>
      <c r="D86">
        <v>267.1199951171875</v>
      </c>
      <c r="E86">
        <v>266.510009765625</v>
      </c>
      <c r="F86">
        <v>266.510009765625</v>
      </c>
      <c r="G86">
        <v>2478194</v>
      </c>
      <c r="H86">
        <v>1.4655593551538837E-3</v>
      </c>
      <c r="I86">
        <v>0.3900146484375</v>
      </c>
    </row>
    <row r="87" spans="1:9" x14ac:dyDescent="0.35">
      <c r="A87" s="1">
        <v>45875.40625</v>
      </c>
      <c r="B87" s="127" t="s">
        <v>323</v>
      </c>
      <c r="C87">
        <v>266.67999267578125</v>
      </c>
      <c r="D87">
        <v>266.83999633789063</v>
      </c>
      <c r="E87">
        <v>266.510009765625</v>
      </c>
      <c r="F87">
        <v>266.70001220703125</v>
      </c>
      <c r="G87">
        <v>1805799</v>
      </c>
      <c r="H87">
        <v>2.1795321677664094E-3</v>
      </c>
      <c r="I87">
        <v>0.58001708984375</v>
      </c>
    </row>
    <row r="88" spans="1:9" x14ac:dyDescent="0.35">
      <c r="A88" s="1">
        <v>45875.409722222219</v>
      </c>
      <c r="B88" s="127" t="s">
        <v>323</v>
      </c>
      <c r="C88">
        <v>266.76998901367188</v>
      </c>
      <c r="D88">
        <v>267.47000122070313</v>
      </c>
      <c r="E88">
        <v>266.72000122070313</v>
      </c>
      <c r="F88">
        <v>267.3599853515625</v>
      </c>
      <c r="G88">
        <v>2211026</v>
      </c>
      <c r="H88">
        <v>4.6595154709399532E-3</v>
      </c>
      <c r="I88">
        <v>1.239990234375</v>
      </c>
    </row>
    <row r="89" spans="1:9" x14ac:dyDescent="0.35">
      <c r="A89" s="1">
        <v>45875.413194444445</v>
      </c>
      <c r="B89" s="127" t="s">
        <v>323</v>
      </c>
      <c r="C89">
        <v>267.510009765625</v>
      </c>
      <c r="D89">
        <v>267.64999389648438</v>
      </c>
      <c r="E89">
        <v>266.82000732421875</v>
      </c>
      <c r="F89">
        <v>266.95999145507813</v>
      </c>
      <c r="G89">
        <v>1772729</v>
      </c>
      <c r="H89">
        <v>3.156457061863118E-3</v>
      </c>
      <c r="I89">
        <v>0.839996337890625</v>
      </c>
    </row>
    <row r="90" spans="1:9" x14ac:dyDescent="0.35">
      <c r="A90" s="1">
        <v>45875.416666666664</v>
      </c>
      <c r="B90" s="127" t="s">
        <v>323</v>
      </c>
      <c r="C90">
        <v>267</v>
      </c>
      <c r="D90">
        <v>267.48001098632813</v>
      </c>
      <c r="E90">
        <v>266.94000244140625</v>
      </c>
      <c r="F90">
        <v>267.32998657226563</v>
      </c>
      <c r="G90">
        <v>2389082</v>
      </c>
      <c r="H90">
        <v>4.5467889571593374E-3</v>
      </c>
      <c r="I90">
        <v>1.209991455078125</v>
      </c>
    </row>
    <row r="91" spans="1:9" x14ac:dyDescent="0.35">
      <c r="A91" s="1">
        <v>45875.420138888891</v>
      </c>
      <c r="B91" s="127" t="s">
        <v>323</v>
      </c>
      <c r="C91">
        <v>267.739990234375</v>
      </c>
      <c r="D91">
        <v>268.08999633789063</v>
      </c>
      <c r="E91">
        <v>267.5</v>
      </c>
      <c r="F91">
        <v>267.83999633789063</v>
      </c>
      <c r="G91">
        <v>2751028</v>
      </c>
      <c r="H91">
        <v>6.4632543674356842E-3</v>
      </c>
      <c r="I91">
        <v>1.720001220703125</v>
      </c>
    </row>
    <row r="92" spans="1:9" x14ac:dyDescent="0.35">
      <c r="A92" s="1">
        <v>45875.423611111109</v>
      </c>
      <c r="B92" s="127" t="s">
        <v>323</v>
      </c>
      <c r="C92">
        <v>267.70001220703125</v>
      </c>
      <c r="D92">
        <v>267.82000732421875</v>
      </c>
      <c r="E92">
        <v>267.35000610351563</v>
      </c>
      <c r="F92">
        <v>267.47000122070313</v>
      </c>
      <c r="G92">
        <v>1391293</v>
      </c>
      <c r="H92">
        <v>5.0729224721394644E-3</v>
      </c>
      <c r="I92">
        <v>1.350006103515625</v>
      </c>
    </row>
    <row r="93" spans="1:9" x14ac:dyDescent="0.35">
      <c r="A93" s="1">
        <v>45875.427083333336</v>
      </c>
      <c r="B93" s="127" t="s">
        <v>323</v>
      </c>
      <c r="C93">
        <v>267.51998901367188</v>
      </c>
      <c r="D93">
        <v>267.79000854492188</v>
      </c>
      <c r="E93">
        <v>267.29998779296875</v>
      </c>
      <c r="F93">
        <v>267.45001220703125</v>
      </c>
      <c r="G93">
        <v>1409891</v>
      </c>
      <c r="H93">
        <v>4.9978096882876809E-3</v>
      </c>
      <c r="I93">
        <v>1.33001708984375</v>
      </c>
    </row>
    <row r="94" spans="1:9" x14ac:dyDescent="0.35">
      <c r="A94" s="1">
        <v>45875.430555555555</v>
      </c>
      <c r="B94" s="127" t="s">
        <v>323</v>
      </c>
      <c r="C94">
        <v>267.41000366210938</v>
      </c>
      <c r="D94">
        <v>267.54000854492188</v>
      </c>
      <c r="E94">
        <v>266.95999145507813</v>
      </c>
      <c r="F94">
        <v>267.08999633789063</v>
      </c>
      <c r="G94">
        <v>1360928</v>
      </c>
      <c r="H94">
        <v>3.6449768469144126E-3</v>
      </c>
      <c r="I94">
        <v>0.970001220703125</v>
      </c>
    </row>
    <row r="95" spans="1:9" x14ac:dyDescent="0.35">
      <c r="A95" s="1">
        <v>45875.434027777781</v>
      </c>
      <c r="B95" s="127" t="s">
        <v>323</v>
      </c>
      <c r="C95">
        <v>267.05999755859375</v>
      </c>
      <c r="D95">
        <v>267.1300048828125</v>
      </c>
      <c r="E95">
        <v>266.70001220703125</v>
      </c>
      <c r="F95">
        <v>266.72000122070313</v>
      </c>
      <c r="G95">
        <v>1492031</v>
      </c>
      <c r="H95">
        <v>2.2546449516181932E-3</v>
      </c>
      <c r="I95">
        <v>0.600006103515625</v>
      </c>
    </row>
    <row r="96" spans="1:9" x14ac:dyDescent="0.35">
      <c r="A96" s="1">
        <v>45875.4375</v>
      </c>
      <c r="B96" s="127" t="s">
        <v>323</v>
      </c>
      <c r="C96">
        <v>266.8900146484375</v>
      </c>
      <c r="D96">
        <v>267.23001098632813</v>
      </c>
      <c r="E96">
        <v>266.79000854492188</v>
      </c>
      <c r="F96">
        <v>267.02999877929688</v>
      </c>
      <c r="G96">
        <v>789695</v>
      </c>
      <c r="H96">
        <v>3.4195238193531815E-3</v>
      </c>
      <c r="I96">
        <v>0.910003662109375</v>
      </c>
    </row>
    <row r="97" spans="1:9" x14ac:dyDescent="0.35">
      <c r="A97" s="1">
        <v>45875.440972222219</v>
      </c>
      <c r="B97" s="127" t="s">
        <v>323</v>
      </c>
      <c r="C97">
        <v>267.16000366210938</v>
      </c>
      <c r="D97">
        <v>267.51998901367188</v>
      </c>
      <c r="E97">
        <v>266.8800048828125</v>
      </c>
      <c r="F97">
        <v>267.51998901367188</v>
      </c>
      <c r="G97">
        <v>1731743</v>
      </c>
      <c r="H97">
        <v>5.2607617697718635E-3</v>
      </c>
      <c r="I97">
        <v>1.399993896484375</v>
      </c>
    </row>
    <row r="98" spans="1:9" x14ac:dyDescent="0.35">
      <c r="A98" s="1">
        <v>45875.444444444445</v>
      </c>
      <c r="B98" s="127" t="s">
        <v>323</v>
      </c>
      <c r="C98">
        <v>267.5</v>
      </c>
      <c r="D98">
        <v>267.69000244140625</v>
      </c>
      <c r="E98">
        <v>267.32998657226563</v>
      </c>
      <c r="F98">
        <v>267.54000854492188</v>
      </c>
      <c r="G98">
        <v>1819737</v>
      </c>
      <c r="H98">
        <v>5.3359892296295274E-3</v>
      </c>
      <c r="I98">
        <v>1.420013427734375</v>
      </c>
    </row>
    <row r="99" spans="1:9" x14ac:dyDescent="0.35">
      <c r="A99" s="1">
        <v>45875.447916666664</v>
      </c>
      <c r="B99" s="127" t="s">
        <v>323</v>
      </c>
      <c r="C99">
        <v>267.72000122070313</v>
      </c>
      <c r="D99">
        <v>267.91000366210938</v>
      </c>
      <c r="E99">
        <v>267.51998901367188</v>
      </c>
      <c r="F99">
        <v>267.69000244140625</v>
      </c>
      <c r="G99">
        <v>1981547</v>
      </c>
      <c r="H99">
        <v>5.8996217985326062E-3</v>
      </c>
      <c r="I99">
        <v>1.57000732421875</v>
      </c>
    </row>
    <row r="100" spans="1:9" x14ac:dyDescent="0.35">
      <c r="A100" s="1">
        <v>45875.451388888891</v>
      </c>
      <c r="B100" s="127" t="s">
        <v>323</v>
      </c>
      <c r="C100">
        <v>267.91000366210938</v>
      </c>
      <c r="D100">
        <v>267.94000244140625</v>
      </c>
      <c r="E100">
        <v>267.70001220703125</v>
      </c>
      <c r="F100">
        <v>267.739990234375</v>
      </c>
      <c r="G100">
        <v>1362472</v>
      </c>
      <c r="H100">
        <v>6.0874610961650054E-3</v>
      </c>
      <c r="I100">
        <v>1.6199951171875</v>
      </c>
    </row>
    <row r="101" spans="1:9" x14ac:dyDescent="0.35">
      <c r="A101" s="1">
        <v>45875.454861111109</v>
      </c>
      <c r="B101" s="127" t="s">
        <v>323</v>
      </c>
      <c r="C101">
        <v>267.8800048828125</v>
      </c>
      <c r="D101">
        <v>267.89999389648438</v>
      </c>
      <c r="E101">
        <v>267.57000732421875</v>
      </c>
      <c r="F101">
        <v>267.77999877929688</v>
      </c>
      <c r="G101">
        <v>1472205</v>
      </c>
      <c r="H101">
        <v>6.2378013398744526E-3</v>
      </c>
      <c r="I101">
        <v>1.660003662109375</v>
      </c>
    </row>
    <row r="102" spans="1:9" x14ac:dyDescent="0.35">
      <c r="A102" s="1">
        <v>45875.458333333336</v>
      </c>
      <c r="B102" s="127" t="s">
        <v>323</v>
      </c>
      <c r="C102">
        <v>267.64999389648438</v>
      </c>
      <c r="D102">
        <v>267.89999389648438</v>
      </c>
      <c r="E102">
        <v>267.58999633789063</v>
      </c>
      <c r="F102">
        <v>267.8900146484375</v>
      </c>
      <c r="G102">
        <v>781622</v>
      </c>
      <c r="H102">
        <v>6.6512083410739638E-3</v>
      </c>
      <c r="I102">
        <v>1.77001953125</v>
      </c>
    </row>
    <row r="103" spans="1:9" x14ac:dyDescent="0.35">
      <c r="A103" s="1">
        <v>45875.461805555555</v>
      </c>
      <c r="B103" s="127" t="s">
        <v>323</v>
      </c>
      <c r="C103">
        <v>267.8699951171875</v>
      </c>
      <c r="D103">
        <v>268</v>
      </c>
      <c r="E103">
        <v>267.73001098632813</v>
      </c>
      <c r="F103">
        <v>267.8800048828125</v>
      </c>
      <c r="G103">
        <v>741382</v>
      </c>
      <c r="H103">
        <v>6.6135946111451314E-3</v>
      </c>
      <c r="I103">
        <v>1.760009765625</v>
      </c>
    </row>
    <row r="104" spans="1:9" x14ac:dyDescent="0.35">
      <c r="A104" s="1">
        <v>45875.465277777781</v>
      </c>
      <c r="B104" s="127" t="s">
        <v>323</v>
      </c>
      <c r="C104">
        <v>267.8699951171875</v>
      </c>
      <c r="D104">
        <v>268.02999877929688</v>
      </c>
      <c r="E104">
        <v>267.739990234375</v>
      </c>
      <c r="F104">
        <v>267.8599853515625</v>
      </c>
      <c r="G104">
        <v>911111</v>
      </c>
      <c r="H104">
        <v>6.5383671512874676E-3</v>
      </c>
      <c r="I104">
        <v>1.739990234375</v>
      </c>
    </row>
    <row r="105" spans="1:9" x14ac:dyDescent="0.35">
      <c r="A105" s="1">
        <v>45875.46875</v>
      </c>
      <c r="B105" s="127" t="s">
        <v>323</v>
      </c>
      <c r="C105">
        <v>267.77999877929688</v>
      </c>
      <c r="D105">
        <v>267.989990234375</v>
      </c>
      <c r="E105">
        <v>267.72000122070313</v>
      </c>
      <c r="F105">
        <v>267.989990234375</v>
      </c>
      <c r="G105">
        <v>883869</v>
      </c>
      <c r="H105">
        <v>7.0268869363387622E-3</v>
      </c>
      <c r="I105">
        <v>1.8699951171875</v>
      </c>
    </row>
    <row r="106" spans="1:9" x14ac:dyDescent="0.35">
      <c r="A106" s="1">
        <v>45875.472222222219</v>
      </c>
      <c r="B106" s="127" t="s">
        <v>323</v>
      </c>
      <c r="C106">
        <v>267.82998657226563</v>
      </c>
      <c r="D106">
        <v>268.20001220703125</v>
      </c>
      <c r="E106">
        <v>267.73001098632813</v>
      </c>
      <c r="F106">
        <v>268.08999633789063</v>
      </c>
      <c r="G106">
        <v>1519938</v>
      </c>
      <c r="H106">
        <v>7.4026802076094409E-3</v>
      </c>
      <c r="I106">
        <v>1.970001220703125</v>
      </c>
    </row>
    <row r="107" spans="1:9" x14ac:dyDescent="0.35">
      <c r="A107" s="1">
        <v>45875.475694444445</v>
      </c>
      <c r="B107" s="127" t="s">
        <v>323</v>
      </c>
      <c r="C107">
        <v>268.01998901367188</v>
      </c>
      <c r="D107">
        <v>268.3599853515625</v>
      </c>
      <c r="E107">
        <v>267.91000366210938</v>
      </c>
      <c r="F107">
        <v>268.1199951171875</v>
      </c>
      <c r="G107">
        <v>1825403</v>
      </c>
      <c r="H107">
        <v>7.5154067213900567E-3</v>
      </c>
      <c r="I107">
        <v>2</v>
      </c>
    </row>
    <row r="108" spans="1:9" x14ac:dyDescent="0.35">
      <c r="A108" s="1">
        <v>45875.479166666664</v>
      </c>
      <c r="B108" s="127" t="s">
        <v>323</v>
      </c>
      <c r="C108">
        <v>268.10000610351563</v>
      </c>
      <c r="D108">
        <v>268.10000610351563</v>
      </c>
      <c r="E108">
        <v>268.10000610351563</v>
      </c>
      <c r="F108">
        <v>268.10000610351563</v>
      </c>
      <c r="G108">
        <v>137300</v>
      </c>
      <c r="H108">
        <v>7.4402939375382733E-3</v>
      </c>
      <c r="I108">
        <v>1.980010986328125</v>
      </c>
    </row>
    <row r="109" spans="1:9" x14ac:dyDescent="0.35">
      <c r="A109" s="1">
        <v>45875.541666666664</v>
      </c>
      <c r="B109" s="127" t="s">
        <v>323</v>
      </c>
      <c r="C109">
        <v>267.67001342773438</v>
      </c>
      <c r="D109">
        <v>267.8800048828125</v>
      </c>
      <c r="E109">
        <v>267.52999877929688</v>
      </c>
      <c r="F109">
        <v>267.67001342773438</v>
      </c>
      <c r="G109">
        <v>4659394</v>
      </c>
      <c r="H109">
        <v>5.8245090146808219E-3</v>
      </c>
      <c r="I109">
        <v>1.550018310546875</v>
      </c>
    </row>
    <row r="110" spans="1:9" x14ac:dyDescent="0.35">
      <c r="A110" s="1">
        <v>45875.545138888891</v>
      </c>
      <c r="B110" s="127" t="s">
        <v>323</v>
      </c>
      <c r="C110">
        <v>267.57998657226563</v>
      </c>
      <c r="D110">
        <v>267.83999633789063</v>
      </c>
      <c r="E110">
        <v>267.35000610351563</v>
      </c>
      <c r="F110">
        <v>267.57000732421875</v>
      </c>
      <c r="G110">
        <v>3907330</v>
      </c>
      <c r="H110">
        <v>5.4487157434101431E-3</v>
      </c>
      <c r="I110">
        <v>1.45001220703125</v>
      </c>
    </row>
    <row r="111" spans="1:9" x14ac:dyDescent="0.35">
      <c r="A111" s="1">
        <v>45875.548611111109</v>
      </c>
      <c r="B111" s="127" t="s">
        <v>323</v>
      </c>
      <c r="C111">
        <v>267.41000366210938</v>
      </c>
      <c r="D111">
        <v>267.42999267578125</v>
      </c>
      <c r="E111">
        <v>267</v>
      </c>
      <c r="F111">
        <v>267.05999755859375</v>
      </c>
      <c r="G111">
        <v>2855825</v>
      </c>
      <c r="H111">
        <v>3.5322503331337973E-3</v>
      </c>
      <c r="I111">
        <v>0.94000244140625</v>
      </c>
    </row>
    <row r="112" spans="1:9" x14ac:dyDescent="0.35">
      <c r="A112" s="1">
        <v>45875.552083333336</v>
      </c>
      <c r="B112" s="127" t="s">
        <v>323</v>
      </c>
      <c r="C112">
        <v>267.22000122070313</v>
      </c>
      <c r="D112">
        <v>267.510009765625</v>
      </c>
      <c r="E112">
        <v>267.07000732421875</v>
      </c>
      <c r="F112">
        <v>267.33999633789063</v>
      </c>
      <c r="G112">
        <v>2569912</v>
      </c>
      <c r="H112">
        <v>4.5844026870881698E-3</v>
      </c>
      <c r="I112">
        <v>1.220001220703125</v>
      </c>
    </row>
    <row r="113" spans="1:9" x14ac:dyDescent="0.35">
      <c r="A113" s="1">
        <v>45875.555555555555</v>
      </c>
      <c r="B113" s="127" t="s">
        <v>323</v>
      </c>
      <c r="C113">
        <v>267.3800048828125</v>
      </c>
      <c r="D113">
        <v>267.51998901367188</v>
      </c>
      <c r="E113">
        <v>267.10000610351563</v>
      </c>
      <c r="F113">
        <v>267.29998779296875</v>
      </c>
      <c r="G113">
        <v>3006706</v>
      </c>
      <c r="H113">
        <v>4.4340624433787225E-3</v>
      </c>
      <c r="I113">
        <v>1.17999267578125</v>
      </c>
    </row>
    <row r="114" spans="1:9" x14ac:dyDescent="0.35">
      <c r="A114" s="1">
        <v>45875.559027777781</v>
      </c>
      <c r="B114" s="127" t="s">
        <v>323</v>
      </c>
      <c r="C114">
        <v>267.1300048828125</v>
      </c>
      <c r="D114">
        <v>267.27999877929688</v>
      </c>
      <c r="E114">
        <v>266.5</v>
      </c>
      <c r="F114">
        <v>266.66000366210938</v>
      </c>
      <c r="G114">
        <v>4463536</v>
      </c>
      <c r="H114">
        <v>2.0291919240569617E-3</v>
      </c>
      <c r="I114">
        <v>0.540008544921875</v>
      </c>
    </row>
    <row r="115" spans="1:9" x14ac:dyDescent="0.35">
      <c r="A115" s="1">
        <v>45875.5625</v>
      </c>
      <c r="B115" s="127" t="s">
        <v>323</v>
      </c>
      <c r="C115">
        <v>266.60000610351563</v>
      </c>
      <c r="D115">
        <v>268.3599853515625</v>
      </c>
      <c r="E115">
        <v>266.26998901367188</v>
      </c>
      <c r="F115">
        <v>266.60000610351563</v>
      </c>
      <c r="G115">
        <v>464328</v>
      </c>
      <c r="H115">
        <v>1.8037388964957306E-3</v>
      </c>
      <c r="I115">
        <v>0.480010986328125</v>
      </c>
    </row>
    <row r="116" spans="1:9" x14ac:dyDescent="0.35">
      <c r="A116" s="1">
        <v>45875.375</v>
      </c>
      <c r="B116" s="127" t="s">
        <v>324</v>
      </c>
      <c r="C116">
        <v>107.36000061035156</v>
      </c>
      <c r="D116">
        <v>107.44999694824219</v>
      </c>
      <c r="E116">
        <v>107.06999969482422</v>
      </c>
      <c r="F116">
        <v>107.08999633789063</v>
      </c>
      <c r="G116">
        <v>1298115</v>
      </c>
      <c r="H116">
        <v>-3.8139875545058141E-3</v>
      </c>
      <c r="I116">
        <v>-0.410003662109375</v>
      </c>
    </row>
    <row r="117" spans="1:9" x14ac:dyDescent="0.35">
      <c r="A117" s="1">
        <v>45875.378472222219</v>
      </c>
      <c r="B117" s="127" t="s">
        <v>324</v>
      </c>
      <c r="C117">
        <v>107.16999816894531</v>
      </c>
      <c r="D117">
        <v>107.16999816894531</v>
      </c>
      <c r="E117">
        <v>107.08999633789063</v>
      </c>
      <c r="F117">
        <v>107.13999938964844</v>
      </c>
      <c r="G117">
        <v>1412227</v>
      </c>
      <c r="H117">
        <v>-3.3488428869912789E-3</v>
      </c>
      <c r="I117">
        <v>-0.3600006103515625</v>
      </c>
    </row>
    <row r="118" spans="1:9" x14ac:dyDescent="0.35">
      <c r="A118" s="1">
        <v>45875.381944444445</v>
      </c>
      <c r="B118" s="127" t="s">
        <v>324</v>
      </c>
      <c r="C118">
        <v>107.11000061035156</v>
      </c>
      <c r="D118">
        <v>107.33999633789063</v>
      </c>
      <c r="E118">
        <v>107.11000061035156</v>
      </c>
      <c r="F118">
        <v>107.31999969482422</v>
      </c>
      <c r="G118">
        <v>2188830</v>
      </c>
      <c r="H118">
        <v>-1.6744214434956395E-3</v>
      </c>
      <c r="I118">
        <v>-0.18000030517578125</v>
      </c>
    </row>
    <row r="119" spans="1:9" x14ac:dyDescent="0.35">
      <c r="A119" s="1">
        <v>45875.385416666664</v>
      </c>
      <c r="B119" s="127" t="s">
        <v>324</v>
      </c>
      <c r="C119">
        <v>107.33000183105469</v>
      </c>
      <c r="D119">
        <v>107.37000274658203</v>
      </c>
      <c r="E119">
        <v>107.25</v>
      </c>
      <c r="F119">
        <v>107.27999877929688</v>
      </c>
      <c r="G119">
        <v>1190349</v>
      </c>
      <c r="H119">
        <v>-2.0465229832848839E-3</v>
      </c>
      <c r="I119">
        <v>-0.220001220703125</v>
      </c>
    </row>
    <row r="120" spans="1:9" x14ac:dyDescent="0.35">
      <c r="A120" s="1">
        <v>45875.388888888891</v>
      </c>
      <c r="B120" s="127" t="s">
        <v>324</v>
      </c>
      <c r="C120">
        <v>107.33000183105469</v>
      </c>
      <c r="D120">
        <v>107.37000274658203</v>
      </c>
      <c r="E120">
        <v>107.18000030517578</v>
      </c>
      <c r="F120">
        <v>107.33000183105469</v>
      </c>
      <c r="G120">
        <v>1906404</v>
      </c>
      <c r="H120">
        <v>-1.5813783157703489E-3</v>
      </c>
      <c r="I120">
        <v>-0.1699981689453125</v>
      </c>
    </row>
    <row r="121" spans="1:9" x14ac:dyDescent="0.35">
      <c r="A121" s="1">
        <v>45875.392361111109</v>
      </c>
      <c r="B121" s="127" t="s">
        <v>324</v>
      </c>
      <c r="C121">
        <v>107.36000061035156</v>
      </c>
      <c r="D121">
        <v>107.38999938964844</v>
      </c>
      <c r="E121">
        <v>107.33000183105469</v>
      </c>
      <c r="F121">
        <v>107.34999847412109</v>
      </c>
      <c r="G121">
        <v>2085231</v>
      </c>
      <c r="H121">
        <v>-1.395363031431686E-3</v>
      </c>
      <c r="I121">
        <v>-0.15000152587890625</v>
      </c>
    </row>
    <row r="122" spans="1:9" x14ac:dyDescent="0.35">
      <c r="A122" s="1">
        <v>45875.395833333336</v>
      </c>
      <c r="B122" s="127" t="s">
        <v>324</v>
      </c>
      <c r="C122">
        <v>107.38999938964844</v>
      </c>
      <c r="D122">
        <v>107.44000244140625</v>
      </c>
      <c r="E122">
        <v>107.16999816894531</v>
      </c>
      <c r="F122">
        <v>107.26999664306641</v>
      </c>
      <c r="G122">
        <v>1451504</v>
      </c>
      <c r="H122">
        <v>-2.1395661110101744E-3</v>
      </c>
      <c r="I122">
        <v>-0.23000335693359375</v>
      </c>
    </row>
    <row r="123" spans="1:9" x14ac:dyDescent="0.35">
      <c r="A123" s="1">
        <v>45875.399305555555</v>
      </c>
      <c r="B123" s="127" t="s">
        <v>324</v>
      </c>
      <c r="C123">
        <v>107.22000122070313</v>
      </c>
      <c r="D123">
        <v>107.31999969482422</v>
      </c>
      <c r="E123">
        <v>107.18000030517578</v>
      </c>
      <c r="F123">
        <v>107.29000091552734</v>
      </c>
      <c r="G123">
        <v>1642571</v>
      </c>
      <c r="H123">
        <v>-1.9534798555595929E-3</v>
      </c>
      <c r="I123">
        <v>-0.20999908447265625</v>
      </c>
    </row>
    <row r="124" spans="1:9" x14ac:dyDescent="0.35">
      <c r="A124" s="1">
        <v>45875.402777777781</v>
      </c>
      <c r="B124" s="127" t="s">
        <v>324</v>
      </c>
      <c r="C124">
        <v>107.48000335693359</v>
      </c>
      <c r="D124">
        <v>107.51000213623047</v>
      </c>
      <c r="E124">
        <v>107.29000091552734</v>
      </c>
      <c r="F124">
        <v>107.43000030517578</v>
      </c>
      <c r="G124">
        <v>2149250</v>
      </c>
      <c r="H124">
        <v>-6.5115995185319772E-4</v>
      </c>
      <c r="I124">
        <v>-6.999969482421875E-2</v>
      </c>
    </row>
    <row r="125" spans="1:9" x14ac:dyDescent="0.35">
      <c r="A125" s="1">
        <v>45875.40625</v>
      </c>
      <c r="B125" s="127" t="s">
        <v>324</v>
      </c>
      <c r="C125">
        <v>107.40000152587891</v>
      </c>
      <c r="D125">
        <v>107.5</v>
      </c>
      <c r="E125">
        <v>107.34999847412109</v>
      </c>
      <c r="F125">
        <v>107.40000152587891</v>
      </c>
      <c r="G125">
        <v>888723</v>
      </c>
      <c r="H125">
        <v>-9.3021836391715121E-4</v>
      </c>
      <c r="I125">
        <v>-9.999847412109375E-2</v>
      </c>
    </row>
    <row r="126" spans="1:9" x14ac:dyDescent="0.35">
      <c r="A126" s="1">
        <v>45875.409722222219</v>
      </c>
      <c r="B126" s="127" t="s">
        <v>324</v>
      </c>
      <c r="C126">
        <v>107.48999786376953</v>
      </c>
      <c r="D126">
        <v>107.5</v>
      </c>
      <c r="E126">
        <v>107.30000305175781</v>
      </c>
      <c r="F126">
        <v>107.30000305175781</v>
      </c>
      <c r="G126">
        <v>1624676</v>
      </c>
      <c r="H126">
        <v>-1.8604367278343024E-3</v>
      </c>
      <c r="I126">
        <v>-0.1999969482421875</v>
      </c>
    </row>
    <row r="127" spans="1:9" x14ac:dyDescent="0.35">
      <c r="A127" s="1">
        <v>45875.413194444445</v>
      </c>
      <c r="B127" s="127" t="s">
        <v>324</v>
      </c>
      <c r="C127">
        <v>107.44000244140625</v>
      </c>
      <c r="D127">
        <v>107.5</v>
      </c>
      <c r="E127">
        <v>107.40000152587891</v>
      </c>
      <c r="F127">
        <v>107.45999908447266</v>
      </c>
      <c r="G127">
        <v>1432574</v>
      </c>
      <c r="H127">
        <v>-3.7210153978924418E-4</v>
      </c>
      <c r="I127">
        <v>-4.000091552734375E-2</v>
      </c>
    </row>
    <row r="128" spans="1:9" x14ac:dyDescent="0.35">
      <c r="A128" s="1">
        <v>45875.416666666664</v>
      </c>
      <c r="B128" s="127" t="s">
        <v>324</v>
      </c>
      <c r="C128">
        <v>107.41999816894531</v>
      </c>
      <c r="D128">
        <v>107.54000091552734</v>
      </c>
      <c r="E128">
        <v>107.40000152587891</v>
      </c>
      <c r="F128">
        <v>107.54000091552734</v>
      </c>
      <c r="G128">
        <v>996514</v>
      </c>
      <c r="H128">
        <v>3.7210153978924418E-4</v>
      </c>
      <c r="I128">
        <v>4.000091552734375E-2</v>
      </c>
    </row>
    <row r="129" spans="1:9" x14ac:dyDescent="0.35">
      <c r="A129" s="1">
        <v>45875.420138888891</v>
      </c>
      <c r="B129" s="127" t="s">
        <v>324</v>
      </c>
      <c r="C129">
        <v>107.68000030517578</v>
      </c>
      <c r="D129">
        <v>107.76999664306641</v>
      </c>
      <c r="E129">
        <v>107.54000091552734</v>
      </c>
      <c r="F129">
        <v>107.75</v>
      </c>
      <c r="G129">
        <v>1012874</v>
      </c>
      <c r="H129">
        <v>2.3255813953488372E-3</v>
      </c>
      <c r="I129">
        <v>0.25</v>
      </c>
    </row>
    <row r="130" spans="1:9" x14ac:dyDescent="0.35">
      <c r="A130" s="1">
        <v>45875.423611111109</v>
      </c>
      <c r="B130" s="127" t="s">
        <v>324</v>
      </c>
      <c r="C130">
        <v>107.70999908447266</v>
      </c>
      <c r="D130">
        <v>107.75</v>
      </c>
      <c r="E130">
        <v>107.58000183105469</v>
      </c>
      <c r="F130">
        <v>107.70999908447266</v>
      </c>
      <c r="G130">
        <v>1104807</v>
      </c>
      <c r="H130">
        <v>1.9534798555595929E-3</v>
      </c>
      <c r="I130">
        <v>0.20999908447265625</v>
      </c>
    </row>
    <row r="131" spans="1:9" x14ac:dyDescent="0.35">
      <c r="A131" s="1">
        <v>45875.427083333336</v>
      </c>
      <c r="B131" s="127" t="s">
        <v>324</v>
      </c>
      <c r="C131">
        <v>107.70999908447266</v>
      </c>
      <c r="D131">
        <v>107.73000335693359</v>
      </c>
      <c r="E131">
        <v>107.66000366210938</v>
      </c>
      <c r="F131">
        <v>107.66000366210938</v>
      </c>
      <c r="G131">
        <v>1728371</v>
      </c>
      <c r="H131">
        <v>1.4884061591569767E-3</v>
      </c>
      <c r="I131">
        <v>0.160003662109375</v>
      </c>
    </row>
    <row r="132" spans="1:9" x14ac:dyDescent="0.35">
      <c r="A132" s="1">
        <v>45875.430555555555</v>
      </c>
      <c r="B132" s="127" t="s">
        <v>324</v>
      </c>
      <c r="C132">
        <v>107.68000030517578</v>
      </c>
      <c r="D132">
        <v>107.69999694824219</v>
      </c>
      <c r="E132">
        <v>107.63999938964844</v>
      </c>
      <c r="F132">
        <v>107.65000152587891</v>
      </c>
      <c r="G132">
        <v>912664</v>
      </c>
      <c r="H132">
        <v>1.395363031431686E-3</v>
      </c>
      <c r="I132">
        <v>0.15000152587890625</v>
      </c>
    </row>
    <row r="133" spans="1:9" x14ac:dyDescent="0.35">
      <c r="A133" s="1">
        <v>45875.434027777781</v>
      </c>
      <c r="B133" s="127" t="s">
        <v>324</v>
      </c>
      <c r="C133">
        <v>107.69999694824219</v>
      </c>
      <c r="D133">
        <v>107.73000335693359</v>
      </c>
      <c r="E133">
        <v>107.62999725341797</v>
      </c>
      <c r="F133">
        <v>107.68000030517578</v>
      </c>
      <c r="G133">
        <v>641010</v>
      </c>
      <c r="H133">
        <v>1.6744214434956395E-3</v>
      </c>
      <c r="I133">
        <v>0.18000030517578125</v>
      </c>
    </row>
    <row r="134" spans="1:9" x14ac:dyDescent="0.35">
      <c r="A134" s="1">
        <v>45875.4375</v>
      </c>
      <c r="B134" s="127" t="s">
        <v>324</v>
      </c>
      <c r="C134">
        <v>107.66999816894531</v>
      </c>
      <c r="D134">
        <v>107.73999786376953</v>
      </c>
      <c r="E134">
        <v>107.45999908447266</v>
      </c>
      <c r="F134">
        <v>107.45999908447266</v>
      </c>
      <c r="G134">
        <v>549828</v>
      </c>
      <c r="H134">
        <v>-3.7210153978924418E-4</v>
      </c>
      <c r="I134">
        <v>-4.000091552734375E-2</v>
      </c>
    </row>
    <row r="135" spans="1:9" x14ac:dyDescent="0.35">
      <c r="A135" s="1">
        <v>45875.440972222219</v>
      </c>
      <c r="B135" s="127" t="s">
        <v>324</v>
      </c>
      <c r="C135">
        <v>107.70999908447266</v>
      </c>
      <c r="D135">
        <v>107.73999786376953</v>
      </c>
      <c r="E135">
        <v>107.47000122070313</v>
      </c>
      <c r="F135">
        <v>107.73000335693359</v>
      </c>
      <c r="G135">
        <v>922955</v>
      </c>
      <c r="H135">
        <v>2.1395661110101744E-3</v>
      </c>
      <c r="I135">
        <v>0.23000335693359375</v>
      </c>
    </row>
    <row r="136" spans="1:9" x14ac:dyDescent="0.35">
      <c r="A136" s="1">
        <v>45875.444444444445</v>
      </c>
      <c r="B136" s="127" t="s">
        <v>324</v>
      </c>
      <c r="C136">
        <v>107.76000213623047</v>
      </c>
      <c r="D136">
        <v>107.79000091552734</v>
      </c>
      <c r="E136">
        <v>107.69999694824219</v>
      </c>
      <c r="F136">
        <v>107.76000213623047</v>
      </c>
      <c r="G136">
        <v>1008683</v>
      </c>
      <c r="H136">
        <v>2.4186245230741277E-3</v>
      </c>
      <c r="I136">
        <v>0.26000213623046875</v>
      </c>
    </row>
    <row r="137" spans="1:9" x14ac:dyDescent="0.35">
      <c r="A137" s="1">
        <v>45875.447916666664</v>
      </c>
      <c r="B137" s="127" t="s">
        <v>324</v>
      </c>
      <c r="C137">
        <v>107.70999908447266</v>
      </c>
      <c r="D137">
        <v>107.77999877929688</v>
      </c>
      <c r="E137">
        <v>107.69000244140625</v>
      </c>
      <c r="F137">
        <v>107.77999877929688</v>
      </c>
      <c r="G137">
        <v>1341001</v>
      </c>
      <c r="H137">
        <v>2.6046398074127909E-3</v>
      </c>
      <c r="I137">
        <v>0.279998779296875</v>
      </c>
    </row>
    <row r="138" spans="1:9" x14ac:dyDescent="0.35">
      <c r="A138" s="1">
        <v>45875.451388888891</v>
      </c>
      <c r="B138" s="127" t="s">
        <v>324</v>
      </c>
      <c r="C138">
        <v>107.73000335693359</v>
      </c>
      <c r="D138">
        <v>107.83000183105469</v>
      </c>
      <c r="E138">
        <v>107.65000152587891</v>
      </c>
      <c r="F138">
        <v>107.76000213623047</v>
      </c>
      <c r="G138">
        <v>605347</v>
      </c>
      <c r="H138">
        <v>2.4186245230741277E-3</v>
      </c>
      <c r="I138">
        <v>0.26000213623046875</v>
      </c>
    </row>
    <row r="139" spans="1:9" x14ac:dyDescent="0.35">
      <c r="A139" s="1">
        <v>45875.454861111109</v>
      </c>
      <c r="B139" s="127" t="s">
        <v>324</v>
      </c>
      <c r="C139">
        <v>107.83000183105469</v>
      </c>
      <c r="D139">
        <v>107.83000183105469</v>
      </c>
      <c r="E139">
        <v>107.54000091552734</v>
      </c>
      <c r="F139">
        <v>107.58999633789063</v>
      </c>
      <c r="G139">
        <v>547005</v>
      </c>
      <c r="H139">
        <v>8.3717523619186046E-4</v>
      </c>
      <c r="I139">
        <v>8.9996337890625E-2</v>
      </c>
    </row>
    <row r="140" spans="1:9" x14ac:dyDescent="0.35">
      <c r="A140" s="1">
        <v>45875.458333333336</v>
      </c>
      <c r="B140" s="127" t="s">
        <v>324</v>
      </c>
      <c r="C140">
        <v>107.56999969482422</v>
      </c>
      <c r="D140">
        <v>107.58000183105469</v>
      </c>
      <c r="E140">
        <v>107.5</v>
      </c>
      <c r="F140">
        <v>107.5</v>
      </c>
      <c r="G140">
        <v>632064</v>
      </c>
      <c r="H140">
        <v>0</v>
      </c>
      <c r="I140">
        <v>0</v>
      </c>
    </row>
    <row r="141" spans="1:9" x14ac:dyDescent="0.35">
      <c r="A141" s="1">
        <v>45875.461805555555</v>
      </c>
      <c r="B141" s="127" t="s">
        <v>324</v>
      </c>
      <c r="C141">
        <v>107.5</v>
      </c>
      <c r="D141">
        <v>107.52999877929688</v>
      </c>
      <c r="E141">
        <v>107.48999786376953</v>
      </c>
      <c r="F141">
        <v>107.51000213623047</v>
      </c>
      <c r="G141">
        <v>1184066</v>
      </c>
      <c r="H141">
        <v>9.3043127725290695E-5</v>
      </c>
      <c r="I141">
        <v>1.000213623046875E-2</v>
      </c>
    </row>
    <row r="142" spans="1:9" x14ac:dyDescent="0.35">
      <c r="A142" s="1">
        <v>45875.465277777781</v>
      </c>
      <c r="B142" s="127" t="s">
        <v>324</v>
      </c>
      <c r="C142">
        <v>107.16999816894531</v>
      </c>
      <c r="D142">
        <v>107.23999786376953</v>
      </c>
      <c r="E142">
        <v>107.16999816894531</v>
      </c>
      <c r="F142">
        <v>107.19000244140625</v>
      </c>
      <c r="G142">
        <v>1099812</v>
      </c>
      <c r="H142">
        <v>-2.8836982194767441E-3</v>
      </c>
      <c r="I142">
        <v>-0.30999755859375</v>
      </c>
    </row>
    <row r="143" spans="1:9" x14ac:dyDescent="0.35">
      <c r="A143" s="1">
        <v>45875.46875</v>
      </c>
      <c r="B143" s="127" t="s">
        <v>324</v>
      </c>
      <c r="C143">
        <v>107.19999694824219</v>
      </c>
      <c r="D143">
        <v>107.27999877929688</v>
      </c>
      <c r="E143">
        <v>107.16000366210938</v>
      </c>
      <c r="F143">
        <v>107.23999786376953</v>
      </c>
      <c r="G143">
        <v>1850419</v>
      </c>
      <c r="H143">
        <v>-2.4186245230741277E-3</v>
      </c>
      <c r="I143">
        <v>-0.26000213623046875</v>
      </c>
    </row>
    <row r="144" spans="1:9" x14ac:dyDescent="0.35">
      <c r="A144" s="1">
        <v>45875.472222222219</v>
      </c>
      <c r="B144" s="127" t="s">
        <v>324</v>
      </c>
      <c r="C144">
        <v>107.30000305175781</v>
      </c>
      <c r="D144">
        <v>107.76999664306641</v>
      </c>
      <c r="E144">
        <v>107.23000335693359</v>
      </c>
      <c r="F144">
        <v>107.73999786376953</v>
      </c>
      <c r="G144">
        <v>1445593</v>
      </c>
      <c r="H144">
        <v>2.2325382676235466E-3</v>
      </c>
      <c r="I144">
        <v>0.23999786376953125</v>
      </c>
    </row>
    <row r="145" spans="1:9" x14ac:dyDescent="0.35">
      <c r="A145" s="1">
        <v>45875.475694444445</v>
      </c>
      <c r="B145" s="127" t="s">
        <v>324</v>
      </c>
      <c r="C145">
        <v>107.80000305175781</v>
      </c>
      <c r="D145">
        <v>107.86000061035156</v>
      </c>
      <c r="E145">
        <v>107.79000091552734</v>
      </c>
      <c r="F145">
        <v>107.80999755859375</v>
      </c>
      <c r="G145">
        <v>728052</v>
      </c>
      <c r="H145">
        <v>2.8836982194767441E-3</v>
      </c>
      <c r="I145">
        <v>0.30999755859375</v>
      </c>
    </row>
    <row r="146" spans="1:9" x14ac:dyDescent="0.35">
      <c r="A146" s="1">
        <v>45875.479166666664</v>
      </c>
      <c r="B146" s="127" t="s">
        <v>324</v>
      </c>
      <c r="C146">
        <v>107.77999877929688</v>
      </c>
      <c r="D146">
        <v>107.77999877929688</v>
      </c>
      <c r="E146">
        <v>107.77999877929688</v>
      </c>
      <c r="F146">
        <v>107.77999877929688</v>
      </c>
      <c r="G146">
        <v>8700</v>
      </c>
      <c r="H146">
        <v>2.6046398074127909E-3</v>
      </c>
      <c r="I146">
        <v>0.279998779296875</v>
      </c>
    </row>
    <row r="147" spans="1:9" x14ac:dyDescent="0.35">
      <c r="A147" s="1">
        <v>45875.541666666664</v>
      </c>
      <c r="B147" s="127" t="s">
        <v>324</v>
      </c>
      <c r="C147">
        <v>107.70999908447266</v>
      </c>
      <c r="D147">
        <v>107.75</v>
      </c>
      <c r="E147">
        <v>107.56999969482422</v>
      </c>
      <c r="F147">
        <v>107.59999847412109</v>
      </c>
      <c r="G147">
        <v>2763581</v>
      </c>
      <c r="H147">
        <v>9.3021836391715121E-4</v>
      </c>
      <c r="I147">
        <v>9.999847412109375E-2</v>
      </c>
    </row>
    <row r="148" spans="1:9" x14ac:dyDescent="0.35">
      <c r="A148" s="1">
        <v>45875.545138888891</v>
      </c>
      <c r="B148" s="127" t="s">
        <v>324</v>
      </c>
      <c r="C148">
        <v>107.65000152587891</v>
      </c>
      <c r="D148">
        <v>107.66000366210938</v>
      </c>
      <c r="E148">
        <v>107.54000091552734</v>
      </c>
      <c r="F148">
        <v>107.55999755859375</v>
      </c>
      <c r="G148">
        <v>1856111</v>
      </c>
      <c r="H148">
        <v>5.5811682412790697E-4</v>
      </c>
      <c r="I148">
        <v>5.999755859375E-2</v>
      </c>
    </row>
    <row r="149" spans="1:9" x14ac:dyDescent="0.35">
      <c r="A149" s="1">
        <v>45875.548611111109</v>
      </c>
      <c r="B149" s="127" t="s">
        <v>324</v>
      </c>
      <c r="C149">
        <v>107.54000091552734</v>
      </c>
      <c r="D149">
        <v>107.58000183105469</v>
      </c>
      <c r="E149">
        <v>107.44999694824219</v>
      </c>
      <c r="F149">
        <v>107.51999664306641</v>
      </c>
      <c r="G149">
        <v>1596630</v>
      </c>
      <c r="H149">
        <v>1.8601528433866279E-4</v>
      </c>
      <c r="I149">
        <v>1.999664306640625E-2</v>
      </c>
    </row>
    <row r="150" spans="1:9" x14ac:dyDescent="0.35">
      <c r="A150" s="1">
        <v>45875.552083333336</v>
      </c>
      <c r="B150" s="127" t="s">
        <v>324</v>
      </c>
      <c r="C150">
        <v>107.48999786376953</v>
      </c>
      <c r="D150">
        <v>107.56999969482422</v>
      </c>
      <c r="E150">
        <v>107.44999694824219</v>
      </c>
      <c r="F150">
        <v>107.56999969482422</v>
      </c>
      <c r="G150">
        <v>1718600</v>
      </c>
      <c r="H150">
        <v>6.5115995185319772E-4</v>
      </c>
      <c r="I150">
        <v>6.999969482421875E-2</v>
      </c>
    </row>
    <row r="151" spans="1:9" x14ac:dyDescent="0.35">
      <c r="A151" s="1">
        <v>45875.555555555555</v>
      </c>
      <c r="B151" s="127" t="s">
        <v>324</v>
      </c>
      <c r="C151">
        <v>107.45999908447266</v>
      </c>
      <c r="D151">
        <v>107.51999664306641</v>
      </c>
      <c r="E151">
        <v>107.18000030517578</v>
      </c>
      <c r="F151">
        <v>107.19000244140625</v>
      </c>
      <c r="G151">
        <v>1678228</v>
      </c>
      <c r="H151">
        <v>-2.8836982194767441E-3</v>
      </c>
      <c r="I151">
        <v>-0.30999755859375</v>
      </c>
    </row>
    <row r="152" spans="1:9" x14ac:dyDescent="0.35">
      <c r="A152" s="1">
        <v>45875.559027777781</v>
      </c>
      <c r="B152" s="127" t="s">
        <v>324</v>
      </c>
      <c r="C152">
        <v>107.09999847412109</v>
      </c>
      <c r="D152">
        <v>107.22000122070313</v>
      </c>
      <c r="E152">
        <v>107.02999877929688</v>
      </c>
      <c r="F152">
        <v>107.08999633789063</v>
      </c>
      <c r="G152">
        <v>1281858</v>
      </c>
      <c r="H152">
        <v>-3.8139875545058141E-3</v>
      </c>
      <c r="I152">
        <v>-0.410003662109375</v>
      </c>
    </row>
    <row r="153" spans="1:9" x14ac:dyDescent="0.35">
      <c r="A153" s="1">
        <v>45875.5625</v>
      </c>
      <c r="B153" s="127" t="s">
        <v>324</v>
      </c>
      <c r="C153">
        <v>107.11000061035156</v>
      </c>
      <c r="D153">
        <v>107.86000061035156</v>
      </c>
      <c r="E153">
        <v>107.02999877929688</v>
      </c>
      <c r="F153">
        <v>107.11000061035156</v>
      </c>
      <c r="G153">
        <v>214725</v>
      </c>
      <c r="H153">
        <v>-3.6279012990552326E-3</v>
      </c>
      <c r="I153">
        <v>-0.3899993896484375</v>
      </c>
    </row>
    <row r="154" spans="1:9" x14ac:dyDescent="0.35">
      <c r="A154" s="1">
        <v>45875.375</v>
      </c>
      <c r="B154" s="127" t="s">
        <v>39</v>
      </c>
      <c r="C154">
        <v>1691</v>
      </c>
      <c r="D154">
        <v>1695.4000244140625</v>
      </c>
      <c r="E154">
        <v>1688.199951171875</v>
      </c>
      <c r="F154">
        <v>1693.199951171875</v>
      </c>
      <c r="G154">
        <v>8572</v>
      </c>
      <c r="H154">
        <v>2.1306673993582784E-3</v>
      </c>
      <c r="I154">
        <v>3.5999755859375</v>
      </c>
    </row>
    <row r="155" spans="1:9" x14ac:dyDescent="0.35">
      <c r="A155" s="1">
        <v>45875.378472222219</v>
      </c>
      <c r="B155" s="127" t="s">
        <v>39</v>
      </c>
      <c r="C155">
        <v>1694.800048828125</v>
      </c>
      <c r="D155">
        <v>1695.199951171875</v>
      </c>
      <c r="E155">
        <v>1690.0999755859375</v>
      </c>
      <c r="F155">
        <v>1692.0999755859375</v>
      </c>
      <c r="G155">
        <v>4163</v>
      </c>
      <c r="H155">
        <v>1.4796401728953761E-3</v>
      </c>
      <c r="I155">
        <v>2.5</v>
      </c>
    </row>
    <row r="156" spans="1:9" x14ac:dyDescent="0.35">
      <c r="A156" s="1">
        <v>45875.381944444445</v>
      </c>
      <c r="B156" s="127" t="s">
        <v>39</v>
      </c>
      <c r="C156">
        <v>1691.5</v>
      </c>
      <c r="D156">
        <v>1694.4000244140625</v>
      </c>
      <c r="E156">
        <v>1690.199951171875</v>
      </c>
      <c r="F156">
        <v>1693.199951171875</v>
      </c>
      <c r="G156">
        <v>2941</v>
      </c>
      <c r="H156">
        <v>2.1306673993582784E-3</v>
      </c>
      <c r="I156">
        <v>3.5999755859375</v>
      </c>
    </row>
    <row r="157" spans="1:9" x14ac:dyDescent="0.35">
      <c r="A157" s="1">
        <v>45875.385416666664</v>
      </c>
      <c r="B157" s="127" t="s">
        <v>39</v>
      </c>
      <c r="C157">
        <v>1692.4000244140625</v>
      </c>
      <c r="D157">
        <v>1694.300048828125</v>
      </c>
      <c r="E157">
        <v>1680.5</v>
      </c>
      <c r="F157">
        <v>1685</v>
      </c>
      <c r="G157">
        <v>11412</v>
      </c>
      <c r="H157">
        <v>-2.7225234685164289E-3</v>
      </c>
      <c r="I157">
        <v>-4.5999755859375</v>
      </c>
    </row>
    <row r="158" spans="1:9" x14ac:dyDescent="0.35">
      <c r="A158" s="1">
        <v>45875.388888888891</v>
      </c>
      <c r="B158" s="127" t="s">
        <v>39</v>
      </c>
      <c r="C158">
        <v>1684.4000244140625</v>
      </c>
      <c r="D158">
        <v>1689.5999755859375</v>
      </c>
      <c r="E158">
        <v>1681.800048828125</v>
      </c>
      <c r="F158">
        <v>1689</v>
      </c>
      <c r="G158">
        <v>8217</v>
      </c>
      <c r="H158">
        <v>-3.5509919188382686E-4</v>
      </c>
      <c r="I158">
        <v>-0.5999755859375</v>
      </c>
    </row>
    <row r="159" spans="1:9" x14ac:dyDescent="0.35">
      <c r="A159" s="1">
        <v>45875.392361111109</v>
      </c>
      <c r="B159" s="127" t="s">
        <v>39</v>
      </c>
      <c r="C159">
        <v>1687.699951171875</v>
      </c>
      <c r="D159">
        <v>1694.199951171875</v>
      </c>
      <c r="E159">
        <v>1686.300048828125</v>
      </c>
      <c r="F159">
        <v>1692.9000244140625</v>
      </c>
      <c r="G159">
        <v>6551</v>
      </c>
      <c r="H159">
        <v>1.9531539274440235E-3</v>
      </c>
      <c r="I159">
        <v>3.300048828125</v>
      </c>
    </row>
    <row r="160" spans="1:9" x14ac:dyDescent="0.35">
      <c r="A160" s="1">
        <v>45875.395833333336</v>
      </c>
      <c r="B160" s="127" t="s">
        <v>39</v>
      </c>
      <c r="C160">
        <v>1692</v>
      </c>
      <c r="D160">
        <v>1699.4000244140625</v>
      </c>
      <c r="E160">
        <v>1691.800048828125</v>
      </c>
      <c r="F160">
        <v>1698.699951171875</v>
      </c>
      <c r="G160">
        <v>9465</v>
      </c>
      <c r="H160">
        <v>5.3858757797281059E-3</v>
      </c>
      <c r="I160">
        <v>9.0999755859375</v>
      </c>
    </row>
    <row r="161" spans="1:9" x14ac:dyDescent="0.35">
      <c r="A161" s="1">
        <v>45875.399305555555</v>
      </c>
      <c r="B161" s="127" t="s">
        <v>39</v>
      </c>
      <c r="C161">
        <v>1694</v>
      </c>
      <c r="D161">
        <v>1697.300048828125</v>
      </c>
      <c r="E161">
        <v>1689</v>
      </c>
      <c r="F161">
        <v>1692</v>
      </c>
      <c r="G161">
        <v>7964</v>
      </c>
      <c r="H161">
        <v>1.4204690155906247E-3</v>
      </c>
      <c r="I161">
        <v>2.4000244140625</v>
      </c>
    </row>
    <row r="162" spans="1:9" x14ac:dyDescent="0.35">
      <c r="A162" s="1">
        <v>45875.402777777781</v>
      </c>
      <c r="B162" s="127" t="s">
        <v>39</v>
      </c>
      <c r="C162">
        <v>1691.5</v>
      </c>
      <c r="D162">
        <v>1693.800048828125</v>
      </c>
      <c r="E162">
        <v>1686.5999755859375</v>
      </c>
      <c r="F162">
        <v>1691.4000244140625</v>
      </c>
      <c r="G162">
        <v>5934</v>
      </c>
      <c r="H162">
        <v>1.0653698237067977E-3</v>
      </c>
      <c r="I162">
        <v>1.800048828125</v>
      </c>
    </row>
    <row r="163" spans="1:9" x14ac:dyDescent="0.35">
      <c r="A163" s="1">
        <v>45875.40625</v>
      </c>
      <c r="B163" s="127" t="s">
        <v>39</v>
      </c>
      <c r="C163">
        <v>1690</v>
      </c>
      <c r="D163">
        <v>1695.699951171875</v>
      </c>
      <c r="E163">
        <v>1688</v>
      </c>
      <c r="F163">
        <v>1693</v>
      </c>
      <c r="G163">
        <v>6614</v>
      </c>
      <c r="H163">
        <v>2.012325084748775E-3</v>
      </c>
      <c r="I163">
        <v>3.4000244140625</v>
      </c>
    </row>
    <row r="164" spans="1:9" x14ac:dyDescent="0.35">
      <c r="A164" s="1">
        <v>45875.409722222219</v>
      </c>
      <c r="B164" s="127" t="s">
        <v>39</v>
      </c>
      <c r="C164">
        <v>1696</v>
      </c>
      <c r="D164">
        <v>1696.4000244140625</v>
      </c>
      <c r="E164">
        <v>1693.800048828125</v>
      </c>
      <c r="F164">
        <v>1695.0999755859375</v>
      </c>
      <c r="G164">
        <v>4175</v>
      </c>
      <c r="H164">
        <v>3.2552083803698275E-3</v>
      </c>
      <c r="I164">
        <v>5.5</v>
      </c>
    </row>
    <row r="165" spans="1:9" x14ac:dyDescent="0.35">
      <c r="A165" s="1">
        <v>45875.413194444445</v>
      </c>
      <c r="B165" s="127" t="s">
        <v>39</v>
      </c>
      <c r="C165">
        <v>1695.9000244140625</v>
      </c>
      <c r="D165">
        <v>1696.300048828125</v>
      </c>
      <c r="E165">
        <v>1691.9000244140625</v>
      </c>
      <c r="F165">
        <v>1693.0999755859375</v>
      </c>
      <c r="G165">
        <v>3333</v>
      </c>
      <c r="H165">
        <v>2.0714962420535269E-3</v>
      </c>
      <c r="I165">
        <v>3.5</v>
      </c>
    </row>
    <row r="166" spans="1:9" x14ac:dyDescent="0.35">
      <c r="A166" s="1">
        <v>45875.416666666664</v>
      </c>
      <c r="B166" s="127" t="s">
        <v>39</v>
      </c>
      <c r="C166">
        <v>1696.199951171875</v>
      </c>
      <c r="D166">
        <v>1699.0999755859375</v>
      </c>
      <c r="E166">
        <v>1693.699951171875</v>
      </c>
      <c r="F166">
        <v>1697.0999755859375</v>
      </c>
      <c r="G166">
        <v>6421</v>
      </c>
      <c r="H166">
        <v>4.4389205186861286E-3</v>
      </c>
      <c r="I166">
        <v>7.5</v>
      </c>
    </row>
    <row r="167" spans="1:9" x14ac:dyDescent="0.35">
      <c r="A167" s="1">
        <v>45875.420138888891</v>
      </c>
      <c r="B167" s="127" t="s">
        <v>39</v>
      </c>
      <c r="C167">
        <v>1698.9000244140625</v>
      </c>
      <c r="D167">
        <v>1699.800048828125</v>
      </c>
      <c r="E167">
        <v>1691.9000244140625</v>
      </c>
      <c r="F167">
        <v>1694.0999755859375</v>
      </c>
      <c r="G167">
        <v>6148</v>
      </c>
      <c r="H167">
        <v>2.663352311211677E-3</v>
      </c>
      <c r="I167">
        <v>4.5</v>
      </c>
    </row>
    <row r="168" spans="1:9" x14ac:dyDescent="0.35">
      <c r="A168" s="1">
        <v>45875.423611111109</v>
      </c>
      <c r="B168" s="127" t="s">
        <v>39</v>
      </c>
      <c r="C168">
        <v>1694</v>
      </c>
      <c r="D168">
        <v>1695.0999755859375</v>
      </c>
      <c r="E168">
        <v>1691.5999755859375</v>
      </c>
      <c r="F168">
        <v>1692.300048828125</v>
      </c>
      <c r="G168">
        <v>2688</v>
      </c>
      <c r="H168">
        <v>1.5980547355601965E-3</v>
      </c>
      <c r="I168">
        <v>2.7000732421875</v>
      </c>
    </row>
    <row r="169" spans="1:9" x14ac:dyDescent="0.35">
      <c r="A169" s="1">
        <v>45875.427083333336</v>
      </c>
      <c r="B169" s="127" t="s">
        <v>39</v>
      </c>
      <c r="C169">
        <v>1689.800048828125</v>
      </c>
      <c r="D169">
        <v>1692.9000244140625</v>
      </c>
      <c r="E169">
        <v>1683.199951171875</v>
      </c>
      <c r="F169">
        <v>1687.199951171875</v>
      </c>
      <c r="G169">
        <v>10736</v>
      </c>
      <c r="H169">
        <v>-1.4204690155906247E-3</v>
      </c>
      <c r="I169">
        <v>-2.4000244140625</v>
      </c>
    </row>
    <row r="170" spans="1:9" x14ac:dyDescent="0.35">
      <c r="A170" s="1">
        <v>45875.430555555555</v>
      </c>
      <c r="B170" s="127" t="s">
        <v>39</v>
      </c>
      <c r="C170">
        <v>1686.5</v>
      </c>
      <c r="D170">
        <v>1689.199951171875</v>
      </c>
      <c r="E170">
        <v>1683.199951171875</v>
      </c>
      <c r="F170">
        <v>1684</v>
      </c>
      <c r="G170">
        <v>5703</v>
      </c>
      <c r="H170">
        <v>-3.3143795376745794E-3</v>
      </c>
      <c r="I170">
        <v>-5.5999755859375</v>
      </c>
    </row>
    <row r="171" spans="1:9" x14ac:dyDescent="0.35">
      <c r="A171" s="1">
        <v>45875.434027777781</v>
      </c>
      <c r="B171" s="127" t="s">
        <v>39</v>
      </c>
      <c r="C171">
        <v>1686.699951171875</v>
      </c>
      <c r="D171">
        <v>1691</v>
      </c>
      <c r="E171">
        <v>1685.5999755859375</v>
      </c>
      <c r="F171">
        <v>1690.199951171875</v>
      </c>
      <c r="G171">
        <v>5708</v>
      </c>
      <c r="H171">
        <v>3.5509919188382686E-4</v>
      </c>
      <c r="I171">
        <v>0.5999755859375</v>
      </c>
    </row>
    <row r="172" spans="1:9" x14ac:dyDescent="0.35">
      <c r="A172" s="1">
        <v>45875.4375</v>
      </c>
      <c r="B172" s="127" t="s">
        <v>39</v>
      </c>
      <c r="C172">
        <v>1690.4000244140625</v>
      </c>
      <c r="D172">
        <v>1693</v>
      </c>
      <c r="E172">
        <v>1688.0999755859375</v>
      </c>
      <c r="F172">
        <v>1692</v>
      </c>
      <c r="G172">
        <v>4283</v>
      </c>
      <c r="H172">
        <v>1.4204690155906247E-3</v>
      </c>
      <c r="I172">
        <v>2.4000244140625</v>
      </c>
    </row>
    <row r="173" spans="1:9" x14ac:dyDescent="0.35">
      <c r="A173" s="1">
        <v>45875.440972222219</v>
      </c>
      <c r="B173" s="127" t="s">
        <v>39</v>
      </c>
      <c r="C173">
        <v>1692.699951171875</v>
      </c>
      <c r="D173">
        <v>1693.800048828125</v>
      </c>
      <c r="E173">
        <v>1690</v>
      </c>
      <c r="F173">
        <v>1691.199951171875</v>
      </c>
      <c r="G173">
        <v>3201</v>
      </c>
      <c r="H173">
        <v>9.469552610419774E-4</v>
      </c>
      <c r="I173">
        <v>1.5999755859375</v>
      </c>
    </row>
    <row r="174" spans="1:9" x14ac:dyDescent="0.35">
      <c r="A174" s="1">
        <v>45875.444444444445</v>
      </c>
      <c r="B174" s="127" t="s">
        <v>39</v>
      </c>
      <c r="C174">
        <v>1691.4000244140625</v>
      </c>
      <c r="D174">
        <v>1692.5999755859375</v>
      </c>
      <c r="E174">
        <v>1688.4000244140625</v>
      </c>
      <c r="F174">
        <v>1691.0999755859375</v>
      </c>
      <c r="G174">
        <v>3473</v>
      </c>
      <c r="H174">
        <v>8.877841037372257E-4</v>
      </c>
      <c r="I174">
        <v>1.5</v>
      </c>
    </row>
    <row r="175" spans="1:9" x14ac:dyDescent="0.35">
      <c r="A175" s="1">
        <v>45875.447916666664</v>
      </c>
      <c r="B175" s="127" t="s">
        <v>39</v>
      </c>
      <c r="C175">
        <v>1686.699951171875</v>
      </c>
      <c r="D175">
        <v>1692</v>
      </c>
      <c r="E175">
        <v>1686.199951171875</v>
      </c>
      <c r="F175">
        <v>1690.300048828125</v>
      </c>
      <c r="G175">
        <v>5606</v>
      </c>
      <c r="H175">
        <v>4.1434259724389561E-4</v>
      </c>
      <c r="I175">
        <v>0.7000732421875</v>
      </c>
    </row>
    <row r="176" spans="1:9" x14ac:dyDescent="0.35">
      <c r="A176" s="1">
        <v>45875.451388888891</v>
      </c>
      <c r="B176" s="127" t="s">
        <v>39</v>
      </c>
      <c r="C176">
        <v>1691.5999755859375</v>
      </c>
      <c r="D176">
        <v>1694.800048828125</v>
      </c>
      <c r="E176">
        <v>1691.0999755859375</v>
      </c>
      <c r="F176">
        <v>1692.300048828125</v>
      </c>
      <c r="G176">
        <v>5010</v>
      </c>
      <c r="H176">
        <v>1.5980547355601965E-3</v>
      </c>
      <c r="I176">
        <v>2.7000732421875</v>
      </c>
    </row>
    <row r="177" spans="1:9" x14ac:dyDescent="0.35">
      <c r="A177" s="1">
        <v>45875.454861111109</v>
      </c>
      <c r="B177" s="127" t="s">
        <v>39</v>
      </c>
      <c r="C177">
        <v>1692.9000244140625</v>
      </c>
      <c r="D177">
        <v>1693.699951171875</v>
      </c>
      <c r="E177">
        <v>1690.5</v>
      </c>
      <c r="F177">
        <v>1691.5999755859375</v>
      </c>
      <c r="G177">
        <v>2449</v>
      </c>
      <c r="H177">
        <v>1.1837121383163011E-3</v>
      </c>
      <c r="I177">
        <v>2</v>
      </c>
    </row>
    <row r="178" spans="1:9" x14ac:dyDescent="0.35">
      <c r="A178" s="1">
        <v>45875.458333333336</v>
      </c>
      <c r="B178" s="127" t="s">
        <v>39</v>
      </c>
      <c r="C178">
        <v>1695.5</v>
      </c>
      <c r="D178">
        <v>1697</v>
      </c>
      <c r="E178">
        <v>1692.699951171875</v>
      </c>
      <c r="F178">
        <v>1695.699951171875</v>
      </c>
      <c r="G178">
        <v>5418</v>
      </c>
      <c r="H178">
        <v>3.6103075722536547E-3</v>
      </c>
      <c r="I178">
        <v>6.0999755859375</v>
      </c>
    </row>
    <row r="179" spans="1:9" x14ac:dyDescent="0.35">
      <c r="A179" s="1">
        <v>45875.461805555555</v>
      </c>
      <c r="B179" s="127" t="s">
        <v>39</v>
      </c>
      <c r="C179">
        <v>1696.0999755859375</v>
      </c>
      <c r="D179">
        <v>1697.9000244140625</v>
      </c>
      <c r="E179">
        <v>1695</v>
      </c>
      <c r="F179">
        <v>1697</v>
      </c>
      <c r="G179">
        <v>2942</v>
      </c>
      <c r="H179">
        <v>4.3797493613813767E-3</v>
      </c>
      <c r="I179">
        <v>7.4000244140625</v>
      </c>
    </row>
    <row r="180" spans="1:9" x14ac:dyDescent="0.35">
      <c r="A180" s="1">
        <v>45875.465277777781</v>
      </c>
      <c r="B180" s="127" t="s">
        <v>39</v>
      </c>
      <c r="C180">
        <v>1698.5999755859375</v>
      </c>
      <c r="D180">
        <v>1698.9000244140625</v>
      </c>
      <c r="E180">
        <v>1695.199951171875</v>
      </c>
      <c r="F180">
        <v>1696.699951171875</v>
      </c>
      <c r="G180">
        <v>4679</v>
      </c>
      <c r="H180">
        <v>4.2021636414118048E-3</v>
      </c>
      <c r="I180">
        <v>7.0999755859375</v>
      </c>
    </row>
    <row r="181" spans="1:9" x14ac:dyDescent="0.35">
      <c r="A181" s="1">
        <v>45875.46875</v>
      </c>
      <c r="B181" s="127" t="s">
        <v>39</v>
      </c>
      <c r="C181">
        <v>1696.5</v>
      </c>
      <c r="D181">
        <v>1698.300048828125</v>
      </c>
      <c r="E181">
        <v>1695.199951171875</v>
      </c>
      <c r="F181">
        <v>1695.4000244140625</v>
      </c>
      <c r="G181">
        <v>2999</v>
      </c>
      <c r="H181">
        <v>3.4327941003393998E-3</v>
      </c>
      <c r="I181">
        <v>5.800048828125</v>
      </c>
    </row>
    <row r="182" spans="1:9" x14ac:dyDescent="0.35">
      <c r="A182" s="1">
        <v>45875.472222222219</v>
      </c>
      <c r="B182" s="127" t="s">
        <v>39</v>
      </c>
      <c r="C182">
        <v>1701</v>
      </c>
      <c r="D182">
        <v>1703.800048828125</v>
      </c>
      <c r="E182">
        <v>1697.4000244140625</v>
      </c>
      <c r="F182">
        <v>1702.300048828125</v>
      </c>
      <c r="G182">
        <v>10828</v>
      </c>
      <c r="H182">
        <v>7.5166154271417013E-3</v>
      </c>
      <c r="I182">
        <v>12.7000732421875</v>
      </c>
    </row>
    <row r="183" spans="1:9" x14ac:dyDescent="0.35">
      <c r="A183" s="1">
        <v>45875.475694444445</v>
      </c>
      <c r="B183" s="127" t="s">
        <v>39</v>
      </c>
      <c r="C183">
        <v>1707.9000244140625</v>
      </c>
      <c r="D183">
        <v>1722.199951171875</v>
      </c>
      <c r="E183">
        <v>1702.5999755859375</v>
      </c>
      <c r="F183">
        <v>1713.699951171875</v>
      </c>
      <c r="G183">
        <v>15317</v>
      </c>
      <c r="H183">
        <v>1.4263716817100364E-2</v>
      </c>
      <c r="I183">
        <v>24.0999755859375</v>
      </c>
    </row>
    <row r="184" spans="1:9" x14ac:dyDescent="0.35">
      <c r="A184" s="1">
        <v>45875.479166666664</v>
      </c>
      <c r="B184" s="127" t="s">
        <v>39</v>
      </c>
      <c r="C184">
        <v>1721.0999755859375</v>
      </c>
      <c r="D184">
        <v>1722.199951171875</v>
      </c>
      <c r="E184">
        <v>1712.699951171875</v>
      </c>
      <c r="F184">
        <v>1713.699951171875</v>
      </c>
      <c r="G184">
        <v>0</v>
      </c>
      <c r="H184">
        <v>1.4263716817100364E-2</v>
      </c>
      <c r="I184">
        <v>24.0999755859375</v>
      </c>
    </row>
    <row r="185" spans="1:9" x14ac:dyDescent="0.35">
      <c r="A185" s="1">
        <v>45875.541666666664</v>
      </c>
      <c r="B185" s="127" t="s">
        <v>39</v>
      </c>
      <c r="C185">
        <v>1719.699951171875</v>
      </c>
      <c r="D185">
        <v>1727</v>
      </c>
      <c r="E185">
        <v>1718.5</v>
      </c>
      <c r="F185">
        <v>1725.0999755859375</v>
      </c>
      <c r="G185">
        <v>13417</v>
      </c>
      <c r="H185">
        <v>2.1010890455114343E-2</v>
      </c>
      <c r="I185">
        <v>35.5</v>
      </c>
    </row>
    <row r="186" spans="1:9" x14ac:dyDescent="0.35">
      <c r="A186" s="1">
        <v>45875.545138888891</v>
      </c>
      <c r="B186" s="127" t="s">
        <v>39</v>
      </c>
      <c r="C186">
        <v>1716.5999755859375</v>
      </c>
      <c r="D186">
        <v>1721.699951171875</v>
      </c>
      <c r="E186">
        <v>1714.0999755859375</v>
      </c>
      <c r="F186">
        <v>1716.800048828125</v>
      </c>
      <c r="G186">
        <v>9737</v>
      </c>
      <c r="H186">
        <v>1.6098528429934884E-2</v>
      </c>
      <c r="I186">
        <v>27.2000732421875</v>
      </c>
    </row>
    <row r="187" spans="1:9" x14ac:dyDescent="0.35">
      <c r="A187" s="1">
        <v>45875.548611111109</v>
      </c>
      <c r="B187" s="127" t="s">
        <v>39</v>
      </c>
      <c r="C187">
        <v>1715.0999755859375</v>
      </c>
      <c r="D187">
        <v>1728</v>
      </c>
      <c r="E187">
        <v>1713.4000244140625</v>
      </c>
      <c r="F187">
        <v>1723.199951171875</v>
      </c>
      <c r="G187">
        <v>12145</v>
      </c>
      <c r="H187">
        <v>1.9886349474102793E-2</v>
      </c>
      <c r="I187">
        <v>33.5999755859375</v>
      </c>
    </row>
    <row r="188" spans="1:9" x14ac:dyDescent="0.35">
      <c r="A188" s="1">
        <v>45875.552083333336</v>
      </c>
      <c r="B188" s="127" t="s">
        <v>39</v>
      </c>
      <c r="C188">
        <v>1721.9000244140625</v>
      </c>
      <c r="D188">
        <v>1724.5999755859375</v>
      </c>
      <c r="E188">
        <v>1716</v>
      </c>
      <c r="F188">
        <v>1720.800048828125</v>
      </c>
      <c r="G188">
        <v>7251</v>
      </c>
      <c r="H188">
        <v>1.8465952706567486E-2</v>
      </c>
      <c r="I188">
        <v>31.2000732421875</v>
      </c>
    </row>
    <row r="189" spans="1:9" x14ac:dyDescent="0.35">
      <c r="A189" s="1">
        <v>45875.555555555555</v>
      </c>
      <c r="B189" s="127" t="s">
        <v>39</v>
      </c>
      <c r="C189">
        <v>1714.300048828125</v>
      </c>
      <c r="D189">
        <v>1720.5999755859375</v>
      </c>
      <c r="E189">
        <v>1714</v>
      </c>
      <c r="F189">
        <v>1716.4000244140625</v>
      </c>
      <c r="G189">
        <v>7513</v>
      </c>
      <c r="H189">
        <v>1.586177155266056E-2</v>
      </c>
      <c r="I189">
        <v>26.800048828125</v>
      </c>
    </row>
    <row r="190" spans="1:9" x14ac:dyDescent="0.35">
      <c r="A190" s="1">
        <v>45875.559027777781</v>
      </c>
      <c r="B190" s="127" t="s">
        <v>39</v>
      </c>
      <c r="C190">
        <v>1712.199951171875</v>
      </c>
      <c r="D190">
        <v>1715.9000244140625</v>
      </c>
      <c r="E190">
        <v>1703.800048828125</v>
      </c>
      <c r="F190">
        <v>1710.9000244140625</v>
      </c>
      <c r="G190">
        <v>12051</v>
      </c>
      <c r="H190">
        <v>1.2606563172290731E-2</v>
      </c>
      <c r="I190">
        <v>21.300048828125</v>
      </c>
    </row>
    <row r="191" spans="1:9" x14ac:dyDescent="0.35">
      <c r="A191" s="1">
        <v>45875.5625</v>
      </c>
      <c r="B191" s="127" t="s">
        <v>39</v>
      </c>
      <c r="C191">
        <v>1712.5</v>
      </c>
      <c r="D191">
        <v>1728</v>
      </c>
      <c r="E191">
        <v>1680.5</v>
      </c>
      <c r="F191">
        <v>1713.199951171875</v>
      </c>
      <c r="G191">
        <v>1003</v>
      </c>
      <c r="H191">
        <v>1.3967788782521287E-2</v>
      </c>
      <c r="I191">
        <v>23.5999755859375</v>
      </c>
    </row>
    <row r="192" spans="1:9" x14ac:dyDescent="0.35">
      <c r="A192" s="1">
        <v>45875.375</v>
      </c>
      <c r="B192" s="127" t="s">
        <v>325</v>
      </c>
      <c r="C192">
        <v>1684.699951171875</v>
      </c>
      <c r="D192">
        <v>1689</v>
      </c>
      <c r="E192">
        <v>1680.199951171875</v>
      </c>
      <c r="F192">
        <v>1689</v>
      </c>
      <c r="G192">
        <v>35</v>
      </c>
      <c r="H192">
        <v>8.3582089552238798E-3</v>
      </c>
      <c r="I192">
        <v>14</v>
      </c>
    </row>
    <row r="193" spans="1:9" x14ac:dyDescent="0.35">
      <c r="A193" s="1">
        <v>45875.378472222219</v>
      </c>
      <c r="B193" s="127" t="s">
        <v>325</v>
      </c>
      <c r="C193">
        <v>1689</v>
      </c>
      <c r="D193">
        <v>1689</v>
      </c>
      <c r="E193">
        <v>1684</v>
      </c>
      <c r="F193">
        <v>1684</v>
      </c>
      <c r="G193">
        <v>16</v>
      </c>
      <c r="H193">
        <v>5.3731343283582086E-3</v>
      </c>
      <c r="I193">
        <v>9</v>
      </c>
    </row>
    <row r="194" spans="1:9" x14ac:dyDescent="0.35">
      <c r="A194" s="1">
        <v>45875.381944444445</v>
      </c>
      <c r="B194" s="127" t="s">
        <v>325</v>
      </c>
      <c r="C194">
        <v>1685</v>
      </c>
      <c r="D194">
        <v>1688</v>
      </c>
      <c r="E194">
        <v>1684</v>
      </c>
      <c r="F194">
        <v>1686.9000244140625</v>
      </c>
      <c r="G194">
        <v>6</v>
      </c>
      <c r="H194">
        <v>7.1044921875000003E-3</v>
      </c>
      <c r="I194">
        <v>11.9000244140625</v>
      </c>
    </row>
    <row r="195" spans="1:9" x14ac:dyDescent="0.35">
      <c r="A195" s="1">
        <v>45875.385416666664</v>
      </c>
      <c r="B195" s="127" t="s">
        <v>325</v>
      </c>
      <c r="C195">
        <v>1687.9000244140625</v>
      </c>
      <c r="D195">
        <v>1687.9000244140625</v>
      </c>
      <c r="E195">
        <v>1675.5999755859375</v>
      </c>
      <c r="F195">
        <v>1676.5</v>
      </c>
      <c r="G195">
        <v>38</v>
      </c>
      <c r="H195">
        <v>8.955223880597015E-4</v>
      </c>
      <c r="I195">
        <v>1.5</v>
      </c>
    </row>
    <row r="196" spans="1:9" x14ac:dyDescent="0.35">
      <c r="A196" s="1">
        <v>45875.388888888891</v>
      </c>
      <c r="B196" s="127" t="s">
        <v>325</v>
      </c>
      <c r="C196">
        <v>1680</v>
      </c>
      <c r="D196">
        <v>1683</v>
      </c>
      <c r="E196">
        <v>1676.199951171875</v>
      </c>
      <c r="F196">
        <v>1681.5999755859375</v>
      </c>
      <c r="G196">
        <v>36</v>
      </c>
      <c r="H196">
        <v>3.9402839319029855E-3</v>
      </c>
      <c r="I196">
        <v>6.5999755859375</v>
      </c>
    </row>
    <row r="197" spans="1:9" x14ac:dyDescent="0.35">
      <c r="A197" s="1">
        <v>45875.392361111109</v>
      </c>
      <c r="B197" s="127" t="s">
        <v>325</v>
      </c>
      <c r="C197">
        <v>1680.199951171875</v>
      </c>
      <c r="D197">
        <v>1686.199951171875</v>
      </c>
      <c r="E197">
        <v>1680.199951171875</v>
      </c>
      <c r="F197">
        <v>1686.199951171875</v>
      </c>
      <c r="G197">
        <v>10</v>
      </c>
      <c r="H197">
        <v>6.6865380130597014E-3</v>
      </c>
      <c r="I197">
        <v>11.199951171875</v>
      </c>
    </row>
    <row r="198" spans="1:9" x14ac:dyDescent="0.35">
      <c r="A198" s="1">
        <v>45875.395833333336</v>
      </c>
      <c r="B198" s="127" t="s">
        <v>325</v>
      </c>
      <c r="C198">
        <v>1686.5</v>
      </c>
      <c r="D198">
        <v>1692.699951171875</v>
      </c>
      <c r="E198">
        <v>1686.5</v>
      </c>
      <c r="F198">
        <v>1692.699951171875</v>
      </c>
      <c r="G198">
        <v>44</v>
      </c>
      <c r="H198">
        <v>1.0567135027985074E-2</v>
      </c>
      <c r="I198">
        <v>17.699951171875</v>
      </c>
    </row>
    <row r="199" spans="1:9" x14ac:dyDescent="0.35">
      <c r="A199" s="1">
        <v>45875.399305555555</v>
      </c>
      <c r="B199" s="127" t="s">
        <v>325</v>
      </c>
      <c r="C199">
        <v>1687.800048828125</v>
      </c>
      <c r="D199">
        <v>1692.699951171875</v>
      </c>
      <c r="E199">
        <v>1684</v>
      </c>
      <c r="F199">
        <v>1685</v>
      </c>
      <c r="G199">
        <v>35</v>
      </c>
      <c r="H199">
        <v>5.9701492537313433E-3</v>
      </c>
      <c r="I199">
        <v>10</v>
      </c>
    </row>
    <row r="200" spans="1:9" x14ac:dyDescent="0.35">
      <c r="A200" s="1">
        <v>45875.402777777781</v>
      </c>
      <c r="B200" s="127" t="s">
        <v>325</v>
      </c>
      <c r="C200">
        <v>1685</v>
      </c>
      <c r="D200">
        <v>1686.199951171875</v>
      </c>
      <c r="E200">
        <v>1681.0999755859375</v>
      </c>
      <c r="F200">
        <v>1685</v>
      </c>
      <c r="G200">
        <v>33</v>
      </c>
      <c r="H200">
        <v>5.9701492537313433E-3</v>
      </c>
      <c r="I200">
        <v>10</v>
      </c>
    </row>
    <row r="201" spans="1:9" x14ac:dyDescent="0.35">
      <c r="A201" s="1">
        <v>45875.40625</v>
      </c>
      <c r="B201" s="127" t="s">
        <v>325</v>
      </c>
      <c r="C201">
        <v>1682.199951171875</v>
      </c>
      <c r="D201">
        <v>1690</v>
      </c>
      <c r="E201">
        <v>1682.199951171875</v>
      </c>
      <c r="F201">
        <v>1688</v>
      </c>
      <c r="G201">
        <v>34</v>
      </c>
      <c r="H201">
        <v>7.7611940298507459E-3</v>
      </c>
      <c r="I201">
        <v>13</v>
      </c>
    </row>
    <row r="202" spans="1:9" x14ac:dyDescent="0.35">
      <c r="A202" s="1">
        <v>45875.409722222219</v>
      </c>
      <c r="B202" s="127" t="s">
        <v>325</v>
      </c>
      <c r="C202">
        <v>1688.9000244140625</v>
      </c>
      <c r="D202">
        <v>1690.9000244140625</v>
      </c>
      <c r="E202">
        <v>1688.800048828125</v>
      </c>
      <c r="F202">
        <v>1690.4000244140625</v>
      </c>
      <c r="G202">
        <v>28</v>
      </c>
      <c r="H202">
        <v>9.1940444263059699E-3</v>
      </c>
      <c r="I202">
        <v>15.4000244140625</v>
      </c>
    </row>
    <row r="203" spans="1:9" x14ac:dyDescent="0.35">
      <c r="A203" s="1">
        <v>45875.413194444445</v>
      </c>
      <c r="B203" s="127" t="s">
        <v>325</v>
      </c>
      <c r="C203">
        <v>1690.5999755859375</v>
      </c>
      <c r="D203">
        <v>1690.5999755859375</v>
      </c>
      <c r="E203">
        <v>1686.5</v>
      </c>
      <c r="F203">
        <v>1686.5</v>
      </c>
      <c r="G203">
        <v>12</v>
      </c>
      <c r="H203">
        <v>6.8656716417910451E-3</v>
      </c>
      <c r="I203">
        <v>11.5</v>
      </c>
    </row>
    <row r="204" spans="1:9" x14ac:dyDescent="0.35">
      <c r="A204" s="1">
        <v>45875.416666666664</v>
      </c>
      <c r="B204" s="127" t="s">
        <v>325</v>
      </c>
      <c r="C204">
        <v>1689</v>
      </c>
      <c r="D204">
        <v>1692</v>
      </c>
      <c r="E204">
        <v>1688.5</v>
      </c>
      <c r="F204">
        <v>1692</v>
      </c>
      <c r="G204">
        <v>16</v>
      </c>
      <c r="H204">
        <v>1.0149253731343283E-2</v>
      </c>
      <c r="I204">
        <v>17</v>
      </c>
    </row>
    <row r="205" spans="1:9" x14ac:dyDescent="0.35">
      <c r="A205" s="1">
        <v>45875.420138888891</v>
      </c>
      <c r="B205" s="127" t="s">
        <v>325</v>
      </c>
      <c r="C205">
        <v>1691.9000244140625</v>
      </c>
      <c r="D205">
        <v>1692.5</v>
      </c>
      <c r="E205">
        <v>1686.5</v>
      </c>
      <c r="F205">
        <v>1687.699951171875</v>
      </c>
      <c r="G205">
        <v>14</v>
      </c>
      <c r="H205">
        <v>7.5820604011194032E-3</v>
      </c>
      <c r="I205">
        <v>12.699951171875</v>
      </c>
    </row>
    <row r="206" spans="1:9" x14ac:dyDescent="0.35">
      <c r="A206" s="1">
        <v>45875.423611111109</v>
      </c>
      <c r="B206" s="127" t="s">
        <v>325</v>
      </c>
      <c r="C206">
        <v>1686.0999755859375</v>
      </c>
      <c r="D206">
        <v>1689.4000244140625</v>
      </c>
      <c r="E206">
        <v>1686.0999755859375</v>
      </c>
      <c r="F206">
        <v>1686.300048828125</v>
      </c>
      <c r="G206">
        <v>10</v>
      </c>
      <c r="H206">
        <v>6.7462978078358209E-3</v>
      </c>
      <c r="I206">
        <v>11.300048828125</v>
      </c>
    </row>
    <row r="207" spans="1:9" x14ac:dyDescent="0.35">
      <c r="A207" s="1">
        <v>45875.427083333336</v>
      </c>
      <c r="B207" s="127" t="s">
        <v>325</v>
      </c>
      <c r="C207">
        <v>1683.5999755859375</v>
      </c>
      <c r="D207">
        <v>1686.300048828125</v>
      </c>
      <c r="E207">
        <v>1677.9000244140625</v>
      </c>
      <c r="F207">
        <v>1682</v>
      </c>
      <c r="G207">
        <v>49</v>
      </c>
      <c r="H207">
        <v>4.1791044776119399E-3</v>
      </c>
      <c r="I207">
        <v>7</v>
      </c>
    </row>
    <row r="208" spans="1:9" x14ac:dyDescent="0.35">
      <c r="A208" s="1">
        <v>45875.430555555555</v>
      </c>
      <c r="B208" s="127" t="s">
        <v>325</v>
      </c>
      <c r="C208">
        <v>1682.699951171875</v>
      </c>
      <c r="D208">
        <v>1682.699951171875</v>
      </c>
      <c r="E208">
        <v>1677.4000244140625</v>
      </c>
      <c r="F208">
        <v>1677.4000244140625</v>
      </c>
      <c r="G208">
        <v>15</v>
      </c>
      <c r="H208">
        <v>1.432850396455224E-3</v>
      </c>
      <c r="I208">
        <v>2.4000244140625</v>
      </c>
    </row>
    <row r="209" spans="1:9" x14ac:dyDescent="0.35">
      <c r="A209" s="1">
        <v>45875.434027777781</v>
      </c>
      <c r="B209" s="127" t="s">
        <v>325</v>
      </c>
      <c r="C209">
        <v>1681</v>
      </c>
      <c r="D209">
        <v>1684</v>
      </c>
      <c r="E209">
        <v>1679</v>
      </c>
      <c r="F209">
        <v>1683</v>
      </c>
      <c r="G209">
        <v>36</v>
      </c>
      <c r="H209">
        <v>4.7761194029850747E-3</v>
      </c>
      <c r="I209">
        <v>8</v>
      </c>
    </row>
    <row r="210" spans="1:9" x14ac:dyDescent="0.35">
      <c r="A210" s="1">
        <v>45875.4375</v>
      </c>
      <c r="B210" s="127" t="s">
        <v>325</v>
      </c>
      <c r="C210">
        <v>1683.300048828125</v>
      </c>
      <c r="D210">
        <v>1685</v>
      </c>
      <c r="E210">
        <v>1683</v>
      </c>
      <c r="F210">
        <v>1685</v>
      </c>
      <c r="G210">
        <v>4</v>
      </c>
      <c r="H210">
        <v>5.9701492537313433E-3</v>
      </c>
      <c r="I210">
        <v>10</v>
      </c>
    </row>
    <row r="211" spans="1:9" x14ac:dyDescent="0.35">
      <c r="A211" s="1">
        <v>45875.440972222219</v>
      </c>
      <c r="B211" s="127" t="s">
        <v>325</v>
      </c>
      <c r="C211">
        <v>1687</v>
      </c>
      <c r="D211">
        <v>1688.800048828125</v>
      </c>
      <c r="E211">
        <v>1685.300048828125</v>
      </c>
      <c r="F211">
        <v>1686</v>
      </c>
      <c r="G211">
        <v>24</v>
      </c>
      <c r="H211">
        <v>6.5671641791044772E-3</v>
      </c>
      <c r="I211">
        <v>11</v>
      </c>
    </row>
    <row r="212" spans="1:9" x14ac:dyDescent="0.35">
      <c r="A212" s="1">
        <v>45875.444444444445</v>
      </c>
      <c r="B212" s="127" t="s">
        <v>325</v>
      </c>
      <c r="C212">
        <v>1686.4000244140625</v>
      </c>
      <c r="D212">
        <v>1686.4000244140625</v>
      </c>
      <c r="E212">
        <v>1683</v>
      </c>
      <c r="F212">
        <v>1685.5999755859375</v>
      </c>
      <c r="G212">
        <v>11</v>
      </c>
      <c r="H212">
        <v>6.328343633395522E-3</v>
      </c>
      <c r="I212">
        <v>10.5999755859375</v>
      </c>
    </row>
    <row r="213" spans="1:9" x14ac:dyDescent="0.35">
      <c r="A213" s="1">
        <v>45875.447916666664</v>
      </c>
      <c r="B213" s="127" t="s">
        <v>325</v>
      </c>
      <c r="C213">
        <v>1682</v>
      </c>
      <c r="D213">
        <v>1684.9000244140625</v>
      </c>
      <c r="E213">
        <v>1680.4000244140625</v>
      </c>
      <c r="F213">
        <v>1684.9000244140625</v>
      </c>
      <c r="G213">
        <v>13</v>
      </c>
      <c r="H213">
        <v>5.9104623367537317E-3</v>
      </c>
      <c r="I213">
        <v>9.9000244140625</v>
      </c>
    </row>
    <row r="214" spans="1:9" x14ac:dyDescent="0.35">
      <c r="A214" s="1">
        <v>45875.451388888891</v>
      </c>
      <c r="B214" s="127" t="s">
        <v>325</v>
      </c>
      <c r="C214">
        <v>1684.9000244140625</v>
      </c>
      <c r="D214">
        <v>1687.5</v>
      </c>
      <c r="E214">
        <v>1684.4000244140625</v>
      </c>
      <c r="F214">
        <v>1685.5999755859375</v>
      </c>
      <c r="G214">
        <v>10</v>
      </c>
      <c r="H214">
        <v>6.328343633395522E-3</v>
      </c>
      <c r="I214">
        <v>10.5999755859375</v>
      </c>
    </row>
    <row r="215" spans="1:9" x14ac:dyDescent="0.35">
      <c r="A215" s="1">
        <v>45875.454861111109</v>
      </c>
      <c r="B215" s="127" t="s">
        <v>325</v>
      </c>
      <c r="C215">
        <v>1688.199951171875</v>
      </c>
      <c r="D215">
        <v>1688.199951171875</v>
      </c>
      <c r="E215">
        <v>1685</v>
      </c>
      <c r="F215">
        <v>1685</v>
      </c>
      <c r="G215">
        <v>3</v>
      </c>
      <c r="H215">
        <v>5.9701492537313433E-3</v>
      </c>
      <c r="I215">
        <v>10</v>
      </c>
    </row>
    <row r="216" spans="1:9" x14ac:dyDescent="0.35">
      <c r="A216" s="1">
        <v>45875.458333333336</v>
      </c>
      <c r="B216" s="127" t="s">
        <v>325</v>
      </c>
      <c r="C216">
        <v>1688.800048828125</v>
      </c>
      <c r="D216">
        <v>1690</v>
      </c>
      <c r="E216">
        <v>1687.300048828125</v>
      </c>
      <c r="F216">
        <v>1690</v>
      </c>
      <c r="G216">
        <v>26</v>
      </c>
      <c r="H216">
        <v>8.9552238805970154E-3</v>
      </c>
      <c r="I216">
        <v>15</v>
      </c>
    </row>
    <row r="217" spans="1:9" x14ac:dyDescent="0.35">
      <c r="A217" s="1">
        <v>45875.461805555555</v>
      </c>
      <c r="B217" s="127" t="s">
        <v>325</v>
      </c>
      <c r="C217">
        <v>1688.5999755859375</v>
      </c>
      <c r="D217">
        <v>1688.5999755859375</v>
      </c>
      <c r="E217">
        <v>1688.5999755859375</v>
      </c>
      <c r="F217">
        <v>1688.5999755859375</v>
      </c>
      <c r="G217">
        <v>2</v>
      </c>
      <c r="H217">
        <v>8.1193884095149254E-3</v>
      </c>
      <c r="I217">
        <v>13.5999755859375</v>
      </c>
    </row>
    <row r="218" spans="1:9" x14ac:dyDescent="0.35">
      <c r="A218" s="1">
        <v>45875.465277777781</v>
      </c>
      <c r="B218" s="127" t="s">
        <v>325</v>
      </c>
      <c r="C218">
        <v>1690.5999755859375</v>
      </c>
      <c r="D218">
        <v>1692</v>
      </c>
      <c r="E218">
        <v>1690.0999755859375</v>
      </c>
      <c r="F218">
        <v>1691.9000244140625</v>
      </c>
      <c r="G218">
        <v>10</v>
      </c>
      <c r="H218">
        <v>1.0089566814365672E-2</v>
      </c>
      <c r="I218">
        <v>16.9000244140625</v>
      </c>
    </row>
    <row r="219" spans="1:9" x14ac:dyDescent="0.35">
      <c r="A219" s="1">
        <v>45875.46875</v>
      </c>
      <c r="B219" s="127" t="s">
        <v>325</v>
      </c>
      <c r="C219">
        <v>1691.9000244140625</v>
      </c>
      <c r="D219">
        <v>1691.9000244140625</v>
      </c>
      <c r="E219">
        <v>1689.0999755859375</v>
      </c>
      <c r="F219">
        <v>1689.9000244140625</v>
      </c>
      <c r="G219">
        <v>10</v>
      </c>
      <c r="H219">
        <v>8.8955369636194038E-3</v>
      </c>
      <c r="I219">
        <v>14.9000244140625</v>
      </c>
    </row>
    <row r="220" spans="1:9" x14ac:dyDescent="0.35">
      <c r="A220" s="1">
        <v>45875.472222222219</v>
      </c>
      <c r="B220" s="127" t="s">
        <v>325</v>
      </c>
      <c r="C220">
        <v>1693.800048828125</v>
      </c>
      <c r="D220">
        <v>1696</v>
      </c>
      <c r="E220">
        <v>1691.9000244140625</v>
      </c>
      <c r="F220">
        <v>1696</v>
      </c>
      <c r="G220">
        <v>57</v>
      </c>
      <c r="H220">
        <v>1.2537313432835821E-2</v>
      </c>
      <c r="I220">
        <v>21</v>
      </c>
    </row>
    <row r="221" spans="1:9" x14ac:dyDescent="0.35">
      <c r="A221" s="1">
        <v>45875.475694444445</v>
      </c>
      <c r="B221" s="127" t="s">
        <v>325</v>
      </c>
      <c r="C221">
        <v>1699.9000244140625</v>
      </c>
      <c r="D221">
        <v>1714</v>
      </c>
      <c r="E221">
        <v>1697</v>
      </c>
      <c r="F221">
        <v>1707.0999755859375</v>
      </c>
      <c r="G221">
        <v>248</v>
      </c>
      <c r="H221">
        <v>1.916416452891791E-2</v>
      </c>
      <c r="I221">
        <v>32.0999755859375</v>
      </c>
    </row>
    <row r="222" spans="1:9" x14ac:dyDescent="0.35">
      <c r="A222" s="1">
        <v>45875.479166666664</v>
      </c>
      <c r="B222" s="127" t="s">
        <v>325</v>
      </c>
      <c r="C222">
        <v>1714</v>
      </c>
      <c r="D222">
        <v>1714</v>
      </c>
      <c r="E222">
        <v>1707.0999755859375</v>
      </c>
      <c r="F222">
        <v>1707.0999755859375</v>
      </c>
      <c r="G222">
        <v>0</v>
      </c>
      <c r="H222">
        <v>1.916416452891791E-2</v>
      </c>
      <c r="I222">
        <v>32.0999755859375</v>
      </c>
    </row>
    <row r="223" spans="1:9" x14ac:dyDescent="0.35">
      <c r="A223" s="1">
        <v>45875.541666666664</v>
      </c>
      <c r="B223" s="127" t="s">
        <v>325</v>
      </c>
      <c r="C223">
        <v>1714.0999755859375</v>
      </c>
      <c r="D223">
        <v>1718.199951171875</v>
      </c>
      <c r="E223">
        <v>1713.9000244140625</v>
      </c>
      <c r="F223">
        <v>1716.9000244140625</v>
      </c>
      <c r="G223">
        <v>104</v>
      </c>
      <c r="H223">
        <v>2.501493994869403E-2</v>
      </c>
      <c r="I223">
        <v>41.9000244140625</v>
      </c>
    </row>
    <row r="224" spans="1:9" x14ac:dyDescent="0.35">
      <c r="A224" s="1">
        <v>45875.545138888891</v>
      </c>
      <c r="B224" s="127" t="s">
        <v>325</v>
      </c>
      <c r="C224">
        <v>1710.0999755859375</v>
      </c>
      <c r="D224">
        <v>1713.800048828125</v>
      </c>
      <c r="E224">
        <v>1708.199951171875</v>
      </c>
      <c r="F224">
        <v>1708.5999755859375</v>
      </c>
      <c r="G224">
        <v>28</v>
      </c>
      <c r="H224">
        <v>2.0059686916977612E-2</v>
      </c>
      <c r="I224">
        <v>33.5999755859375</v>
      </c>
    </row>
    <row r="225" spans="1:9" x14ac:dyDescent="0.35">
      <c r="A225" s="1">
        <v>45875.548611111109</v>
      </c>
      <c r="B225" s="127" t="s">
        <v>325</v>
      </c>
      <c r="C225">
        <v>1707.199951171875</v>
      </c>
      <c r="D225">
        <v>1719.9000244140625</v>
      </c>
      <c r="E225">
        <v>1707</v>
      </c>
      <c r="F225">
        <v>1713</v>
      </c>
      <c r="G225">
        <v>92</v>
      </c>
      <c r="H225">
        <v>2.2686567164179106E-2</v>
      </c>
      <c r="I225">
        <v>38</v>
      </c>
    </row>
    <row r="226" spans="1:9" x14ac:dyDescent="0.35">
      <c r="A226" s="1">
        <v>45875.552083333336</v>
      </c>
      <c r="B226" s="127" t="s">
        <v>325</v>
      </c>
      <c r="C226">
        <v>1713</v>
      </c>
      <c r="D226">
        <v>1715</v>
      </c>
      <c r="E226">
        <v>1708.699951171875</v>
      </c>
      <c r="F226">
        <v>1712</v>
      </c>
      <c r="G226">
        <v>45</v>
      </c>
      <c r="H226">
        <v>2.208955223880597E-2</v>
      </c>
      <c r="I226">
        <v>37</v>
      </c>
    </row>
    <row r="227" spans="1:9" x14ac:dyDescent="0.35">
      <c r="A227" s="1">
        <v>45875.555555555555</v>
      </c>
      <c r="B227" s="127" t="s">
        <v>325</v>
      </c>
      <c r="C227">
        <v>1708.9000244140625</v>
      </c>
      <c r="D227">
        <v>1712</v>
      </c>
      <c r="E227">
        <v>1707</v>
      </c>
      <c r="F227">
        <v>1709.300048828125</v>
      </c>
      <c r="G227">
        <v>37</v>
      </c>
      <c r="H227">
        <v>2.0477641091417909E-2</v>
      </c>
      <c r="I227">
        <v>34.300048828125</v>
      </c>
    </row>
    <row r="228" spans="1:9" x14ac:dyDescent="0.35">
      <c r="A228" s="1">
        <v>45875.559027777781</v>
      </c>
      <c r="B228" s="127" t="s">
        <v>325</v>
      </c>
      <c r="C228">
        <v>1705.5</v>
      </c>
      <c r="D228">
        <v>1708.0999755859375</v>
      </c>
      <c r="E228">
        <v>1698.199951171875</v>
      </c>
      <c r="F228">
        <v>1704.199951171875</v>
      </c>
      <c r="G228">
        <v>68</v>
      </c>
      <c r="H228">
        <v>1.7432806669776119E-2</v>
      </c>
      <c r="I228">
        <v>29.199951171875</v>
      </c>
    </row>
    <row r="229" spans="1:9" x14ac:dyDescent="0.35">
      <c r="A229" s="1">
        <v>45875.5625</v>
      </c>
      <c r="B229" s="127" t="s">
        <v>325</v>
      </c>
      <c r="C229">
        <v>1705</v>
      </c>
      <c r="D229">
        <v>1719.9000244140625</v>
      </c>
      <c r="E229">
        <v>1675.5999755859375</v>
      </c>
      <c r="F229">
        <v>1705</v>
      </c>
      <c r="G229">
        <v>8</v>
      </c>
      <c r="H229">
        <v>1.7910447761194031E-2</v>
      </c>
      <c r="I229">
        <v>30</v>
      </c>
    </row>
  </sheetData>
  <mergeCells count="6">
    <mergeCell ref="AE1:AI1"/>
    <mergeCell ref="AJ1:AN1"/>
    <mergeCell ref="K1:O1"/>
    <mergeCell ref="P1:T1"/>
    <mergeCell ref="U1:Y1"/>
    <mergeCell ref="Z1:AD1"/>
  </mergeCells>
  <phoneticPr fontId="3"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42899-65CD-46BA-8DAA-64AAA247C9C6}">
  <dimension ref="A1:B6"/>
  <sheetViews>
    <sheetView workbookViewId="0">
      <selection sqref="A1:B6"/>
    </sheetView>
  </sheetViews>
  <sheetFormatPr defaultRowHeight="14.5" x14ac:dyDescent="0.35"/>
  <cols>
    <col min="1" max="1" width="9.7265625" bestFit="1" customWidth="1"/>
    <col min="2" max="2" width="80.7265625" bestFit="1" customWidth="1"/>
  </cols>
  <sheetData>
    <row r="1" spans="1:2" x14ac:dyDescent="0.35">
      <c r="A1" t="s">
        <v>31</v>
      </c>
      <c r="B1" t="s">
        <v>121</v>
      </c>
    </row>
    <row r="2" spans="1:2" x14ac:dyDescent="0.35">
      <c r="A2" t="s">
        <v>122</v>
      </c>
      <c r="B2" t="s">
        <v>164</v>
      </c>
    </row>
    <row r="3" spans="1:2" x14ac:dyDescent="0.35">
      <c r="A3" t="s">
        <v>123</v>
      </c>
      <c r="B3" t="s">
        <v>310</v>
      </c>
    </row>
    <row r="4" spans="1:2" ht="319" x14ac:dyDescent="0.35">
      <c r="A4" t="s">
        <v>124</v>
      </c>
      <c r="B4" s="124" t="s">
        <v>321</v>
      </c>
    </row>
    <row r="5" spans="1:2" x14ac:dyDescent="0.35">
      <c r="A5" t="s">
        <v>27</v>
      </c>
      <c r="B5" t="s">
        <v>125</v>
      </c>
    </row>
    <row r="6" spans="1:2" x14ac:dyDescent="0.35">
      <c r="A6" t="s">
        <v>50</v>
      </c>
      <c r="B6" t="s">
        <v>83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820B-631E-4F12-AC55-1DD64EEFC898}">
  <dimension ref="A1:H14"/>
  <sheetViews>
    <sheetView workbookViewId="0">
      <selection activeCell="A25" sqref="A25:H25"/>
    </sheetView>
  </sheetViews>
  <sheetFormatPr defaultRowHeight="14.5" x14ac:dyDescent="0.35"/>
  <cols>
    <col min="1" max="1" width="15.54296875" bestFit="1" customWidth="1"/>
    <col min="2" max="2" width="10.453125" bestFit="1" customWidth="1"/>
    <col min="3" max="3" width="11.08984375" bestFit="1" customWidth="1"/>
    <col min="4" max="4" width="9.36328125" bestFit="1" customWidth="1"/>
    <col min="5" max="5" width="10" bestFit="1" customWidth="1"/>
    <col min="6" max="6" width="10.6328125" bestFit="1" customWidth="1"/>
    <col min="7" max="7" width="8.90625" bestFit="1" customWidth="1"/>
    <col min="8" max="8" width="8.81640625" bestFit="1" customWidth="1"/>
  </cols>
  <sheetData>
    <row r="1" spans="1:8" x14ac:dyDescent="0.35">
      <c r="A1" t="s">
        <v>27</v>
      </c>
      <c r="B1" t="s">
        <v>91</v>
      </c>
      <c r="C1" t="s">
        <v>92</v>
      </c>
      <c r="D1" t="s">
        <v>95</v>
      </c>
      <c r="E1" t="s">
        <v>93</v>
      </c>
      <c r="F1" t="s">
        <v>94</v>
      </c>
      <c r="G1" t="s">
        <v>96</v>
      </c>
      <c r="H1" t="s">
        <v>97</v>
      </c>
    </row>
    <row r="2" spans="1:8" x14ac:dyDescent="0.35">
      <c r="A2" s="1">
        <v>45839</v>
      </c>
      <c r="B2">
        <v>4.8000000000000001E-2</v>
      </c>
      <c r="C2">
        <v>0.06</v>
      </c>
      <c r="D2">
        <v>5.3999999999999999E-2</v>
      </c>
      <c r="E2">
        <v>6.6000000000000003E-2</v>
      </c>
      <c r="F2">
        <v>8.8999999999999996E-2</v>
      </c>
      <c r="G2">
        <v>7.7499999999999999E-2</v>
      </c>
      <c r="H2">
        <v>80096.3</v>
      </c>
    </row>
    <row r="3" spans="1:8" x14ac:dyDescent="0.35">
      <c r="A3" s="1">
        <v>45809</v>
      </c>
      <c r="B3">
        <v>4.8000000000000001E-2</v>
      </c>
      <c r="C3">
        <v>0.06</v>
      </c>
      <c r="D3">
        <v>5.3999999999999999E-2</v>
      </c>
      <c r="E3">
        <v>6.6000000000000003E-2</v>
      </c>
      <c r="F3">
        <v>8.8999999999999996E-2</v>
      </c>
      <c r="G3">
        <v>7.7499999999999999E-2</v>
      </c>
      <c r="H3">
        <v>80096.3</v>
      </c>
    </row>
    <row r="4" spans="1:8" x14ac:dyDescent="0.35">
      <c r="A4" s="1">
        <v>45778</v>
      </c>
      <c r="B4">
        <v>4.8000000000000001E-2</v>
      </c>
      <c r="C4">
        <v>0.06</v>
      </c>
      <c r="D4">
        <v>5.3999999999999999E-2</v>
      </c>
      <c r="E4">
        <v>6.6000000000000003E-2</v>
      </c>
      <c r="F4">
        <v>8.8999999999999996E-2</v>
      </c>
      <c r="G4">
        <v>7.7499999999999999E-2</v>
      </c>
      <c r="H4">
        <v>80096.3</v>
      </c>
    </row>
    <row r="5" spans="1:8" x14ac:dyDescent="0.35">
      <c r="A5" s="1">
        <v>45748</v>
      </c>
      <c r="B5">
        <v>4.8000000000000001E-2</v>
      </c>
      <c r="C5">
        <v>0.06</v>
      </c>
      <c r="D5">
        <v>5.3999999999999999E-2</v>
      </c>
      <c r="E5">
        <v>6.6000000000000003E-2</v>
      </c>
      <c r="F5">
        <v>8.8999999999999996E-2</v>
      </c>
      <c r="G5">
        <v>7.7499999999999999E-2</v>
      </c>
      <c r="H5">
        <v>80096.3</v>
      </c>
    </row>
    <row r="6" spans="1:8" x14ac:dyDescent="0.35">
      <c r="A6" s="1">
        <v>45717</v>
      </c>
      <c r="B6">
        <v>4.8000000000000001E-2</v>
      </c>
      <c r="C6">
        <v>0.06</v>
      </c>
      <c r="D6">
        <v>5.3999999999999999E-2</v>
      </c>
      <c r="E6">
        <v>6.6000000000000003E-2</v>
      </c>
      <c r="F6">
        <v>0.09</v>
      </c>
      <c r="G6">
        <v>7.8E-2</v>
      </c>
      <c r="H6">
        <v>80650.31</v>
      </c>
    </row>
    <row r="7" spans="1:8" x14ac:dyDescent="0.35">
      <c r="A7" s="1">
        <v>45689</v>
      </c>
      <c r="B7">
        <v>4.8000000000000001E-2</v>
      </c>
      <c r="C7">
        <v>0.06</v>
      </c>
      <c r="D7">
        <v>5.3999999999999999E-2</v>
      </c>
      <c r="E7">
        <v>6.7000000000000004E-2</v>
      </c>
      <c r="F7">
        <v>0.09</v>
      </c>
      <c r="G7">
        <v>7.85E-2</v>
      </c>
      <c r="H7">
        <v>79471.09</v>
      </c>
    </row>
    <row r="8" spans="1:8" x14ac:dyDescent="0.35">
      <c r="A8" s="1">
        <v>45658</v>
      </c>
      <c r="B8">
        <v>4.9000000000000002E-2</v>
      </c>
      <c r="C8">
        <v>5.8999999999999997E-2</v>
      </c>
      <c r="D8">
        <v>5.3999999999999999E-2</v>
      </c>
      <c r="E8">
        <v>6.7000000000000004E-2</v>
      </c>
      <c r="F8">
        <v>0.09</v>
      </c>
      <c r="G8">
        <v>7.85E-2</v>
      </c>
      <c r="H8">
        <v>78985.97</v>
      </c>
    </row>
    <row r="9" spans="1:8" x14ac:dyDescent="0.35">
      <c r="A9" s="1">
        <v>45627</v>
      </c>
      <c r="B9">
        <v>0.05</v>
      </c>
      <c r="C9">
        <v>5.8999999999999997E-2</v>
      </c>
      <c r="D9">
        <v>5.45E-2</v>
      </c>
      <c r="E9">
        <v>6.7000000000000004E-2</v>
      </c>
      <c r="F9">
        <v>0.09</v>
      </c>
      <c r="G9">
        <v>7.85E-2</v>
      </c>
      <c r="H9">
        <v>81214.37</v>
      </c>
    </row>
    <row r="10" spans="1:8" x14ac:dyDescent="0.35">
      <c r="A10" s="1">
        <v>45597</v>
      </c>
      <c r="B10">
        <v>5.0999999999999997E-2</v>
      </c>
      <c r="C10">
        <v>0.06</v>
      </c>
      <c r="D10">
        <v>5.5499999999999994E-2</v>
      </c>
      <c r="E10">
        <v>6.7000000000000004E-2</v>
      </c>
      <c r="F10">
        <v>0.09</v>
      </c>
      <c r="G10">
        <v>7.85E-2</v>
      </c>
      <c r="H10">
        <v>82039.08</v>
      </c>
    </row>
    <row r="11" spans="1:8" x14ac:dyDescent="0.35">
      <c r="A11" s="1">
        <v>45566</v>
      </c>
      <c r="B11">
        <v>5.1999999999999998E-2</v>
      </c>
      <c r="C11">
        <v>0.06</v>
      </c>
      <c r="D11">
        <v>5.5999999999999994E-2</v>
      </c>
      <c r="E11">
        <v>6.7000000000000004E-2</v>
      </c>
      <c r="F11">
        <v>9.0999999999999998E-2</v>
      </c>
      <c r="G11">
        <v>7.9000000000000001E-2</v>
      </c>
      <c r="H11">
        <v>82469.16</v>
      </c>
    </row>
    <row r="12" spans="1:8" x14ac:dyDescent="0.35">
      <c r="A12" s="1">
        <v>45536</v>
      </c>
      <c r="B12">
        <v>5.2999999999999999E-2</v>
      </c>
      <c r="C12">
        <v>0.06</v>
      </c>
      <c r="D12">
        <v>5.6499999999999995E-2</v>
      </c>
      <c r="E12">
        <v>6.7000000000000004E-2</v>
      </c>
      <c r="F12">
        <v>9.0999999999999998E-2</v>
      </c>
      <c r="G12">
        <v>7.9000000000000001E-2</v>
      </c>
      <c r="H12">
        <v>82344.14</v>
      </c>
    </row>
    <row r="13" spans="1:8" x14ac:dyDescent="0.35">
      <c r="A13" s="1">
        <v>45505</v>
      </c>
      <c r="B13">
        <v>5.2999999999999999E-2</v>
      </c>
      <c r="C13">
        <v>6.0999999999999999E-2</v>
      </c>
      <c r="D13">
        <v>5.6999999999999995E-2</v>
      </c>
      <c r="E13">
        <v>6.8000000000000005E-2</v>
      </c>
      <c r="F13">
        <v>9.1999999999999998E-2</v>
      </c>
      <c r="G13">
        <v>0.08</v>
      </c>
      <c r="H13">
        <v>81992.789999999994</v>
      </c>
    </row>
    <row r="14" spans="1:8" x14ac:dyDescent="0.35">
      <c r="A14" s="1">
        <v>45474</v>
      </c>
      <c r="B14">
        <v>5.5E-2</v>
      </c>
      <c r="C14">
        <v>6.2E-2</v>
      </c>
      <c r="D14">
        <v>5.8499999999999996E-2</v>
      </c>
      <c r="E14">
        <v>6.9000000000000006E-2</v>
      </c>
      <c r="F14">
        <v>9.2999999999999999E-2</v>
      </c>
      <c r="G14">
        <v>8.1000000000000003E-2</v>
      </c>
      <c r="H14">
        <v>81181.179999999993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999F-BAE6-46DB-B626-7EE6FBC38D39}">
  <dimension ref="A1:B2"/>
  <sheetViews>
    <sheetView workbookViewId="0">
      <selection activeCell="N18" sqref="N18"/>
    </sheetView>
  </sheetViews>
  <sheetFormatPr defaultRowHeight="14.5" x14ac:dyDescent="0.35"/>
  <cols>
    <col min="1" max="1" width="6.90625" bestFit="1" customWidth="1"/>
    <col min="2" max="2" width="10.453125" bestFit="1" customWidth="1"/>
  </cols>
  <sheetData>
    <row r="1" spans="1:2" x14ac:dyDescent="0.35">
      <c r="A1" t="s">
        <v>50</v>
      </c>
      <c r="B1" t="s">
        <v>27</v>
      </c>
    </row>
    <row r="2" spans="1:2" x14ac:dyDescent="0.35">
      <c r="A2" t="s">
        <v>83</v>
      </c>
      <c r="B2" t="s">
        <v>216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325C-DA95-449C-9D75-8BE485949588}">
  <dimension ref="A1:Z12"/>
  <sheetViews>
    <sheetView workbookViewId="0">
      <selection activeCell="N18" sqref="N18:N19"/>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customWidth="1"/>
    <col min="8" max="8" width="16.54296875" bestFit="1" customWidth="1"/>
    <col min="9" max="9" width="17.54296875" customWidth="1"/>
    <col min="10" max="10" width="16.54296875" bestFit="1" customWidth="1"/>
    <col min="11" max="11" width="17.54296875" customWidth="1"/>
    <col min="12" max="12" width="16.54296875" bestFit="1" customWidth="1"/>
    <col min="13" max="13" width="17.54296875" bestFit="1" customWidth="1"/>
    <col min="14" max="20" width="13.08984375" customWidth="1"/>
    <col min="21" max="23" width="13.08984375" style="49" customWidth="1"/>
    <col min="24" max="26" width="9.453125" style="49" bestFit="1" customWidth="1"/>
  </cols>
  <sheetData>
    <row r="1" spans="1:26" x14ac:dyDescent="0.35">
      <c r="A1" t="s">
        <v>89</v>
      </c>
      <c r="B1" t="s">
        <v>98</v>
      </c>
      <c r="C1" t="s">
        <v>99</v>
      </c>
      <c r="D1" t="s">
        <v>118</v>
      </c>
      <c r="E1" t="s">
        <v>119</v>
      </c>
      <c r="F1" t="s">
        <v>244</v>
      </c>
      <c r="G1" t="s">
        <v>245</v>
      </c>
      <c r="H1" t="s">
        <v>246</v>
      </c>
      <c r="I1" t="s">
        <v>247</v>
      </c>
      <c r="J1" t="s">
        <v>248</v>
      </c>
      <c r="K1" t="s">
        <v>249</v>
      </c>
      <c r="X1"/>
      <c r="Y1"/>
      <c r="Z1"/>
    </row>
    <row r="2" spans="1:26" x14ac:dyDescent="0.35">
      <c r="A2" t="s">
        <v>101</v>
      </c>
      <c r="U2"/>
      <c r="V2"/>
      <c r="W2"/>
      <c r="X2"/>
      <c r="Y2"/>
      <c r="Z2"/>
    </row>
    <row r="3" spans="1:26" x14ac:dyDescent="0.35">
      <c r="A3" t="s">
        <v>102</v>
      </c>
      <c r="U3"/>
      <c r="V3"/>
      <c r="W3"/>
      <c r="X3"/>
      <c r="Y3"/>
      <c r="Z3"/>
    </row>
    <row r="4" spans="1:26" x14ac:dyDescent="0.35">
      <c r="A4" t="s">
        <v>103</v>
      </c>
      <c r="U4"/>
      <c r="V4"/>
      <c r="W4"/>
      <c r="X4"/>
      <c r="Y4"/>
      <c r="Z4"/>
    </row>
    <row r="5" spans="1:26" x14ac:dyDescent="0.35">
      <c r="A5" t="s">
        <v>104</v>
      </c>
      <c r="B5">
        <v>0.04</v>
      </c>
      <c r="C5">
        <v>0</v>
      </c>
      <c r="D5">
        <v>0.04</v>
      </c>
      <c r="E5">
        <v>-7835.26</v>
      </c>
      <c r="F5">
        <v>0.04</v>
      </c>
      <c r="G5">
        <v>-8028.37</v>
      </c>
      <c r="H5">
        <v>0.04</v>
      </c>
      <c r="I5">
        <v>-12179.01</v>
      </c>
      <c r="J5">
        <v>0.04</v>
      </c>
      <c r="K5">
        <v>-9151.23</v>
      </c>
      <c r="U5"/>
      <c r="V5"/>
      <c r="W5"/>
      <c r="X5"/>
      <c r="Y5"/>
      <c r="Z5"/>
    </row>
    <row r="6" spans="1:26" x14ac:dyDescent="0.35">
      <c r="A6" t="s">
        <v>105</v>
      </c>
      <c r="B6">
        <v>0.04</v>
      </c>
      <c r="C6">
        <v>-238.55</v>
      </c>
      <c r="D6">
        <v>0.04</v>
      </c>
      <c r="E6">
        <v>0</v>
      </c>
      <c r="F6">
        <v>0.04</v>
      </c>
      <c r="G6">
        <v>-16955.189999999999</v>
      </c>
      <c r="H6">
        <v>0.04</v>
      </c>
      <c r="I6">
        <v>-4525.3599999999997</v>
      </c>
      <c r="J6">
        <v>0.04</v>
      </c>
      <c r="K6">
        <v>-8953.06</v>
      </c>
      <c r="U6"/>
      <c r="V6"/>
      <c r="W6"/>
      <c r="X6"/>
      <c r="Y6"/>
      <c r="Z6"/>
    </row>
    <row r="7" spans="1:26" x14ac:dyDescent="0.35">
      <c r="A7" t="s">
        <v>106</v>
      </c>
      <c r="U7"/>
      <c r="V7"/>
      <c r="W7"/>
      <c r="X7"/>
      <c r="Y7"/>
      <c r="Z7"/>
    </row>
    <row r="8" spans="1:26" x14ac:dyDescent="0.35">
      <c r="A8" t="s">
        <v>107</v>
      </c>
      <c r="B8">
        <v>0.04</v>
      </c>
      <c r="C8">
        <v>-1082.26</v>
      </c>
      <c r="D8">
        <v>0.04</v>
      </c>
      <c r="E8">
        <v>0</v>
      </c>
      <c r="F8">
        <v>0.04</v>
      </c>
      <c r="G8">
        <v>-5048.4399999999996</v>
      </c>
      <c r="H8">
        <v>0.04</v>
      </c>
      <c r="I8">
        <v>-8874.19</v>
      </c>
      <c r="J8">
        <v>0.04</v>
      </c>
      <c r="K8">
        <v>-1892.63</v>
      </c>
      <c r="U8"/>
      <c r="V8"/>
      <c r="W8"/>
      <c r="X8"/>
      <c r="Y8"/>
      <c r="Z8"/>
    </row>
    <row r="9" spans="1:26" x14ac:dyDescent="0.35">
      <c r="A9" t="s">
        <v>108</v>
      </c>
      <c r="U9"/>
      <c r="V9"/>
      <c r="W9"/>
      <c r="X9"/>
      <c r="Y9"/>
      <c r="Z9"/>
    </row>
    <row r="10" spans="1:26" x14ac:dyDescent="0.35">
      <c r="A10" t="s">
        <v>109</v>
      </c>
      <c r="B10">
        <v>0.04</v>
      </c>
      <c r="C10">
        <v>-173.04</v>
      </c>
      <c r="D10">
        <v>0.04</v>
      </c>
      <c r="E10">
        <v>0</v>
      </c>
      <c r="F10">
        <v>0.04</v>
      </c>
      <c r="G10">
        <v>-944.44</v>
      </c>
      <c r="H10">
        <v>0.04</v>
      </c>
      <c r="I10">
        <v>0</v>
      </c>
      <c r="J10">
        <v>0.04</v>
      </c>
      <c r="K10">
        <v>0</v>
      </c>
      <c r="U10"/>
      <c r="V10"/>
      <c r="W10"/>
      <c r="X10"/>
      <c r="Y10"/>
      <c r="Z10"/>
    </row>
    <row r="11" spans="1:26" x14ac:dyDescent="0.35">
      <c r="M11" t="e" cm="1">
        <f t="array" ref="M11:W11">DATEVALUE(RIGHT(daily_8h30_omo[#Headers], 10))</f>
        <v>#VALUE!</v>
      </c>
      <c r="N11" s="2">
        <v>45868</v>
      </c>
      <c r="O11" s="2">
        <v>45868</v>
      </c>
      <c r="P11" s="2">
        <v>45869</v>
      </c>
      <c r="Q11" s="2">
        <v>45869</v>
      </c>
      <c r="R11" s="2">
        <v>45870</v>
      </c>
      <c r="S11" s="2">
        <v>45870</v>
      </c>
      <c r="T11" s="2">
        <v>45873</v>
      </c>
      <c r="U11" s="2">
        <v>45873</v>
      </c>
      <c r="V11" s="2">
        <v>45874</v>
      </c>
      <c r="W11" s="2">
        <v>45874</v>
      </c>
      <c r="X11" s="48"/>
      <c r="Y11"/>
      <c r="Z11"/>
    </row>
    <row r="12" spans="1:26" x14ac:dyDescent="0.35">
      <c r="U12"/>
      <c r="V12"/>
      <c r="W12"/>
      <c r="X12"/>
      <c r="Y12"/>
      <c r="Z12"/>
    </row>
  </sheetData>
  <phoneticPr fontId="3" type="noConversion"/>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E33A2-A2E0-4BA5-A58C-3EE7C928BDB2}">
  <dimension ref="A1:O25"/>
  <sheetViews>
    <sheetView topLeftCell="A28" workbookViewId="0">
      <selection activeCell="A25" sqref="A25:H25"/>
    </sheetView>
  </sheetViews>
  <sheetFormatPr defaultRowHeight="14.5" x14ac:dyDescent="0.35"/>
  <cols>
    <col min="1" max="1" width="10.45312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7" width="23.7265625" bestFit="1" customWidth="1"/>
    <col min="18" max="18" width="16.90625" bestFit="1" customWidth="1"/>
    <col min="19" max="19" width="11.453125" bestFit="1" customWidth="1"/>
    <col min="20" max="20" width="19.54296875" bestFit="1" customWidth="1"/>
    <col min="21" max="21" width="10.81640625" bestFit="1" customWidth="1"/>
    <col min="22" max="22" width="20" customWidth="1"/>
    <col min="23" max="23" width="16.08984375" bestFit="1" customWidth="1"/>
    <col min="24" max="24" width="15.1796875" bestFit="1" customWidth="1"/>
    <col min="25" max="25" width="20.6328125" bestFit="1" customWidth="1"/>
    <col min="26" max="26" width="11.26953125" bestFit="1" customWidth="1"/>
    <col min="27" max="27" width="20.26953125" bestFit="1" customWidth="1"/>
    <col min="28" max="28" width="20.7265625" bestFit="1" customWidth="1"/>
  </cols>
  <sheetData>
    <row r="1" spans="1:15" x14ac:dyDescent="0.35">
      <c r="A1" t="s">
        <v>27</v>
      </c>
      <c r="B1" t="s">
        <v>71</v>
      </c>
      <c r="C1" t="s">
        <v>84</v>
      </c>
      <c r="D1" t="s">
        <v>85</v>
      </c>
      <c r="E1" t="s">
        <v>72</v>
      </c>
      <c r="F1" t="s">
        <v>73</v>
      </c>
      <c r="G1" t="s">
        <v>75</v>
      </c>
      <c r="H1" t="s">
        <v>74</v>
      </c>
      <c r="I1" t="s">
        <v>76</v>
      </c>
      <c r="J1" t="s">
        <v>80</v>
      </c>
      <c r="K1" t="s">
        <v>81</v>
      </c>
      <c r="L1" t="s">
        <v>82</v>
      </c>
      <c r="M1" t="s">
        <v>86</v>
      </c>
      <c r="N1" t="s">
        <v>87</v>
      </c>
      <c r="O1" t="s">
        <v>88</v>
      </c>
    </row>
    <row r="2" spans="1:15" x14ac:dyDescent="0.35">
      <c r="A2" s="2">
        <v>45874</v>
      </c>
      <c r="B2">
        <v>5.2200000000000003E-2</v>
      </c>
      <c r="C2">
        <v>4.82E-2</v>
      </c>
      <c r="D2">
        <v>5.1299999999999998E-2</v>
      </c>
      <c r="E2">
        <v>25219</v>
      </c>
      <c r="F2">
        <v>26479.95</v>
      </c>
      <c r="G2">
        <v>26420</v>
      </c>
      <c r="H2">
        <v>23958.05</v>
      </c>
      <c r="I2">
        <v>26480</v>
      </c>
      <c r="J2">
        <v>19996.919999999998</v>
      </c>
      <c r="K2">
        <v>-22865.4</v>
      </c>
      <c r="L2">
        <v>-2868.4800000000032</v>
      </c>
      <c r="M2">
        <v>0</v>
      </c>
      <c r="N2">
        <v>212961.57</v>
      </c>
      <c r="O2">
        <v>212961.57</v>
      </c>
    </row>
    <row r="3" spans="1:15" x14ac:dyDescent="0.35">
      <c r="A3" s="2">
        <v>45873</v>
      </c>
      <c r="B3">
        <v>5.2200000000000003E-2</v>
      </c>
      <c r="C3">
        <v>4.82E-2</v>
      </c>
      <c r="D3">
        <v>5.1299999999999998E-2</v>
      </c>
      <c r="E3">
        <v>25219</v>
      </c>
      <c r="F3">
        <v>26479.95</v>
      </c>
      <c r="G3">
        <v>26420</v>
      </c>
      <c r="H3">
        <v>23958.05</v>
      </c>
      <c r="I3">
        <v>26480</v>
      </c>
      <c r="J3">
        <v>25578.560000000001</v>
      </c>
      <c r="K3">
        <v>-18853.62</v>
      </c>
      <c r="L3">
        <v>6724.9400000000023</v>
      </c>
      <c r="M3">
        <v>0</v>
      </c>
      <c r="N3">
        <v>215830.05</v>
      </c>
      <c r="O3">
        <v>215830.05</v>
      </c>
    </row>
    <row r="4" spans="1:15" x14ac:dyDescent="0.35">
      <c r="A4" s="2">
        <v>45870</v>
      </c>
      <c r="B4">
        <v>5.3600000000000002E-2</v>
      </c>
      <c r="C4">
        <v>4.5100000000000001E-2</v>
      </c>
      <c r="D4">
        <v>5.4600000000000003E-2</v>
      </c>
      <c r="E4">
        <v>25249</v>
      </c>
      <c r="F4">
        <v>26511.45</v>
      </c>
      <c r="G4">
        <v>26380</v>
      </c>
      <c r="H4">
        <v>23986.55</v>
      </c>
      <c r="I4">
        <v>26450</v>
      </c>
      <c r="J4">
        <v>30976.44</v>
      </c>
      <c r="K4">
        <v>-28746.31</v>
      </c>
      <c r="L4">
        <v>2230.1299999999974</v>
      </c>
      <c r="M4">
        <v>0</v>
      </c>
      <c r="N4">
        <v>209105.11</v>
      </c>
      <c r="O4">
        <v>209105.11</v>
      </c>
    </row>
    <row r="5" spans="1:15" x14ac:dyDescent="0.35">
      <c r="A5" s="2">
        <v>45869</v>
      </c>
      <c r="B5">
        <v>3.3500000000000002E-2</v>
      </c>
      <c r="C5">
        <v>4.6399999999999997E-2</v>
      </c>
      <c r="D5">
        <v>5.0200000000000002E-2</v>
      </c>
      <c r="E5">
        <v>25249</v>
      </c>
      <c r="F5">
        <v>26511.45</v>
      </c>
      <c r="G5">
        <v>26380</v>
      </c>
      <c r="H5">
        <v>23986.55</v>
      </c>
      <c r="I5">
        <v>26450</v>
      </c>
      <c r="J5">
        <v>7835.26</v>
      </c>
      <c r="K5">
        <v>-14431.76</v>
      </c>
      <c r="L5">
        <v>-6596.5</v>
      </c>
      <c r="M5">
        <v>0</v>
      </c>
      <c r="N5">
        <v>206874.98</v>
      </c>
      <c r="O5">
        <v>206874.98</v>
      </c>
    </row>
    <row r="6" spans="1:15" x14ac:dyDescent="0.35">
      <c r="A6" s="2">
        <v>45868</v>
      </c>
      <c r="B6">
        <v>3.6700000000000003E-2</v>
      </c>
      <c r="C6">
        <v>4.6600000000000003E-2</v>
      </c>
      <c r="D6">
        <v>4.8500000000000001E-2</v>
      </c>
      <c r="E6">
        <v>25240</v>
      </c>
      <c r="F6">
        <v>26502</v>
      </c>
      <c r="G6">
        <v>26390</v>
      </c>
      <c r="H6">
        <v>23978</v>
      </c>
      <c r="I6">
        <v>26450</v>
      </c>
      <c r="J6">
        <v>1493.85</v>
      </c>
      <c r="K6">
        <v>-10548.65</v>
      </c>
      <c r="L6">
        <v>-9054.7999999999993</v>
      </c>
      <c r="M6">
        <v>0</v>
      </c>
      <c r="N6">
        <v>213471.48</v>
      </c>
      <c r="O6">
        <v>213471.48</v>
      </c>
    </row>
    <row r="7" spans="1:15" x14ac:dyDescent="0.35">
      <c r="A7" s="2">
        <v>45867</v>
      </c>
      <c r="B7">
        <v>4.3299999999999998E-2</v>
      </c>
      <c r="C7">
        <v>5.7799999999999997E-2</v>
      </c>
      <c r="D7">
        <v>4.8099999999999997E-2</v>
      </c>
      <c r="E7">
        <v>25228</v>
      </c>
      <c r="F7">
        <v>26489.4</v>
      </c>
      <c r="G7">
        <v>26400</v>
      </c>
      <c r="H7">
        <v>23966.6</v>
      </c>
      <c r="I7">
        <v>26450</v>
      </c>
      <c r="J7">
        <v>10149.280000000001</v>
      </c>
      <c r="K7">
        <v>-13053.03</v>
      </c>
      <c r="L7">
        <v>-2903.75</v>
      </c>
      <c r="M7">
        <v>0</v>
      </c>
      <c r="N7">
        <v>222526.28</v>
      </c>
      <c r="O7">
        <v>222526.28</v>
      </c>
    </row>
    <row r="8" spans="1:15" x14ac:dyDescent="0.35">
      <c r="A8" s="2">
        <v>45866</v>
      </c>
      <c r="B8">
        <v>5.8500000000000003E-2</v>
      </c>
      <c r="C8">
        <v>5.3400000000000003E-2</v>
      </c>
      <c r="D8">
        <v>5.4399999999999997E-2</v>
      </c>
      <c r="E8">
        <v>25206</v>
      </c>
      <c r="F8">
        <v>26466.3</v>
      </c>
      <c r="G8">
        <v>26380</v>
      </c>
      <c r="H8">
        <v>23945.7</v>
      </c>
      <c r="I8">
        <v>26460</v>
      </c>
      <c r="J8">
        <v>18378</v>
      </c>
      <c r="K8">
        <v>-3818.7</v>
      </c>
      <c r="L8">
        <v>14559.3</v>
      </c>
      <c r="M8">
        <v>0</v>
      </c>
      <c r="N8">
        <v>225430.03</v>
      </c>
      <c r="O8">
        <v>225430.03</v>
      </c>
    </row>
    <row r="9" spans="1:15" x14ac:dyDescent="0.35">
      <c r="A9" s="2">
        <v>45863</v>
      </c>
      <c r="B9">
        <v>6.5000000000000002E-2</v>
      </c>
      <c r="C9">
        <v>5.3900000000000003E-2</v>
      </c>
      <c r="D9">
        <v>5.57E-2</v>
      </c>
      <c r="E9">
        <v>25164</v>
      </c>
      <c r="F9">
        <v>26422.2</v>
      </c>
      <c r="G9">
        <v>26300</v>
      </c>
      <c r="H9">
        <v>23905.8</v>
      </c>
      <c r="I9">
        <v>26460</v>
      </c>
      <c r="J9">
        <v>31528.76</v>
      </c>
      <c r="K9">
        <v>-7940.46</v>
      </c>
      <c r="L9">
        <v>23588.3</v>
      </c>
      <c r="M9">
        <v>0</v>
      </c>
      <c r="N9">
        <v>210870.73</v>
      </c>
      <c r="O9">
        <v>210870.73</v>
      </c>
    </row>
    <row r="10" spans="1:15" x14ac:dyDescent="0.35">
      <c r="A10" s="2">
        <v>45862</v>
      </c>
      <c r="B10">
        <v>5.9499999999999997E-2</v>
      </c>
      <c r="C10">
        <v>4.8800000000000003E-2</v>
      </c>
      <c r="D10">
        <v>5.1299999999999998E-2</v>
      </c>
      <c r="E10">
        <v>25164</v>
      </c>
      <c r="F10">
        <v>26422.2</v>
      </c>
      <c r="G10">
        <v>26300</v>
      </c>
      <c r="H10">
        <v>23905.8</v>
      </c>
      <c r="I10">
        <v>26460</v>
      </c>
      <c r="J10">
        <v>47176.06</v>
      </c>
      <c r="K10">
        <v>-24678.19</v>
      </c>
      <c r="L10">
        <v>22497.87</v>
      </c>
      <c r="M10">
        <v>0</v>
      </c>
      <c r="N10">
        <v>187282.43</v>
      </c>
      <c r="O10">
        <v>187282.43</v>
      </c>
    </row>
    <row r="11" spans="1:15" x14ac:dyDescent="0.35">
      <c r="A11" s="2">
        <v>45861</v>
      </c>
      <c r="B11">
        <v>5.2600000000000001E-2</v>
      </c>
      <c r="C11">
        <v>5.0200000000000002E-2</v>
      </c>
      <c r="D11">
        <v>4.9599999999999998E-2</v>
      </c>
      <c r="E11">
        <v>25166</v>
      </c>
      <c r="F11">
        <v>26424.3</v>
      </c>
      <c r="G11">
        <v>26320</v>
      </c>
      <c r="H11">
        <v>23907.7</v>
      </c>
      <c r="I11">
        <v>26460</v>
      </c>
      <c r="J11">
        <v>39713.629999999997</v>
      </c>
      <c r="K11">
        <v>-30000</v>
      </c>
      <c r="L11">
        <v>9713.6299999999974</v>
      </c>
      <c r="M11">
        <v>0</v>
      </c>
      <c r="N11">
        <v>164784.56</v>
      </c>
      <c r="O11">
        <v>164784.56</v>
      </c>
    </row>
    <row r="12" spans="1:15" x14ac:dyDescent="0.35">
      <c r="A12" s="2">
        <v>45860</v>
      </c>
      <c r="B12">
        <v>5.04E-2</v>
      </c>
      <c r="C12">
        <v>4.7699999999999999E-2</v>
      </c>
      <c r="D12">
        <v>5.0599999999999999E-2</v>
      </c>
      <c r="E12">
        <v>25177</v>
      </c>
      <c r="F12">
        <v>26435.85</v>
      </c>
      <c r="G12">
        <v>26320</v>
      </c>
      <c r="H12">
        <v>23918.15</v>
      </c>
      <c r="I12">
        <v>26460</v>
      </c>
      <c r="J12">
        <v>45918.43</v>
      </c>
      <c r="K12">
        <v>-31067.05</v>
      </c>
      <c r="L12">
        <v>14851.380000000001</v>
      </c>
      <c r="M12">
        <v>-1000</v>
      </c>
      <c r="N12">
        <v>156070.93</v>
      </c>
      <c r="O12">
        <v>155070.93</v>
      </c>
    </row>
    <row r="13" spans="1:15" x14ac:dyDescent="0.35">
      <c r="A13" s="2">
        <v>45859</v>
      </c>
      <c r="B13">
        <v>4.9299999999999997E-2</v>
      </c>
      <c r="C13">
        <v>4.6699999999999998E-2</v>
      </c>
      <c r="D13">
        <v>4.7800000000000002E-2</v>
      </c>
      <c r="E13">
        <v>25179</v>
      </c>
      <c r="F13">
        <v>26437.95</v>
      </c>
      <c r="G13">
        <v>26320</v>
      </c>
      <c r="H13">
        <v>23920.05</v>
      </c>
      <c r="I13">
        <v>26450</v>
      </c>
      <c r="J13">
        <v>25364.230000000003</v>
      </c>
      <c r="K13">
        <v>-17160.37</v>
      </c>
      <c r="L13">
        <v>8203.8600000000042</v>
      </c>
      <c r="M13">
        <v>-11000</v>
      </c>
      <c r="N13">
        <v>151219.54999999999</v>
      </c>
      <c r="O13">
        <v>140219.54999999999</v>
      </c>
    </row>
    <row r="14" spans="1:15" x14ac:dyDescent="0.35">
      <c r="A14" s="2">
        <v>45856</v>
      </c>
      <c r="B14">
        <v>5.0099999999999999E-2</v>
      </c>
      <c r="C14">
        <v>4.6699999999999998E-2</v>
      </c>
      <c r="D14">
        <v>4.8500000000000001E-2</v>
      </c>
      <c r="E14">
        <v>25185</v>
      </c>
      <c r="F14">
        <v>26444.25</v>
      </c>
      <c r="G14">
        <v>26330</v>
      </c>
      <c r="H14">
        <v>23925.75</v>
      </c>
      <c r="I14">
        <v>26420</v>
      </c>
      <c r="J14">
        <v>27715.62</v>
      </c>
      <c r="K14">
        <v>-11444.18</v>
      </c>
      <c r="L14">
        <v>16271.439999999999</v>
      </c>
      <c r="M14">
        <v>-15999.9</v>
      </c>
      <c r="N14">
        <v>148015.59</v>
      </c>
      <c r="O14">
        <v>132015.69</v>
      </c>
    </row>
    <row r="15" spans="1:15" x14ac:dyDescent="0.35">
      <c r="A15" s="2">
        <v>45855</v>
      </c>
      <c r="B15">
        <v>5.1700000000000003E-2</v>
      </c>
      <c r="C15">
        <v>4.6399999999999997E-2</v>
      </c>
      <c r="D15">
        <v>4.9299999999999997E-2</v>
      </c>
      <c r="E15">
        <v>25185</v>
      </c>
      <c r="F15">
        <v>26444.25</v>
      </c>
      <c r="G15">
        <v>26330</v>
      </c>
      <c r="H15">
        <v>23925.75</v>
      </c>
      <c r="I15">
        <v>26420</v>
      </c>
      <c r="J15">
        <v>29775.63</v>
      </c>
      <c r="K15">
        <v>-14756.42</v>
      </c>
      <c r="L15">
        <v>15019.210000000001</v>
      </c>
      <c r="M15">
        <v>-17399.900000000001</v>
      </c>
      <c r="N15">
        <v>133144.15</v>
      </c>
      <c r="O15">
        <v>115744.25</v>
      </c>
    </row>
    <row r="16" spans="1:15" x14ac:dyDescent="0.35">
      <c r="A16" s="2">
        <v>45854</v>
      </c>
      <c r="B16">
        <v>5.0900000000000001E-2</v>
      </c>
      <c r="C16">
        <v>4.6100000000000002E-2</v>
      </c>
      <c r="D16">
        <v>4.9099999999999998E-2</v>
      </c>
      <c r="E16">
        <v>25176</v>
      </c>
      <c r="F16">
        <v>26434.799999999999</v>
      </c>
      <c r="G16">
        <v>26340</v>
      </c>
      <c r="H16">
        <v>23917.200000000001</v>
      </c>
      <c r="I16">
        <v>26420</v>
      </c>
      <c r="J16">
        <v>35000</v>
      </c>
      <c r="K16">
        <v>-21994.75</v>
      </c>
      <c r="L16">
        <v>13005.25</v>
      </c>
      <c r="M16">
        <v>-22399.9</v>
      </c>
      <c r="N16">
        <v>123124.94</v>
      </c>
      <c r="O16">
        <v>100725.04000000001</v>
      </c>
    </row>
    <row r="17" spans="1:15" x14ac:dyDescent="0.35">
      <c r="A17" s="2">
        <v>45853</v>
      </c>
      <c r="B17">
        <v>4.7800000000000002E-2</v>
      </c>
      <c r="C17">
        <v>4.5499999999999999E-2</v>
      </c>
      <c r="D17">
        <v>4.7199999999999999E-2</v>
      </c>
      <c r="E17">
        <v>25168</v>
      </c>
      <c r="F17">
        <v>26426.400000000001</v>
      </c>
      <c r="G17">
        <v>26320</v>
      </c>
      <c r="H17">
        <v>23909.599999999999</v>
      </c>
      <c r="I17">
        <v>26420</v>
      </c>
      <c r="J17">
        <v>40977.94</v>
      </c>
      <c r="K17">
        <v>-25000</v>
      </c>
      <c r="L17">
        <v>15977.940000000002</v>
      </c>
      <c r="M17">
        <v>-26399.9</v>
      </c>
      <c r="N17">
        <v>114119.69</v>
      </c>
      <c r="O17">
        <v>87719.790000000008</v>
      </c>
    </row>
    <row r="18" spans="1:15" x14ac:dyDescent="0.35">
      <c r="A18" s="2">
        <v>45852</v>
      </c>
      <c r="B18">
        <v>4.6800000000000001E-2</v>
      </c>
      <c r="C18">
        <v>4.5900000000000003E-2</v>
      </c>
      <c r="D18">
        <v>4.7E-2</v>
      </c>
      <c r="E18">
        <v>25148</v>
      </c>
      <c r="F18">
        <v>26405.4</v>
      </c>
      <c r="G18">
        <v>26310</v>
      </c>
      <c r="H18">
        <v>23890.6</v>
      </c>
      <c r="I18">
        <v>26420</v>
      </c>
      <c r="J18">
        <v>22160.37</v>
      </c>
      <c r="K18">
        <v>-33019.72</v>
      </c>
      <c r="L18">
        <v>-10859.350000000002</v>
      </c>
      <c r="M18">
        <v>-21399.9</v>
      </c>
      <c r="N18">
        <v>93141.75</v>
      </c>
      <c r="O18">
        <v>71741.850000000006</v>
      </c>
    </row>
    <row r="19" spans="1:15" x14ac:dyDescent="0.35">
      <c r="A19" s="2">
        <v>45849</v>
      </c>
      <c r="B19">
        <v>4.65E-2</v>
      </c>
      <c r="C19">
        <v>4.2999999999999997E-2</v>
      </c>
      <c r="D19">
        <v>4.7800000000000002E-2</v>
      </c>
      <c r="E19">
        <v>25128</v>
      </c>
      <c r="F19">
        <v>26384.400000000001</v>
      </c>
      <c r="G19">
        <v>26290</v>
      </c>
      <c r="H19">
        <v>23871.599999999999</v>
      </c>
      <c r="I19">
        <v>26490</v>
      </c>
      <c r="J19">
        <v>19644.18</v>
      </c>
      <c r="K19">
        <v>-21400</v>
      </c>
      <c r="L19">
        <v>-1755.8199999999997</v>
      </c>
      <c r="M19">
        <v>-21400</v>
      </c>
      <c r="N19">
        <v>104001.2</v>
      </c>
      <c r="O19">
        <v>82601.2</v>
      </c>
    </row>
    <row r="20" spans="1:15" x14ac:dyDescent="0.35">
      <c r="A20" s="2">
        <v>45848</v>
      </c>
      <c r="B20">
        <v>4.6899999999999997E-2</v>
      </c>
      <c r="C20">
        <v>4.6699999999999998E-2</v>
      </c>
      <c r="D20">
        <v>4.7100000000000003E-2</v>
      </c>
      <c r="E20">
        <v>25128</v>
      </c>
      <c r="F20">
        <v>26384.400000000001</v>
      </c>
      <c r="G20">
        <v>26290</v>
      </c>
      <c r="H20">
        <v>23871.599999999999</v>
      </c>
      <c r="I20">
        <v>26490</v>
      </c>
      <c r="J20">
        <v>24409.620000000003</v>
      </c>
      <c r="K20">
        <v>-5195.7700000000004</v>
      </c>
      <c r="L20">
        <v>19213.850000000002</v>
      </c>
      <c r="M20">
        <v>-28200</v>
      </c>
      <c r="N20">
        <v>112557.02</v>
      </c>
      <c r="O20">
        <v>84357.02</v>
      </c>
    </row>
    <row r="21" spans="1:15" x14ac:dyDescent="0.35">
      <c r="A21" s="2">
        <v>45847</v>
      </c>
      <c r="B21">
        <v>4.65E-2</v>
      </c>
      <c r="C21">
        <v>4.9099999999999998E-2</v>
      </c>
      <c r="D21">
        <v>4.7500000000000001E-2</v>
      </c>
      <c r="E21">
        <v>25131</v>
      </c>
      <c r="F21">
        <v>26387.55</v>
      </c>
      <c r="G21">
        <v>26290</v>
      </c>
      <c r="H21">
        <v>23874.45</v>
      </c>
      <c r="I21">
        <v>26490</v>
      </c>
      <c r="J21">
        <v>18932.849999999999</v>
      </c>
      <c r="K21">
        <v>-5410.15</v>
      </c>
      <c r="L21">
        <v>13522.699999999999</v>
      </c>
      <c r="M21">
        <v>-32400</v>
      </c>
      <c r="N21">
        <v>97543.17</v>
      </c>
      <c r="O21">
        <v>65143.17</v>
      </c>
    </row>
    <row r="22" spans="1:15" x14ac:dyDescent="0.35">
      <c r="A22" s="2">
        <v>45846</v>
      </c>
      <c r="B22">
        <v>4.48E-2</v>
      </c>
      <c r="C22">
        <v>4.2799999999999998E-2</v>
      </c>
      <c r="D22">
        <v>4.6399999999999997E-2</v>
      </c>
      <c r="E22">
        <v>25119</v>
      </c>
      <c r="F22">
        <v>26374.95</v>
      </c>
      <c r="G22">
        <v>26320</v>
      </c>
      <c r="H22">
        <v>23863.05</v>
      </c>
      <c r="I22">
        <v>26490</v>
      </c>
      <c r="J22">
        <v>16509.599999999999</v>
      </c>
      <c r="K22">
        <v>-13043.36</v>
      </c>
      <c r="L22">
        <v>3466.239999999998</v>
      </c>
      <c r="M22">
        <v>-27400</v>
      </c>
      <c r="N22">
        <v>79020.47</v>
      </c>
      <c r="O22">
        <v>51620.47</v>
      </c>
    </row>
    <row r="23" spans="1:15" x14ac:dyDescent="0.35">
      <c r="A23" s="2">
        <v>45845</v>
      </c>
      <c r="B23">
        <v>4.2500000000000003E-2</v>
      </c>
      <c r="C23">
        <v>4.4699999999999997E-2</v>
      </c>
      <c r="D23">
        <v>4.6600000000000003E-2</v>
      </c>
      <c r="E23">
        <v>25121</v>
      </c>
      <c r="F23">
        <v>26377.05</v>
      </c>
      <c r="G23">
        <v>26305</v>
      </c>
      <c r="H23">
        <v>23864.95</v>
      </c>
      <c r="I23">
        <v>26500</v>
      </c>
      <c r="J23">
        <v>9000</v>
      </c>
      <c r="K23">
        <v>-38055.379999999997</v>
      </c>
      <c r="L23">
        <v>-29055.379999999997</v>
      </c>
      <c r="M23">
        <v>-22400</v>
      </c>
      <c r="N23">
        <v>70554.23</v>
      </c>
      <c r="O23">
        <v>48154.229999999996</v>
      </c>
    </row>
    <row r="24" spans="1:15" x14ac:dyDescent="0.35">
      <c r="A24" s="2">
        <v>45842</v>
      </c>
      <c r="B24">
        <v>4.0800000000000003E-2</v>
      </c>
      <c r="C24">
        <v>4.4200000000000003E-2</v>
      </c>
      <c r="D24">
        <v>4.5999999999999999E-2</v>
      </c>
      <c r="E24">
        <v>25116</v>
      </c>
      <c r="F24">
        <v>26371.8</v>
      </c>
      <c r="G24">
        <v>26350</v>
      </c>
      <c r="H24">
        <v>23860.2</v>
      </c>
      <c r="I24">
        <v>26520</v>
      </c>
      <c r="J24">
        <v>5122.5600000000004</v>
      </c>
      <c r="K24">
        <v>-32734.85</v>
      </c>
      <c r="L24">
        <v>-27612.289999999997</v>
      </c>
      <c r="M24">
        <v>-17400</v>
      </c>
      <c r="N24">
        <v>94609.61</v>
      </c>
      <c r="O24">
        <v>77209.61</v>
      </c>
    </row>
    <row r="25" spans="1:15" x14ac:dyDescent="0.35">
      <c r="A25" s="2">
        <v>45841</v>
      </c>
      <c r="B25">
        <v>3.9100000000000003E-2</v>
      </c>
      <c r="C25">
        <v>3.8199999999999998E-2</v>
      </c>
      <c r="D25">
        <v>4.4999999999999998E-2</v>
      </c>
      <c r="E25">
        <v>25116</v>
      </c>
      <c r="F25">
        <v>26371.8</v>
      </c>
      <c r="G25">
        <v>26350</v>
      </c>
      <c r="H25">
        <v>23860.2</v>
      </c>
      <c r="I25">
        <v>26520</v>
      </c>
      <c r="J25">
        <v>9595.77</v>
      </c>
      <c r="K25">
        <v>-29642.06</v>
      </c>
      <c r="L25">
        <v>-20046.29</v>
      </c>
      <c r="M25">
        <v>-9200</v>
      </c>
      <c r="N25">
        <v>114021.9</v>
      </c>
      <c r="O25">
        <v>104821.9</v>
      </c>
    </row>
  </sheetData>
  <phoneticPr fontId="3"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5B9D-6C2F-4E64-BEE5-F44FA201ED11}">
  <dimension ref="A1:T36"/>
  <sheetViews>
    <sheetView topLeftCell="C1" workbookViewId="0">
      <selection activeCell="D48" sqref="D48"/>
    </sheetView>
  </sheetViews>
  <sheetFormatPr defaultRowHeight="14.5" x14ac:dyDescent="0.35"/>
  <cols>
    <col min="1" max="1" width="10.632812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1" max="11" width="13.453125"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7" width="87.26953125" style="72" customWidth="1"/>
    <col min="18" max="18" width="21.6328125" customWidth="1"/>
    <col min="19" max="19" width="18.453125" customWidth="1"/>
  </cols>
  <sheetData>
    <row r="1" spans="1:20" ht="20" thickBot="1" x14ac:dyDescent="0.5">
      <c r="A1" t="s">
        <v>1</v>
      </c>
      <c r="B1" t="s">
        <v>2</v>
      </c>
      <c r="C1" t="s">
        <v>3</v>
      </c>
      <c r="D1" t="s">
        <v>4</v>
      </c>
      <c r="E1" t="s">
        <v>5</v>
      </c>
      <c r="F1" t="s">
        <v>6</v>
      </c>
      <c r="G1" t="s">
        <v>0</v>
      </c>
      <c r="H1" t="s">
        <v>7</v>
      </c>
      <c r="I1" t="s">
        <v>8</v>
      </c>
      <c r="J1" t="s">
        <v>63</v>
      </c>
      <c r="L1" s="119" t="s">
        <v>9</v>
      </c>
      <c r="M1" s="119"/>
      <c r="N1" s="119"/>
      <c r="O1" s="119"/>
      <c r="P1" s="119"/>
      <c r="Q1" s="119"/>
      <c r="R1" s="119"/>
      <c r="S1" s="119"/>
    </row>
    <row r="2" spans="1:20" ht="15" thickTop="1" x14ac:dyDescent="0.35">
      <c r="A2" t="s">
        <v>65</v>
      </c>
      <c r="B2" t="s">
        <v>250</v>
      </c>
      <c r="C2" t="s">
        <v>251</v>
      </c>
      <c r="D2" t="s">
        <v>252</v>
      </c>
      <c r="E2" t="s">
        <v>253</v>
      </c>
      <c r="F2" s="1">
        <v>45875.053136574075</v>
      </c>
      <c r="G2" t="s">
        <v>9</v>
      </c>
      <c r="H2">
        <v>83</v>
      </c>
      <c r="I2" t="s">
        <v>13</v>
      </c>
      <c r="J2" t="s">
        <v>12</v>
      </c>
      <c r="L2" s="17" t="s">
        <v>52</v>
      </c>
      <c r="M2" s="17" t="str" cm="1">
        <f t="array" ref="M2:S12">_xlfn.CHOOSECOLS(_xlfn.VSTACK(daily_8h30_news[#Headers],
  _xlfn._xlws.SORT(_xlfn._xlws.FILTER(daily_8h30_news[], daily_8h30_news[news_type]=L1), 1, -1)
 ), 10, 1, 9, 6, 2, 3, 4)</f>
        <v>ai_selected</v>
      </c>
      <c r="N2" s="17" t="str">
        <v>source</v>
      </c>
      <c r="O2" s="17" t="str">
        <v>impact</v>
      </c>
      <c r="P2" s="18" t="str">
        <v>published_time</v>
      </c>
      <c r="Q2" s="71" t="str">
        <v>title</v>
      </c>
      <c r="R2" s="17" t="str">
        <v>content</v>
      </c>
      <c r="S2" s="17" t="str">
        <v>image_url</v>
      </c>
      <c r="T2" t="s">
        <v>54</v>
      </c>
    </row>
    <row r="3" spans="1:20" x14ac:dyDescent="0.35">
      <c r="A3" t="s">
        <v>44</v>
      </c>
      <c r="B3" t="s">
        <v>254</v>
      </c>
      <c r="C3" t="s">
        <v>255</v>
      </c>
      <c r="D3" t="s">
        <v>256</v>
      </c>
      <c r="E3" t="s">
        <v>257</v>
      </c>
      <c r="F3" s="1">
        <v>45874.633333333331</v>
      </c>
      <c r="G3" t="s">
        <v>9</v>
      </c>
      <c r="H3">
        <v>73</v>
      </c>
      <c r="I3" t="s">
        <v>13</v>
      </c>
      <c r="J3" t="s">
        <v>12</v>
      </c>
      <c r="L3" t="str">
        <f t="shared" ref="L3:L12" si="0">M3</f>
        <v/>
      </c>
      <c r="M3" t="str">
        <v/>
      </c>
      <c r="N3" t="str">
        <v>VnEconomy</v>
      </c>
      <c r="O3" t="str">
        <v>Tích cực</v>
      </c>
      <c r="P3" s="16">
        <v>45875.053136574075</v>
      </c>
      <c r="Q3" s="72" t="str">
        <v>Nhà đầu tư cá nhân ồ ạt mở tài khoản chứng khoán, lập kỷ lục một năm</v>
      </c>
      <c r="R3" t="str">
        <v>Trong tháng 7/2025, 226.153 tài khoản chứng khoán mới được mở, chủ yếu là nhà đầu tư cá nhân. VN-Index đạt kỷ lục 1.502,5 điểm, tăng 9,19% so với tháng trước. Giá trị giao dịch khớp lệnh bình quân tăng 76% lên 32.827 tỷ đồng, thu hút dòng tiền ngoại trở lại. Nhà đầu tư cá nhân bán ròng 7.324,1 tỷ đồng, chủ yếu ở ngành Ngân hàng. Tuy nhiên, tiền chờ mua chứng khoán tăng mạnh, tiệm cận vùng đỉnh lịch sử.</v>
      </c>
      <c r="S3" t="str">
        <v>https://media.vneconomy.vn/640x360/images/upload//2025/08/06/tai-khoan-thang-72025.png</v>
      </c>
      <c r="T3" t="s">
        <v>54</v>
      </c>
    </row>
    <row r="4" spans="1:20" x14ac:dyDescent="0.35">
      <c r="A4" t="s">
        <v>65</v>
      </c>
      <c r="B4" t="s">
        <v>258</v>
      </c>
      <c r="C4" t="s">
        <v>259</v>
      </c>
      <c r="D4" t="s">
        <v>260</v>
      </c>
      <c r="E4" t="s">
        <v>261</v>
      </c>
      <c r="F4" s="1">
        <v>45874.490972222222</v>
      </c>
      <c r="G4" t="s">
        <v>9</v>
      </c>
      <c r="H4">
        <v>81</v>
      </c>
      <c r="I4" t="s">
        <v>15</v>
      </c>
      <c r="J4" t="s">
        <v>16</v>
      </c>
      <c r="L4" t="str">
        <f t="shared" si="0"/>
        <v>x</v>
      </c>
      <c r="M4" t="str">
        <v>x</v>
      </c>
      <c r="N4" t="str">
        <v>VnEconomy</v>
      </c>
      <c r="O4" t="str">
        <v>Tiêu cực</v>
      </c>
      <c r="P4" s="16">
        <v>45874.490972222222</v>
      </c>
      <c r="Q4" s="72" t="str">
        <v>30 bộ ngành và 11 địa phương giải ngân thấp hơn mức bình quân cả nước</v>
      </c>
      <c r="R4" t="str">
        <v>Đến hết tháng 7/2025, vốn đầu tư công giải ngân ước đạt 39,45% kế hoạch, chậm hơn cùng kỳ 2024. Vốn ngân sách địa phương giải ngân 57,5%, cao hơn ngân sách trung ương chỉ đạt 28%. Chương trình mục tiêu quốc gia giải ngân ước đạt 52,5% kế hoạch. Giải phóng mặt bằng, giá đất, chi phí dự án tăng là những nguyên nhân chính. 6 bộ, 23 địa phương giải ngân đạt hoặc vượt bình quân chung cả nước.</v>
      </c>
      <c r="S4" t="str">
        <v>https://media.vneconomy.vn/640x360/images/upload//2025/08/05/at2.jpg</v>
      </c>
      <c r="T4" t="s">
        <v>54</v>
      </c>
    </row>
    <row r="5" spans="1:20" x14ac:dyDescent="0.35">
      <c r="A5" t="s">
        <v>65</v>
      </c>
      <c r="B5" t="s">
        <v>217</v>
      </c>
      <c r="C5" t="s">
        <v>262</v>
      </c>
      <c r="D5" t="s">
        <v>218</v>
      </c>
      <c r="E5" t="s">
        <v>219</v>
      </c>
      <c r="F5" s="1">
        <v>45874.40829861111</v>
      </c>
      <c r="G5" t="s">
        <v>9</v>
      </c>
      <c r="H5">
        <v>89</v>
      </c>
      <c r="I5" t="s">
        <v>13</v>
      </c>
      <c r="J5" t="s">
        <v>12</v>
      </c>
      <c r="L5" t="str">
        <f t="shared" si="0"/>
        <v/>
      </c>
      <c r="M5" t="str">
        <v/>
      </c>
      <c r="N5" t="str">
        <v>VnEconomy</v>
      </c>
      <c r="O5" t="str">
        <v>Tích cực</v>
      </c>
      <c r="P5" s="16">
        <v>45874.40829861111</v>
      </c>
      <c r="Q5" s="72" t="str">
        <v>VinaCapital: Ba nhóm ngành được hưởng lợi lớn nhờ hàng loạt chính sách của Việt Nam trong giai đoạn tới</v>
      </c>
      <c r="R5" t="str">
        <v>Việt Nam đang triển khai cải cách toàn diện, thông qua 34 luật mới và 4 trụ cột chính sách. Nghị quyết 68 xem khu vực tư nhân là động lực kinh tế quan trọng nhất. Chính phủ đặt mục tiêu tăng gấp đôi doanh nghiệp nhỏ và vừa lên 2 triệu vào năm 2030. Chiến lược phát triển 20 doanh nghiệp quốc gia chủ lực tương đồng Hàn Quốc thập niên 1970. VinaCapital kỳ vọng giải ngân đầu tư hạ tầng và bất động sản sẽ tăng tốc.</v>
      </c>
      <c r="S5" t="str">
        <v>https://media.vneconomy.vn/640x360/images/upload/2025/08/05/360-f-244413133-a56iu32gpdlbbbzhv0heeogxthdjis9j.jpg</v>
      </c>
      <c r="T5" t="s">
        <v>54</v>
      </c>
    </row>
    <row r="6" spans="1:20" x14ac:dyDescent="0.35">
      <c r="A6" t="s">
        <v>10</v>
      </c>
      <c r="B6" t="s">
        <v>263</v>
      </c>
      <c r="C6" t="s">
        <v>264</v>
      </c>
      <c r="D6" t="s">
        <v>265</v>
      </c>
      <c r="E6" t="s">
        <v>266</v>
      </c>
      <c r="F6" s="1">
        <v>45874.406018518515</v>
      </c>
      <c r="G6" t="s">
        <v>9</v>
      </c>
      <c r="H6">
        <v>79</v>
      </c>
      <c r="I6" t="s">
        <v>13</v>
      </c>
      <c r="J6" t="s">
        <v>12</v>
      </c>
      <c r="L6" t="str">
        <f t="shared" si="0"/>
        <v/>
      </c>
      <c r="M6" t="str">
        <v/>
      </c>
      <c r="N6" t="str">
        <v>VnEconomy</v>
      </c>
      <c r="O6" t="str">
        <v>Tích cực</v>
      </c>
      <c r="P6" s="16">
        <v>45874.114490740743</v>
      </c>
      <c r="Q6" s="72" t="str">
        <v>Lãi suất VND có thể giảm thêm 0,5 - 0,75% vào cuối năm trong kịch bản lạc quan?</v>
      </c>
      <c r="R6" t="str">
        <v>Lãi suất USD duy trì trên 4% đến hết năm 2025 do Fed giữ nguyên chính sách hiện tại. Lãi suất VND khó giảm mạnh khi Fed chưa có tín hiệu rõ ràng về việc cắt giảm. Tỷ giá USD/VND được dự báo giao dịch quanh 26.400-26.500 đồng, giảm nhẹ cuối năm. UOB kỳ vọng lãi suất VND có thể giảm 0,5%-0,75% trong kịch bản lạc quan. Tăng trưởng tín dụng năm 2025 dự kiến đạt 18%-20% hỗ trợ kinh tế.</v>
      </c>
      <c r="S6" t="str">
        <v>https://media.vneconomy.vn/images/upload//2025/08/05/ngoai-te-ngsb.gif</v>
      </c>
      <c r="T6" t="s">
        <v>54</v>
      </c>
    </row>
    <row r="7" spans="1:20" x14ac:dyDescent="0.35">
      <c r="A7" t="s">
        <v>10</v>
      </c>
      <c r="B7" t="s">
        <v>166</v>
      </c>
      <c r="C7" t="s">
        <v>267</v>
      </c>
      <c r="D7" t="s">
        <v>167</v>
      </c>
      <c r="E7" t="s">
        <v>168</v>
      </c>
      <c r="F7" s="1">
        <v>45874.346562500003</v>
      </c>
      <c r="G7" t="s">
        <v>9</v>
      </c>
      <c r="H7">
        <v>83</v>
      </c>
      <c r="I7" t="s">
        <v>13</v>
      </c>
      <c r="J7" t="s">
        <v>16</v>
      </c>
      <c r="L7" t="str">
        <f t="shared" si="0"/>
        <v/>
      </c>
      <c r="M7" t="str">
        <v/>
      </c>
      <c r="N7" t="str">
        <v>VietStock</v>
      </c>
      <c r="O7" t="str">
        <v>Tích cực</v>
      </c>
      <c r="P7" s="16">
        <v>45874.406018518515</v>
      </c>
      <c r="Q7" s="72" t="str">
        <v>Thuế đối ứng 20%: Doanh nghiệp tìm cách thích ứng</v>
      </c>
      <c r="R7" t="str">
        <v>Mức thuế đối ứng hàng hóa Việt Nam sang Mỹ giảm từ 46% xuống 20%.  VITAS chờ xem xét thuế cụ thể cho từng mã HS code dệt may.  Thuế 20% cao hơn 19% của các nước Đông Nam Á khác là phù hợp.  Doanh nghiệp mở rộng thị trường sang Nam Mỹ, Trung Đông và thương mại điện tử.  Ngành gỗ Việt Nam tự tin cạnh tranh dù mức thuế chênh lệch với đối thủ không đáng kể.</v>
      </c>
      <c r="S7" t="str">
        <v>https://image.vietstock.vn/2025/08/05/doanh-nghiep-det-may-thich-ung-voi-thue-quan.jpg</v>
      </c>
      <c r="T7" t="s">
        <v>54</v>
      </c>
    </row>
    <row r="8" spans="1:20" x14ac:dyDescent="0.35">
      <c r="A8" t="s">
        <v>44</v>
      </c>
      <c r="B8" t="s">
        <v>169</v>
      </c>
      <c r="C8" t="s">
        <v>268</v>
      </c>
      <c r="D8" t="s">
        <v>170</v>
      </c>
      <c r="E8" t="s">
        <v>171</v>
      </c>
      <c r="F8" s="1">
        <v>45874.292361111111</v>
      </c>
      <c r="G8" t="s">
        <v>9</v>
      </c>
      <c r="H8">
        <v>86</v>
      </c>
      <c r="I8" t="s">
        <v>11</v>
      </c>
      <c r="J8" t="s">
        <v>12</v>
      </c>
      <c r="L8" t="str">
        <f t="shared" si="0"/>
        <v>x</v>
      </c>
      <c r="M8" t="str">
        <v>x</v>
      </c>
      <c r="N8" t="str">
        <v>VietStock</v>
      </c>
      <c r="O8" t="str">
        <v>Tích cực</v>
      </c>
      <c r="P8" s="16">
        <v>45874.346562500003</v>
      </c>
      <c r="Q8" s="72" t="str">
        <v>Thủ tướng: Thích ứng linh hoạt, hiệu quả với tình hình để đạt tăng trưởng 8.3-8.5%</v>
      </c>
      <c r="R8" t="str">
        <v>Thủ tướng chỉ đạo thích ứng linh hoạt, hiệu quả để đạt tăng trưởng 8.3-8.5%. Tình hình kinh tế xã hội duy trì xu hướng tích cực với nhiều điểm sáng quan trọng. PMI tháng 7 đạt 52.4 điểm, vượt mốc 50 lần đầu tiên từ quý 2. Chú trọng văn hóa, xã hội, an sinh, chăm sóc người có công nhân dịp 27/7. Yêu cầu làm mới động lực tăng trưởng, đa dạng hóa thị trường và chuỗi cung ứng hiệu quả.</v>
      </c>
      <c r="S8" t="str">
        <v>https://image.vietstock.vn/2025/08/05/thu-tuong.jpg</v>
      </c>
      <c r="T8" t="s">
        <v>54</v>
      </c>
    </row>
    <row r="9" spans="1:20" x14ac:dyDescent="0.35">
      <c r="A9" t="s">
        <v>65</v>
      </c>
      <c r="B9" t="s">
        <v>172</v>
      </c>
      <c r="C9" t="s">
        <v>269</v>
      </c>
      <c r="D9" t="s">
        <v>173</v>
      </c>
      <c r="E9" t="s">
        <v>174</v>
      </c>
      <c r="F9" s="1">
        <v>45874.114490740743</v>
      </c>
      <c r="G9" t="s">
        <v>9</v>
      </c>
      <c r="H9">
        <v>81</v>
      </c>
      <c r="I9" t="s">
        <v>13</v>
      </c>
      <c r="J9" t="s">
        <v>12</v>
      </c>
      <c r="L9" t="str">
        <f t="shared" si="0"/>
        <v>x</v>
      </c>
      <c r="M9" t="str">
        <v>x</v>
      </c>
      <c r="N9" t="str">
        <v>VietStock</v>
      </c>
      <c r="O9" t="str">
        <v>Tích cực</v>
      </c>
      <c r="P9" s="16">
        <v>45873.605555555558</v>
      </c>
      <c r="Q9" s="72" t="str">
        <v>Thủ tướng: Chậm nhất tới 2027 phải thiết kế, chế tạo, kiểm thử một số chíp bán dẫn cần thiết</v>
      </c>
      <c r="R9" t="str">
        <v>Đến 2027, Việt Nam phải thiết kế, chế tạo, kiểm thử một số chip bán dẫn cần thiết. Ngành công nghiệp bán dẫn là mắt xích quan trọng của cách mạng công nghiệp lần thứ tư. Ưu tiên thu hút FDI công nghệ cao, quản trị hiện đại, giá trị gia tăng cao. Mục tiêu 2030 có ít nhất 50,000 kỹ sư bán dẫn, thu hút 170 dự án FDI. Đề xuất bổ sung khung pháp lý khoáng sản chiến lược phục vụ ngành bán dẫn.</v>
      </c>
      <c r="S9" t="str">
        <v>https://image.vietstock.vn/2025/08/04/phien-hop-ve-phat-trien-nganh-ban-dan-1.jpg</v>
      </c>
      <c r="T9" t="s">
        <v>54</v>
      </c>
    </row>
    <row r="10" spans="1:20" x14ac:dyDescent="0.35">
      <c r="A10" t="s">
        <v>44</v>
      </c>
      <c r="B10" t="s">
        <v>175</v>
      </c>
      <c r="C10" t="s">
        <v>270</v>
      </c>
      <c r="D10" t="s">
        <v>176</v>
      </c>
      <c r="E10" t="s">
        <v>177</v>
      </c>
      <c r="F10" s="1">
        <v>45873.679166666669</v>
      </c>
      <c r="G10" t="s">
        <v>9</v>
      </c>
      <c r="H10">
        <v>74</v>
      </c>
      <c r="I10" t="s">
        <v>13</v>
      </c>
      <c r="J10" t="s">
        <v>53</v>
      </c>
      <c r="L10" t="str">
        <f t="shared" si="0"/>
        <v/>
      </c>
      <c r="M10" t="str">
        <v/>
      </c>
      <c r="N10" t="str">
        <v>Vietnambiz</v>
      </c>
      <c r="O10" t="str">
        <v>Tích cực</v>
      </c>
      <c r="P10" s="16">
        <v>45874.633333333331</v>
      </c>
      <c r="Q10" s="72" t="str">
        <v>Thị trường đảo chiều chóng vánh: Tăng gần 60 điểm, giảm xuống dưới tham chiếu và kéo lại phiên ATC</v>
      </c>
      <c r="R10" t="str">
        <v>VN-Index tăng 18,96 điểm, đạt 1.547,15 điểm với thanh khoản đột biến 85.800 tỷ đồng. Cổ phiếu ngân hàng dẫn dắt đà tăng, đặc biệt MBB tăng kịch trần. Bộ ba VRE, VIC, VHM đóng góp lớn vào mức tăng của chỉ số. Khối ngoại tiếp tục bán ròng hơn 2.500 tỷ đồng, chủ yếu tập trung vào VIC. Thị trường chứng khoán quốc tế phục hồi mạnh mẽ vào ngày hôm trước.</v>
      </c>
      <c r="S10" t="str">
        <v>https://cdn.vietnambiz.vn/1881912202208555/images/2025/08/05/gi-tr-giao-dch-15-20250805151056128.png?width=700</v>
      </c>
      <c r="T10" t="s">
        <v>54</v>
      </c>
    </row>
    <row r="11" spans="1:20" x14ac:dyDescent="0.35">
      <c r="A11" t="s">
        <v>10</v>
      </c>
      <c r="B11" t="s">
        <v>188</v>
      </c>
      <c r="C11" t="s">
        <v>271</v>
      </c>
      <c r="D11" t="s">
        <v>189</v>
      </c>
      <c r="E11" t="s">
        <v>190</v>
      </c>
      <c r="F11" s="1">
        <v>45873.605555555558</v>
      </c>
      <c r="G11" t="s">
        <v>9</v>
      </c>
      <c r="H11">
        <v>86</v>
      </c>
      <c r="I11" t="s">
        <v>13</v>
      </c>
      <c r="J11" t="s">
        <v>16</v>
      </c>
      <c r="L11" t="str">
        <f t="shared" si="0"/>
        <v/>
      </c>
      <c r="M11" t="str">
        <v/>
      </c>
      <c r="N11" t="str">
        <v>Vietnambiz</v>
      </c>
      <c r="O11" t="str">
        <v>Trung lập</v>
      </c>
      <c r="P11" s="16">
        <v>45874.292361111111</v>
      </c>
      <c r="Q11" s="72" t="str">
        <v>Tỷ giá USD hôm nay 5/8: Điều chỉnh trái chiều trong nước</v>
      </c>
      <c r="R11" t="str">
        <v>Tỷ giá trung tâm giảm mạnh 21 đồng, về mức 25.219 VND/USD, USD phục hồi đà lao dốc cuối tuần trước. Các nhà đầu tư tăng cược Fed giảm lãi suất tháng 9, USDindex duy trì quanh 98,60. Tỷ giá USD ngân hàng điều chỉnh giảm tại một số nơi, chợ đen không đổi. Dữ liệu việc làm Mỹ yếu hơn kỳ vọng, tác động lên giá trị đồng bạc xanh. Lợi suất kho bạc hai năm giảm xuống 3,659% cho thấy kỳ vọng nới lỏng.</v>
      </c>
      <c r="S11" t="str">
        <v>https://cdn1.vietnambiz.vn/1881912202208555/images/2025/08/04/usd-20250804084131512-avatar-15x10-20250804084151847.jpg?width=600&amp;height=315</v>
      </c>
      <c r="T11" t="s">
        <v>54</v>
      </c>
    </row>
    <row r="12" spans="1:20" x14ac:dyDescent="0.35">
      <c r="A12" t="s">
        <v>44</v>
      </c>
      <c r="B12" t="s">
        <v>220</v>
      </c>
      <c r="C12" t="s">
        <v>272</v>
      </c>
      <c r="D12" t="s">
        <v>221</v>
      </c>
      <c r="E12" t="s">
        <v>222</v>
      </c>
      <c r="F12" s="1">
        <v>45875.319444444445</v>
      </c>
      <c r="G12" t="s">
        <v>17</v>
      </c>
      <c r="H12">
        <v>72</v>
      </c>
      <c r="I12" t="s">
        <v>13</v>
      </c>
      <c r="J12" t="s">
        <v>12</v>
      </c>
      <c r="L12" t="str">
        <f t="shared" si="0"/>
        <v>o</v>
      </c>
      <c r="M12" t="str">
        <v>o</v>
      </c>
      <c r="N12" t="str">
        <v>Vietnambiz</v>
      </c>
      <c r="O12" t="str">
        <v>Tích cực</v>
      </c>
      <c r="P12" s="16">
        <v>45873.679166666669</v>
      </c>
      <c r="Q12" s="72" t="str">
        <v>Chiều 4/8, NHNN họp với các ngân hàng, bàn giải pháp giảm lãi suất cho vay</v>
      </c>
      <c r="R12" t="str">
        <v>NHNN yêu cầu TCTD ổn định lãi suất tiền gửi, giảm lãi suất cho vay.  Tín dụng toàn hệ thống tăng 9,8% đến 29/7, GDP tăng 7,52% đầu năm.  Lạm phát 6 tháng đầu năm 2025 là 3,27%, phù hợp mục tiêu.  TCTD cam kết tiết giảm chi phí, minh bạch huy động vốn, hỗ trợ khách hàng. NHNN sẽ tiếp tục bám sát thị trường, điều hành chính sách tiền tệ phù hợp.</v>
      </c>
      <c r="S12" t="str">
        <v>https://cdn.vietnambiz.vn/1881912202208555/images/2025/08/04/crawl-20250804155009336-20250804155009354.jpg?width=700</v>
      </c>
      <c r="T12" t="s">
        <v>54</v>
      </c>
    </row>
    <row r="13" spans="1:20" ht="20" thickBot="1" x14ac:dyDescent="0.5">
      <c r="A13" t="s">
        <v>44</v>
      </c>
      <c r="B13" t="s">
        <v>223</v>
      </c>
      <c r="C13" t="s">
        <v>273</v>
      </c>
      <c r="D13" t="s">
        <v>224</v>
      </c>
      <c r="E13" t="s">
        <v>225</v>
      </c>
      <c r="F13" s="1">
        <v>45875.291666666664</v>
      </c>
      <c r="G13" t="s">
        <v>17</v>
      </c>
      <c r="H13">
        <v>74</v>
      </c>
      <c r="I13" t="s">
        <v>11</v>
      </c>
      <c r="J13" t="s">
        <v>12</v>
      </c>
      <c r="L13" s="119" t="s">
        <v>17</v>
      </c>
      <c r="M13" s="119"/>
      <c r="N13" s="119"/>
      <c r="O13" s="119"/>
      <c r="P13" s="119"/>
      <c r="Q13" s="119"/>
      <c r="R13" s="119"/>
      <c r="S13" s="119"/>
      <c r="T13" t="s">
        <v>54</v>
      </c>
    </row>
    <row r="14" spans="1:20" ht="15" thickTop="1" x14ac:dyDescent="0.35">
      <c r="A14" t="s">
        <v>65</v>
      </c>
      <c r="B14" t="s">
        <v>226</v>
      </c>
      <c r="C14" t="s">
        <v>274</v>
      </c>
      <c r="D14" t="s">
        <v>227</v>
      </c>
      <c r="E14" t="s">
        <v>228</v>
      </c>
      <c r="F14" s="1">
        <v>45875.02988425926</v>
      </c>
      <c r="G14" t="s">
        <v>17</v>
      </c>
      <c r="H14">
        <v>80</v>
      </c>
      <c r="I14" t="s">
        <v>15</v>
      </c>
      <c r="J14" t="s">
        <v>16</v>
      </c>
      <c r="L14" s="17" t="s">
        <v>52</v>
      </c>
      <c r="M14" s="17" t="str" cm="1">
        <f t="array" ref="M14:S24">_xlfn.CHOOSECOLS(_xlfn.VSTACK(daily_8h30_news[#Headers],
  _xlfn._xlws.SORT(_xlfn._xlws.FILTER(daily_8h30_news[], daily_8h30_news[news_type]=L13), 1, -1)
 ), 10, 1, 9, 6, 2, 3, 4)</f>
        <v>ai_selected</v>
      </c>
      <c r="N14" s="17" t="str">
        <v>source</v>
      </c>
      <c r="O14" s="17" t="str">
        <v>impact</v>
      </c>
      <c r="P14" s="18" t="str">
        <v>published_time</v>
      </c>
      <c r="Q14" s="71" t="str">
        <v>title</v>
      </c>
      <c r="R14" s="17" t="str">
        <v>content</v>
      </c>
      <c r="S14" s="17" t="str">
        <v>image_url</v>
      </c>
      <c r="T14" t="s">
        <v>54</v>
      </c>
    </row>
    <row r="15" spans="1:20" x14ac:dyDescent="0.35">
      <c r="A15" t="s">
        <v>44</v>
      </c>
      <c r="B15" t="s">
        <v>275</v>
      </c>
      <c r="C15" t="s">
        <v>276</v>
      </c>
      <c r="D15" t="s">
        <v>277</v>
      </c>
      <c r="E15" t="s">
        <v>278</v>
      </c>
      <c r="F15" s="1">
        <v>45874.919444444444</v>
      </c>
      <c r="G15" t="s">
        <v>17</v>
      </c>
      <c r="H15">
        <v>80</v>
      </c>
      <c r="I15" t="s">
        <v>11</v>
      </c>
      <c r="J15" t="s">
        <v>12</v>
      </c>
      <c r="L15" t="str">
        <f t="shared" ref="L15:L24" si="1">M15</f>
        <v>x</v>
      </c>
      <c r="M15" t="str">
        <v>x</v>
      </c>
      <c r="N15" t="str">
        <v>VnEconomy</v>
      </c>
      <c r="O15" t="str">
        <v>Tiêu cực</v>
      </c>
      <c r="P15" s="16">
        <v>45875.02988425926</v>
      </c>
      <c r="Q15" s="72" t="str">
        <v>Chứng khoán Mỹ quay đầu giảm vì mối lo kinh tế, giá dầu xuống đáy 5 tuần</v>
      </c>
      <c r="R15" t="str">
        <v>Thị trường chứng khoán Mỹ giảm điểm khi số liệu kinh tế yếu và lo ngại đình lạm gia tăng. S&amp;P 500 giảm 0,49%, Nasdaq trượt 0,65% và Dow Jones mất 0,14%. Giá dầu thô Brent và WTI đóng cửa ở mức thấp nhất kể từ đầu tháng 7. OPEC+ tăng sản lượng dầu, gây áp lực giảm giá lên thị trường năng lượng. Các nhà giao dịch hoài nghi về khả năng gián đoạn nguồn cung dầu từ Mỹ.</v>
      </c>
      <c r="S15" t="str">
        <v>https://media.vneconomy.vn/640x360/images/upload//2025/08/06/anh-man-hinh-2025-08-06-luc-07-31-41.png</v>
      </c>
      <c r="T15" t="s">
        <v>54</v>
      </c>
    </row>
    <row r="16" spans="1:20" x14ac:dyDescent="0.35">
      <c r="A16" t="s">
        <v>10</v>
      </c>
      <c r="B16" t="s">
        <v>191</v>
      </c>
      <c r="C16" t="s">
        <v>279</v>
      </c>
      <c r="D16" t="s">
        <v>192</v>
      </c>
      <c r="E16" t="s">
        <v>193</v>
      </c>
      <c r="F16" s="1">
        <v>45874.623333333337</v>
      </c>
      <c r="G16" t="s">
        <v>17</v>
      </c>
      <c r="H16">
        <v>75</v>
      </c>
      <c r="I16" t="s">
        <v>13</v>
      </c>
      <c r="J16" t="s">
        <v>16</v>
      </c>
      <c r="L16" t="str">
        <f t="shared" si="1"/>
        <v>x</v>
      </c>
      <c r="M16" t="str">
        <v>x</v>
      </c>
      <c r="N16" t="str">
        <v>VietStock</v>
      </c>
      <c r="O16" t="str">
        <v>Tích cực</v>
      </c>
      <c r="P16" s="16">
        <v>45874.623333333337</v>
      </c>
      <c r="Q16" s="72" t="str">
        <v>Quan chức Fed: Thời điểm cắt giảm lãi suất đang đến gần, có thể cần hơn hai đợt giảm</v>
      </c>
      <c r="R16" t="str">
        <v>Thời điểm cắt giảm lãi suất đang đến gần, thị trường lao động Mỹ suy yếu rõ rệt.  Bà Daly sẵn sàng chờ thêm chu kỳ, nhưng không thể chờ mãi mãi.  Việc cắt giảm lãi suất hai lần 0.25 điểm phần trăm vẫn là điều phù hợp.  Mỹ chỉ tạo thêm 73,000 việc làm, tỷ lệ thất nghiệp tăng lên 4.2%.  Chưa có dấu hiệu lạm phát dai dẳng do thuế quan gây ra.</v>
      </c>
      <c r="S16" t="str">
        <v>https://image.vietstock.vn/2025/08/05/daly.png</v>
      </c>
      <c r="T16" t="s">
        <v>54</v>
      </c>
    </row>
    <row r="17" spans="1:20" x14ac:dyDescent="0.35">
      <c r="A17" t="s">
        <v>44</v>
      </c>
      <c r="B17" t="s">
        <v>178</v>
      </c>
      <c r="C17" t="s">
        <v>280</v>
      </c>
      <c r="D17" t="s">
        <v>179</v>
      </c>
      <c r="E17" t="s">
        <v>180</v>
      </c>
      <c r="F17" s="1">
        <v>45874.488194444442</v>
      </c>
      <c r="G17" t="s">
        <v>17</v>
      </c>
      <c r="H17">
        <v>77</v>
      </c>
      <c r="I17" t="s">
        <v>15</v>
      </c>
      <c r="J17" t="s">
        <v>12</v>
      </c>
      <c r="L17" t="str">
        <f t="shared" si="1"/>
        <v/>
      </c>
      <c r="M17" t="str">
        <v/>
      </c>
      <c r="N17" t="str">
        <v>VietStock</v>
      </c>
      <c r="O17" t="str">
        <v>Tiêu cực</v>
      </c>
      <c r="P17" s="16">
        <v>45874.459722222222</v>
      </c>
      <c r="Q17" s="72" t="str">
        <v>Trung Quốc nỗ lực kiềm chế cuộc đua giảm giá</v>
      </c>
      <c r="R17" t="str">
        <v>Thị trường bán lẻ Trung Quốc trải qua cuộc đua giảm giá khốc liệt với hơn 28 tỷ USD trợ giá. Alibaba, JD.com, Meituan "đốt" gần 200 tỷ nhân dân tệ để chiếm lĩnh thị trường bán lẻ. JD.com ước tính lỗ hơn 10 tỷ nhân dân tệ trong quý 2 năm 2025. Tăng trưởng doanh số bán lẻ giảm tốc từ 6,4% xuống còn 4,8% trong tháng 6. Chính phủ Trung Quốc sửa đổi luật giá để kiểm soát cạnh tranh không lành mạnh.</v>
      </c>
      <c r="S17" t="str">
        <v>https://image.vietstock.vn/2025/08/05/vietstock_s_trung-quoc-no-luc-kiem-che-cuoc-dua-giam-gia_20250805103906.png</v>
      </c>
      <c r="T17" t="s">
        <v>54</v>
      </c>
    </row>
    <row r="18" spans="1:20" x14ac:dyDescent="0.35">
      <c r="A18" t="s">
        <v>10</v>
      </c>
      <c r="B18" t="s">
        <v>181</v>
      </c>
      <c r="C18" t="s">
        <v>281</v>
      </c>
      <c r="D18" t="s">
        <v>182</v>
      </c>
      <c r="E18" t="s">
        <v>183</v>
      </c>
      <c r="F18" s="1">
        <v>45874.459722222222</v>
      </c>
      <c r="G18" t="s">
        <v>17</v>
      </c>
      <c r="H18">
        <v>85</v>
      </c>
      <c r="I18" t="s">
        <v>15</v>
      </c>
      <c r="J18" t="s">
        <v>12</v>
      </c>
      <c r="L18" t="str">
        <f t="shared" si="1"/>
        <v/>
      </c>
      <c r="M18" t="str">
        <v/>
      </c>
      <c r="N18" t="str">
        <v>VietStock</v>
      </c>
      <c r="O18" t="str">
        <v>Tích cực</v>
      </c>
      <c r="P18" s="16">
        <v>45872.899178240739</v>
      </c>
      <c r="Q18" s="72" t="str">
        <v>OPEC+ tiếp tục tăng sản lượng, hoàn tất kế hoạch phục hồi nguồn cung</v>
      </c>
      <c r="R18" t="str">
        <v>OPEC+ tăng thêm 547.000 thùng dầu mỗi ngày tháng 9, hoàn tất phục hồi cung cấp.  Nhóm chuyển chiến lược từ bảo vệ giá sang giành lại thị phần bị mất.  Ả Rập Saudi muốn lấy lại thị phần từ các đối thủ dầu đá phiến Mỹ.  IMF tính Saudi cần giá trên 90 USD/thùng chi trả chi tiêu nhà nước.  IEA dự báo thị trường dầu dư thừa 2 triệu thùng/ngày quý 4.</v>
      </c>
      <c r="S18" t="str">
        <v>https://image.vietstock.vn/2025/08/03/opec-121.png</v>
      </c>
      <c r="T18" t="s">
        <v>54</v>
      </c>
    </row>
    <row r="19" spans="1:20" x14ac:dyDescent="0.35">
      <c r="A19" t="s">
        <v>14</v>
      </c>
      <c r="B19" t="s">
        <v>194</v>
      </c>
      <c r="C19" t="s">
        <v>282</v>
      </c>
      <c r="D19" t="s">
        <v>195</v>
      </c>
      <c r="E19" t="s">
        <v>196</v>
      </c>
      <c r="F19" s="1">
        <v>45874.35</v>
      </c>
      <c r="G19" t="s">
        <v>17</v>
      </c>
      <c r="H19">
        <v>80</v>
      </c>
      <c r="I19" t="s">
        <v>15</v>
      </c>
      <c r="J19" t="s">
        <v>16</v>
      </c>
      <c r="L19" t="str">
        <f t="shared" si="1"/>
        <v/>
      </c>
      <c r="M19" t="str">
        <v/>
      </c>
      <c r="N19" t="str">
        <v>Vietnambiz</v>
      </c>
      <c r="O19" t="str">
        <v>Tích cực</v>
      </c>
      <c r="P19" s="16">
        <v>45875.319444444445</v>
      </c>
      <c r="Q19" s="72" t="str">
        <v>Ông Trump dự định sẽ sang thăm Trung Quốc nếu đạt được thỏa thuận thương mại</v>
      </c>
      <c r="R19" t="str">
        <v>Tổng thống Trump cho biết gần đạt thỏa thuận gia hạn đình chiến thuế quan với Trung Quốc.  Thỏa thuận sơ bộ được nhất trí giảm thuế quan mạnh vào tháng 5.  Cuộc gặp Chủ tịch Tập Cận Bình có thể diễn ra trước cuối năm nay.  Vòng đàm phán thứ ba tại Stockholm đã diễn ra tuần trước.  Mỹ sẽ quyết định cuối cùng về việc lùi hạn chót áp thuế.</v>
      </c>
      <c r="S19" t="str">
        <v>https://cdn.vietnambiz.vn/1881912202208555/images/2025/08/06/crawl-20250806071756288-20250806071756296.jpg?width=700</v>
      </c>
      <c r="T19" t="s">
        <v>54</v>
      </c>
    </row>
    <row r="20" spans="1:20" x14ac:dyDescent="0.35">
      <c r="A20" t="s">
        <v>44</v>
      </c>
      <c r="B20" t="s">
        <v>229</v>
      </c>
      <c r="C20" t="s">
        <v>283</v>
      </c>
      <c r="D20" t="s">
        <v>230</v>
      </c>
      <c r="E20" t="s">
        <v>231</v>
      </c>
      <c r="F20" s="1">
        <v>45874.309027777781</v>
      </c>
      <c r="G20" t="s">
        <v>17</v>
      </c>
      <c r="H20">
        <v>84</v>
      </c>
      <c r="I20" t="s">
        <v>15</v>
      </c>
      <c r="J20" t="s">
        <v>53</v>
      </c>
      <c r="L20" t="str">
        <f t="shared" si="1"/>
        <v/>
      </c>
      <c r="M20" t="str">
        <v/>
      </c>
      <c r="N20" t="str">
        <v>Vietnambiz</v>
      </c>
      <c r="O20" t="str">
        <v>Trung lập</v>
      </c>
      <c r="P20" s="16">
        <v>45875.291666666664</v>
      </c>
      <c r="Q20" s="72" t="str">
        <v>Tỷ giá USD hôm nay 6/8: Tăng khi thị trường chú ý đến người kế nhiệm chủ tịch Fed</v>
      </c>
      <c r="R20" t="str">
        <v>Chỉ số USD Index tăng lên 98,73, cao hơn rổ tiền tệ chính. Thị trường chờ đợi đề cử của Trump cho Fed và Cục Thống kê Lao động. Ông Trump sẽ sớm công bố người thay thế Thống đốc Kugler và Chủ tịch Fed. Dữ liệu dịch vụ Mỹ tháng 7 bất ngờ không đổi ở 50,1. Việc làm yếu thúc đẩy kỳ vọng Fed cắt giảm lãi suất 91% vào tháng 9.</v>
      </c>
      <c r="S20" t="str">
        <v>https://cdn1.vietnambiz.vn/1881912202208555/images/2025/08/05/usd-20250805084558758-avatar-15x10-20250805084620262.jpg?width=600&amp;height=315</v>
      </c>
      <c r="T20" t="s">
        <v>54</v>
      </c>
    </row>
    <row r="21" spans="1:20" x14ac:dyDescent="0.35">
      <c r="A21" t="s">
        <v>10</v>
      </c>
      <c r="B21" t="s">
        <v>284</v>
      </c>
      <c r="C21" t="s">
        <v>285</v>
      </c>
      <c r="D21" t="s">
        <v>286</v>
      </c>
      <c r="E21" t="s">
        <v>287</v>
      </c>
      <c r="F21" s="1">
        <v>45872.899178240739</v>
      </c>
      <c r="G21" t="s">
        <v>17</v>
      </c>
      <c r="H21">
        <v>74</v>
      </c>
      <c r="I21" t="s">
        <v>13</v>
      </c>
      <c r="J21" t="s">
        <v>12</v>
      </c>
      <c r="L21" t="str">
        <f t="shared" si="1"/>
        <v/>
      </c>
      <c r="M21" t="str">
        <v/>
      </c>
      <c r="N21" t="str">
        <v>Vietnambiz</v>
      </c>
      <c r="O21" t="str">
        <v>Trung lập</v>
      </c>
      <c r="P21" s="16">
        <v>45874.919444444444</v>
      </c>
      <c r="Q21" s="72" t="str">
        <v>Ứng viên cho chức Chủ tịch Fed: Một nhân vật nổi bật rút lui, còn 4 cái tên ganh đua</v>
      </c>
      <c r="R21" t="str">
        <v>Tổng thống Trump thu hẹp danh sách ứng viên Chủ tịch Fed tương lai xuống còn 4 người. Bộ trưởng Tài chính Scott Bessent đã tự rút lui khỏi cuộc đua, muốn giữ nguyên vị trí. Thống đốc Fed Adriana Kugler bất ngờ từ chức ngày 1/8, tạo cơ hội bổ nhiệm người mới. Các ứng viên tiềm năng gồm Kevin Warsh và Kevin Hassett, cùng hai người khác. Nhiệm kỳ Chủ tịch Fed Jerome Powell kết thúc tháng 5/2026.</v>
      </c>
      <c r="S21" t="str">
        <v>https://cdn.vietnambiz.vn/1881912202208555/images/2025/08/05/crawl-20250805215950918-20250805215950923.jpg?width=700</v>
      </c>
      <c r="T21" t="s">
        <v>54</v>
      </c>
    </row>
    <row r="22" spans="1:20" x14ac:dyDescent="0.35">
      <c r="A22" t="s">
        <v>44</v>
      </c>
      <c r="B22" t="s">
        <v>232</v>
      </c>
      <c r="C22" t="s">
        <v>288</v>
      </c>
      <c r="D22" t="s">
        <v>233</v>
      </c>
      <c r="E22" t="s">
        <v>234</v>
      </c>
      <c r="F22" s="1">
        <v>45874.71597222222</v>
      </c>
      <c r="G22" t="s">
        <v>18</v>
      </c>
      <c r="H22">
        <v>70</v>
      </c>
      <c r="I22" t="s">
        <v>11</v>
      </c>
      <c r="J22" t="s">
        <v>12</v>
      </c>
      <c r="L22" t="str">
        <f t="shared" si="1"/>
        <v/>
      </c>
      <c r="M22" t="str">
        <v/>
      </c>
      <c r="N22" t="str">
        <v>Vietnambiz</v>
      </c>
      <c r="O22" t="str">
        <v>Tiêu cực</v>
      </c>
      <c r="P22" s="16">
        <v>45874.488194444442</v>
      </c>
      <c r="Q22" s="72" t="str">
        <v>Đi ngược thị trường chung, Bank of America dự đoán sang năm 2026 Fed mới hạ lãi suất</v>
      </c>
      <c r="R22" t="str">
        <v>Chuyên gia Bank of America cho rằng Fed sẽ ưu tiên chống lạm phát hơn việc làm. Dữ liệu việc làm tháng bảy chỉ tạo thêm 73.000 việc làm mới. Tỷ lệ thất nghiệp tăng nhẹ lên 4,2%, vẫn ở mức thấp lịch sử. Fed vẫn còn xa mục tiêu lạm phát hơn mục tiêu toàn dụng lao động. Các nhà kinh tế Bank of America giữ quan điểm Fed sẽ giữ lãi suất tới năm 2026.</v>
      </c>
      <c r="S22" t="str">
        <v>https://cdn.vietnambiz.vn/1881912202208555/images/2025/08/05/crawl-20250805110954981-202508051109558.jpg?width=700</v>
      </c>
      <c r="T22" t="s">
        <v>54</v>
      </c>
    </row>
    <row r="23" spans="1:20" x14ac:dyDescent="0.35">
      <c r="A23" t="s">
        <v>44</v>
      </c>
      <c r="B23" t="s">
        <v>235</v>
      </c>
      <c r="C23" t="s">
        <v>289</v>
      </c>
      <c r="D23" t="s">
        <v>236</v>
      </c>
      <c r="E23" t="s">
        <v>237</v>
      </c>
      <c r="F23" s="1">
        <v>45874.710416666669</v>
      </c>
      <c r="G23" t="s">
        <v>18</v>
      </c>
      <c r="H23">
        <v>80</v>
      </c>
      <c r="I23" t="s">
        <v>13</v>
      </c>
      <c r="J23" t="s">
        <v>16</v>
      </c>
      <c r="L23" t="str">
        <f t="shared" si="1"/>
        <v>o</v>
      </c>
      <c r="M23" t="str">
        <v>o</v>
      </c>
      <c r="N23" t="str">
        <v>Vietnambiz</v>
      </c>
      <c r="O23" t="str">
        <v>Tiêu cực</v>
      </c>
      <c r="P23" s="16">
        <v>45874.309027777781</v>
      </c>
      <c r="Q23" s="72" t="str">
        <v>Đòn thuế quan thứ cấp của ông Trump: Nga đối mặt rủi ro lớn, thế giới cũng khó tránh liên lụy</v>
      </c>
      <c r="R23" t="str">
        <v>Trump đe dọa áp thuế quan 100% lên đối tác mua hàng Nga, nhắm vào 192 tỷ USD doanh thu năng lượng. Trung Quốc ít bị ảnh hưởng, có thể tìm nguồn dầu thay thế Arab Saudi. Ấn Độ nhập 35% dầu Nga, sẽ tốn thêm 3,8 tỷ USD nếu tìm nguồn thay thế. Ngành năng lượng Nga xuất 7,2 triệu thùng dầu, OPEC dự trữ không đủ bù. Giá dầu có thể tăng lên 140 USD/thùng, đẩy lạm phát toàn cầu tăng cao.</v>
      </c>
      <c r="S23" t="str">
        <v>https://cdn.vietnambiz.vn/1881912202208555/images/2025/07/30/trump-putin-20250730133921634.png?width=700</v>
      </c>
      <c r="T23" t="s">
        <v>54</v>
      </c>
    </row>
    <row r="24" spans="1:20" x14ac:dyDescent="0.35">
      <c r="A24" t="s">
        <v>14</v>
      </c>
      <c r="B24" t="s">
        <v>197</v>
      </c>
      <c r="C24" t="s">
        <v>290</v>
      </c>
      <c r="D24" t="s">
        <v>198</v>
      </c>
      <c r="E24" t="s">
        <v>199</v>
      </c>
      <c r="F24" s="1">
        <v>45874.65625</v>
      </c>
      <c r="G24" t="s">
        <v>18</v>
      </c>
      <c r="H24">
        <v>77</v>
      </c>
      <c r="I24" t="s">
        <v>13</v>
      </c>
      <c r="J24" t="s">
        <v>53</v>
      </c>
      <c r="L24" t="str">
        <f t="shared" si="1"/>
        <v>x</v>
      </c>
      <c r="M24" t="str">
        <v>x</v>
      </c>
      <c r="N24" t="str">
        <v>CafeF</v>
      </c>
      <c r="O24" t="str">
        <v>Tiêu cực</v>
      </c>
      <c r="P24" s="16">
        <v>45874.35</v>
      </c>
      <c r="Q24" s="72" t="str">
        <v>Trung Quốc "rót" 15 tỷ USD, Mỹ "trả lời" bằng thuế 250%: Một quốc gia Đông Nam Á vào thế "mắc kẹt"</v>
      </c>
      <c r="R24" t="str">
        <v>Chính sách thuế quan Mỹ 40% làm xáo trộn chuỗi cung ứng Đông Nam Á. Malaysia, nơi 10 công ty Trung Quốc đầu tư 15 tỷ đô la, bị ảnh hưởng. Nhà sản xuất tấm pin mặt trời Malaysia đối mặt thuế nhập khẩu 250% vào Mỹ. Nước này muốn tự chủ công nghệ, giảm phụ thuộc linh kiện Trung Quốc 75%. Malaysia mong Trung Quốc hỗ trợ tái khởi động nhà máy sản xuất cho thị trường nội địa.</v>
      </c>
      <c r="S24" t="str">
        <v>https://cafefcdn.com/zoom/600_315/203337114487263232/2025/8/5/avatar1754354877170-1754354877959945112965.jpg</v>
      </c>
      <c r="T24" t="s">
        <v>54</v>
      </c>
    </row>
    <row r="25" spans="1:20" ht="20" thickBot="1" x14ac:dyDescent="0.5">
      <c r="A25" t="s">
        <v>44</v>
      </c>
      <c r="B25" t="s">
        <v>291</v>
      </c>
      <c r="C25" t="s">
        <v>292</v>
      </c>
      <c r="D25" t="s">
        <v>293</v>
      </c>
      <c r="E25" t="s">
        <v>294</v>
      </c>
      <c r="F25" s="1">
        <v>45874.587500000001</v>
      </c>
      <c r="G25" t="s">
        <v>18</v>
      </c>
      <c r="H25">
        <v>80</v>
      </c>
      <c r="I25" t="s">
        <v>13</v>
      </c>
      <c r="J25" t="s">
        <v>12</v>
      </c>
      <c r="L25" s="119" t="s">
        <v>18</v>
      </c>
      <c r="M25" s="119"/>
      <c r="N25" s="119"/>
      <c r="O25" s="119"/>
      <c r="P25" s="119"/>
      <c r="Q25" s="119"/>
      <c r="R25" s="119"/>
      <c r="S25" s="119"/>
      <c r="T25" t="s">
        <v>54</v>
      </c>
    </row>
    <row r="26" spans="1:20" ht="15" thickTop="1" x14ac:dyDescent="0.35">
      <c r="A26" t="s">
        <v>44</v>
      </c>
      <c r="B26" t="s">
        <v>184</v>
      </c>
      <c r="C26" t="s">
        <v>295</v>
      </c>
      <c r="D26" t="s">
        <v>185</v>
      </c>
      <c r="E26" t="s">
        <v>186</v>
      </c>
      <c r="F26" s="1">
        <v>45874.579861111109</v>
      </c>
      <c r="G26" t="s">
        <v>18</v>
      </c>
      <c r="H26">
        <v>71</v>
      </c>
      <c r="I26" t="s">
        <v>11</v>
      </c>
      <c r="J26" t="s">
        <v>12</v>
      </c>
      <c r="L26" s="17" t="s">
        <v>52</v>
      </c>
      <c r="M26" s="17" t="str" cm="1">
        <f t="array" ref="M26:S36">_xlfn.CHOOSECOLS(_xlfn.VSTACK(daily_8h30_news[#Headers],
  _xlfn._xlws.SORT(_xlfn._xlws.FILTER(daily_8h30_news[], daily_8h30_news[news_type]=L25), 1, -1)
 ), 10, 1, 9, 6, 2, 3, 4)</f>
        <v>ai_selected</v>
      </c>
      <c r="N26" s="17" t="str">
        <v>source</v>
      </c>
      <c r="O26" s="17" t="str">
        <v>impact</v>
      </c>
      <c r="P26" s="18" t="str">
        <v>published_time</v>
      </c>
      <c r="Q26" s="71" t="str">
        <v>title</v>
      </c>
      <c r="R26" s="17" t="str">
        <v>content</v>
      </c>
      <c r="S26" s="17" t="str">
        <v>image_url</v>
      </c>
      <c r="T26" t="s">
        <v>54</v>
      </c>
    </row>
    <row r="27" spans="1:20" x14ac:dyDescent="0.35">
      <c r="A27" t="s">
        <v>65</v>
      </c>
      <c r="B27" t="s">
        <v>296</v>
      </c>
      <c r="C27" t="s">
        <v>297</v>
      </c>
      <c r="D27" t="s">
        <v>298</v>
      </c>
      <c r="E27" t="s">
        <v>299</v>
      </c>
      <c r="F27" s="1">
        <v>45874.541666666664</v>
      </c>
      <c r="G27" t="s">
        <v>18</v>
      </c>
      <c r="H27">
        <v>81</v>
      </c>
      <c r="I27" t="s">
        <v>13</v>
      </c>
      <c r="J27" t="s">
        <v>12</v>
      </c>
      <c r="L27" t="str">
        <f t="shared" ref="L27:L36" si="2">M27</f>
        <v/>
      </c>
      <c r="M27" t="str">
        <v/>
      </c>
      <c r="N27" t="str">
        <v>VnEconomy</v>
      </c>
      <c r="O27" t="str">
        <v>Tích cực</v>
      </c>
      <c r="P27" s="16">
        <v>45874.541666666664</v>
      </c>
      <c r="Q27" s="72" t="str">
        <v>Mảnh ghép mới trong hệ sinh thái số MB</v>
      </c>
      <c r="R27" t="str">
        <v xml:space="preserve">MB duy trì vị thế top 5 ngân hàng, tổng tài sản đạt 1,29 triệu tỷ đồng vào nửa đầu năm 2025. Doanh thu MB tăng 25%, thu nhập từ phí đạt 37%, kiểm soát nợ xấu ở mức 1,6%. MB mở rộng sang tài sản số, số lượng khách hàng đạt gần 33 triệu, tăng gấp 13 lần trong 5 năm. Giao dịch trên kênh số đạt 8,6 nghìn tỷ đồng, chiếm 38% tổng doanh thu, dự kiến đạt 40%.
</v>
      </c>
      <c r="S27" t="str">
        <v>https://media.vneconomy.vn/640x360/images/upload//2025/08/05a6aea13c-cf3f-47a8-a405-9fb669dbb820.jpg</v>
      </c>
      <c r="T27" t="s">
        <v>54</v>
      </c>
    </row>
    <row r="28" spans="1:20" x14ac:dyDescent="0.35">
      <c r="A28" t="s">
        <v>44</v>
      </c>
      <c r="B28" t="s">
        <v>200</v>
      </c>
      <c r="C28" t="s">
        <v>300</v>
      </c>
      <c r="D28" t="s">
        <v>201</v>
      </c>
      <c r="E28" t="s">
        <v>202</v>
      </c>
      <c r="F28" s="1">
        <v>45874.443749999999</v>
      </c>
      <c r="G28" t="s">
        <v>18</v>
      </c>
      <c r="H28">
        <v>76</v>
      </c>
      <c r="I28" t="s">
        <v>13</v>
      </c>
      <c r="J28" t="s">
        <v>16</v>
      </c>
      <c r="L28" t="str">
        <f t="shared" si="2"/>
        <v/>
      </c>
      <c r="M28" t="str">
        <v/>
      </c>
      <c r="N28" t="str">
        <v>Vietnambiz</v>
      </c>
      <c r="O28" t="str">
        <v>Trung lập</v>
      </c>
      <c r="P28" s="16">
        <v>45874.71597222222</v>
      </c>
      <c r="Q28" s="72" t="str">
        <v>VIC tiếp tục chuỗi thoả thuận nghìn tỷ đồng</v>
      </c>
      <c r="R28" t="str">
        <v>Trong hai phiên 4–5/8, hơn 12.653 tỷ đồng cổ phiếu VIC đã giao dịch thỏa thuận.  Tập đoàn SK Hàn Quốc đã thoái vốn với gần 116 triệu cổ phiếu VIC.  VIC ghi nhận tăng mạnh giá cổ phiếu, 28% trong một tháng qua.  Nhóm tài chính – ngân hàng như SHB, VPB cũng bị bán ròng mạnh.  Vốn hóa thị trường của VIC hiện đạt hơn 455.700 tỷ đồng.</v>
      </c>
      <c r="S28" t="str">
        <v>https://cdn.vietnambiz.vn/1881912202208555/images/2025/08/04/4-8-vic-20250804152809641-avatar-15x10-20250804152832389.jpg</v>
      </c>
      <c r="T28" t="s">
        <v>54</v>
      </c>
    </row>
    <row r="29" spans="1:20" x14ac:dyDescent="0.35">
      <c r="A29" t="s">
        <v>44</v>
      </c>
      <c r="B29" t="s">
        <v>203</v>
      </c>
      <c r="C29" t="s">
        <v>301</v>
      </c>
      <c r="D29" t="s">
        <v>204</v>
      </c>
      <c r="E29" t="s">
        <v>205</v>
      </c>
      <c r="F29" s="1">
        <v>45873.677083333336</v>
      </c>
      <c r="G29" t="s">
        <v>18</v>
      </c>
      <c r="H29">
        <v>66</v>
      </c>
      <c r="I29" t="s">
        <v>15</v>
      </c>
      <c r="J29" t="s">
        <v>16</v>
      </c>
      <c r="L29" t="str">
        <f t="shared" si="2"/>
        <v>x</v>
      </c>
      <c r="M29" t="str">
        <v>x</v>
      </c>
      <c r="N29" t="str">
        <v>Vietnambiz</v>
      </c>
      <c r="O29" t="str">
        <v>Tích cực</v>
      </c>
      <c r="P29" s="16">
        <v>45874.710416666669</v>
      </c>
      <c r="Q29" s="72" t="str">
        <v>Vinhomes là doanh nghiệp bất động sản nộp thuế lớn nhất cả nước năm 2024</v>
      </c>
      <c r="R29" t="str">
        <v>Vinhomes đóng góp lớn nhất ngân sách Nhà nước với hơn 40.100 tỷ đồng năm 2024.  Con số này chiếm 63% tổng nộp ngân sách của Top 20 bất động sản tư nhân.  Dự án Vinhomes Royal Island góp phần thúc đẩy thị trường bất động sản miền Bắc.  Năm nay, doanh thu thuần hợp nhất của công ty đạt 141.812 tỷ đồng.  Vinhomes tiếp tục tiên phong kiến tạo đô thị đáng sống, đóng góp ngân sách quốc gia.</v>
      </c>
      <c r="S29" t="str">
        <v>https://cdn.vietnambiz.vn/1881912202208555/images/2025/08/05/photo-import-20250805170127939.jpeg?width=700</v>
      </c>
      <c r="T29" t="s">
        <v>54</v>
      </c>
    </row>
    <row r="30" spans="1:20" x14ac:dyDescent="0.35">
      <c r="A30" t="s">
        <v>44</v>
      </c>
      <c r="B30" t="s">
        <v>238</v>
      </c>
      <c r="C30" t="s">
        <v>302</v>
      </c>
      <c r="D30" t="s">
        <v>239</v>
      </c>
      <c r="E30" t="s">
        <v>240</v>
      </c>
      <c r="F30" s="1">
        <v>45873.661111111112</v>
      </c>
      <c r="G30" t="s">
        <v>18</v>
      </c>
      <c r="H30">
        <v>80</v>
      </c>
      <c r="I30" t="s">
        <v>13</v>
      </c>
      <c r="J30" t="s">
        <v>12</v>
      </c>
      <c r="L30" t="str">
        <f t="shared" si="2"/>
        <v/>
      </c>
      <c r="M30" t="str">
        <v/>
      </c>
      <c r="N30" t="str">
        <v>Vietnambiz</v>
      </c>
      <c r="O30" t="str">
        <v>Tích cực</v>
      </c>
      <c r="P30" s="16">
        <v>45874.587500000001</v>
      </c>
      <c r="Q30" s="72" t="str">
        <v>TCBS chốt giá IPO 46.800 đồng/cp, điều chỉnh phương án sử dụng vốn</v>
      </c>
      <c r="R30" t="str">
        <v>TCBS dự kiến chào bán IPO 46.800 đồng/cổ phiếu, có thể thu về 10.817,8 tỷ đồng. Vốn hóa thị trường sau IPO ước đạt 4,1 tỷ USD, tương đương 108.169 tỷ đồng. 70% vốn IPO sẽ đầu tư hoạt động tự doanh, 30% cho môi giới. Techcombank kỳ vọng vốn hóa TCBS đạt 5 tỷ USD, dựa trên mô hình hoạt động. TCBS đặt mục tiêu quản lý tài sản cho khách hàng trung cao, ứng dụng AI toàn diện.</v>
      </c>
      <c r="S30" t="str">
        <v>https://cdn.vietnambiz.vn/1881912202208555/images/2025/08/05/hinh-anh-5-8-25-luc-1402-20250805140304540.jpeg?width=700</v>
      </c>
      <c r="T30" t="s">
        <v>54</v>
      </c>
    </row>
    <row r="31" spans="1:20" x14ac:dyDescent="0.35">
      <c r="A31" t="s">
        <v>14</v>
      </c>
      <c r="B31" t="s">
        <v>241</v>
      </c>
      <c r="C31" t="s">
        <v>303</v>
      </c>
      <c r="D31" t="s">
        <v>242</v>
      </c>
      <c r="E31" t="s">
        <v>243</v>
      </c>
      <c r="F31" s="1">
        <v>45872.42291666667</v>
      </c>
      <c r="G31" t="s">
        <v>18</v>
      </c>
      <c r="H31">
        <v>72</v>
      </c>
      <c r="I31" t="s">
        <v>13</v>
      </c>
      <c r="J31" t="s">
        <v>12</v>
      </c>
      <c r="L31" t="str">
        <f t="shared" si="2"/>
        <v/>
      </c>
      <c r="M31" t="str">
        <v/>
      </c>
      <c r="N31" t="str">
        <v>Vietnambiz</v>
      </c>
      <c r="O31" t="str">
        <v>Trung lập</v>
      </c>
      <c r="P31" s="16">
        <v>45874.579861111109</v>
      </c>
      <c r="Q31" s="72" t="str">
        <v>Một 'ông lớn' ngân hàng đóng cửa gần 70 phòng giao dịch trong nửa đầu năm</v>
      </c>
      <c r="R31" t="str">
        <v>Trong sáu tháng đầu năm 2025, VietinBank chấm dứt hoạt động 66 phòng giao dịch. Cuối tháng sáu, VietinBank còn lại 887 phòng giao dịch trên toàn hệ thống. Số lượng nhân viên ngân hàng tăng nhẹ lên 24.914 người. VietinBank tập trung đầu tư mạnh mẽ vào chuyển đổi số và công nghệ thông tin. Việc thu hẹp điểm giao dịch vật lý nhằm nâng cao trải nghiệm khách hàng.</v>
      </c>
      <c r="S31" t="str">
        <v>https://cdn1.vietnambiz.vn/1881912202208555/images/2025/08/05/crawl-20250805120152270-edit-20250805120159343-avatar-15x10-2025080512020815.jpg?width=600&amp;height=315</v>
      </c>
      <c r="T31" t="s">
        <v>54</v>
      </c>
    </row>
    <row r="32" spans="1:20" x14ac:dyDescent="0.35">
      <c r="L32" t="str">
        <f t="shared" si="2"/>
        <v>x</v>
      </c>
      <c r="M32" t="str">
        <v>x</v>
      </c>
      <c r="N32" t="str">
        <v>Vietnambiz</v>
      </c>
      <c r="O32" t="str">
        <v>Tích cực</v>
      </c>
      <c r="P32" s="16">
        <v>45874.443749999999</v>
      </c>
      <c r="Q32" s="72" t="str">
        <v>Lãnh đạo VPBank: FE Credit phục hồi, GPBank có lãi trở lại, ngân hàng tự tin hoàn thành kế hoạch năm</v>
      </c>
      <c r="R32" t="str">
        <v xml:space="preserve">FE Credit phục hồi với mức tăng trưởng giải ngân 19%, đạt kết quả tích cực. GPBank lần đầu có lãi sau tái cơ cấu, tăng trưởng huy động 20%. VPBank ghi nhận lợi nhuận trước thuế đạt 11.200 tỷ đồng, tăng trưởng mạnh mẽ. VPBank đặt mục tiêu GDP 8% và tiếp tục ưu tiên các lĩnh vực trọng điểm. FE Credit sẽ bứt phá, hỗ trợ hoàn thành mục tiêu kinh doanh năm 2025.
</v>
      </c>
      <c r="S32" t="str">
        <v>https://cdn1.vietnambiz.vn/1881912202208555/images/2025/08/05/crawl-20250805083337180-20250805083337185-avatar-15x10-20250805102744184.jpg?width=600&amp;height=315</v>
      </c>
      <c r="T32" t="s">
        <v>54</v>
      </c>
    </row>
    <row r="33" spans="12:20" x14ac:dyDescent="0.35">
      <c r="L33" t="str">
        <f t="shared" si="2"/>
        <v>x</v>
      </c>
      <c r="M33" t="str">
        <v>x</v>
      </c>
      <c r="N33" t="str">
        <v>Vietnambiz</v>
      </c>
      <c r="O33" t="str">
        <v>Tiêu cực</v>
      </c>
      <c r="P33" s="16">
        <v>45873.677083333336</v>
      </c>
      <c r="Q33" s="72" t="str">
        <v>Dòng tiền kinh doanh của Kinh Bắc âm kỷ lục, 4 ngân hàng cấp hạn mức vay hơn 16.300 tỷ</v>
      </c>
      <c r="R33" t="str">
        <v>Kinh Bắc mở rộng quỹ đất, 11 dự án năm 2025 trải dài Bắc Nam. Lợi nhuận quý hai tăng 67%, đạt 402 tỷ đồng, doanh thu giảm 35%. Tổng tài sản vượt 70.300 tỷ đồng, hàng tồn kho hơn 23.760 tỷ. Nợ phải trả vượt 44.600 tỷ, dư nợ vay trên 26.000 tỷ đồng. Bốn ngân hàng cấp hạn mức vay hơn 16.300 tỷ đồng.</v>
      </c>
      <c r="S33" t="str">
        <v>https://cdn.vietnambiz.vn/1881912202208555/images/2025/08/04/screenshot-2025-08-04-at-160234-2025080416081452.png?width=700</v>
      </c>
      <c r="T33" t="s">
        <v>54</v>
      </c>
    </row>
    <row r="34" spans="12:20" x14ac:dyDescent="0.35">
      <c r="L34" t="str">
        <f t="shared" si="2"/>
        <v/>
      </c>
      <c r="M34" t="str">
        <v/>
      </c>
      <c r="N34" t="str">
        <v>Vietnambiz</v>
      </c>
      <c r="O34" t="str">
        <v>Tích cực</v>
      </c>
      <c r="P34" s="16">
        <v>45873.661111111112</v>
      </c>
      <c r="Q34" s="72" t="str">
        <v>F88 định giá hơn 5.000 tỷ đồng khi lên UPCoM, ai đang sở hữu?</v>
      </c>
      <c r="R34" t="str">
        <v>F88 dự kiến niêm yết hơn 8,26 triệu cổ phiếu với định giá 5.244 tỷ đồng. Doanh thu năm 2024 đạt 2.280 tỷ đồng, chủ yếu từ cho vay cầm cố. Nửa đầu năm 2025, doanh thu tăng 30% lên 1.744 tỷ đồng, lợi nhuận tăng 213%. Khối ngoại nắm giữ 57,5% vốn, hai nhà sáng lập giảm sở hữu trước niêm yết. F88 cần kiểm soát chi phí và thích ứng với cạnh tranh để tăng trưởng bền vững.</v>
      </c>
      <c r="S34" t="str">
        <v>https://cdn.vietnambiz.vn/1881912202208555/images/2025/08/04/1-8-f88-1-20250804143242334.jpg?width=700</v>
      </c>
      <c r="T34" t="s">
        <v>54</v>
      </c>
    </row>
    <row r="35" spans="12:20" x14ac:dyDescent="0.35">
      <c r="L35" t="str">
        <f t="shared" si="2"/>
        <v>o</v>
      </c>
      <c r="M35" t="str">
        <v>o</v>
      </c>
      <c r="N35" t="str">
        <v>CafeF</v>
      </c>
      <c r="O35" t="str">
        <v>Tích cực</v>
      </c>
      <c r="P35" s="16">
        <v>45874.65625</v>
      </c>
      <c r="Q35" s="72" t="str">
        <v>“Địa chấn” cổ phiếu Hòa Phát: Gần 6.000 tỷ khớp lệnh trong một phiên, chưa từng có trong lịch sử</v>
      </c>
      <c r="R35" t="str">
        <v>Cổ phiếu HPG lập kỷ lục thanh khoản 5.700 tỷ đồng, khối ngoại mua ròng 1.100 tỷ. Lợi nhuận sau thuế quý 2 của Hòa Phát tăng 28% đạt 4.265 tỷ đồng. Sản lượng thép thô tăng 10%, bán hàng tăng 18% so với cùng kỳ. Lũy kế 6 tháng, doanh thu tăng 5%, lợi nhuận tăng 23% so với năm trước. Hòa Phát đặt mục tiêu doanh thu 170.000 tỷ, lợi nhuận 15.000 tỷ năm nay.</v>
      </c>
      <c r="S35" t="str">
        <v>https://cafefcdn.com/thumb_w/640/203337114487263232/2025/8/5/avatar1754382032852-17543820333721055071046.jpg</v>
      </c>
      <c r="T35" t="s">
        <v>54</v>
      </c>
    </row>
    <row r="36" spans="12:20" x14ac:dyDescent="0.35">
      <c r="L36" t="str">
        <f t="shared" si="2"/>
        <v/>
      </c>
      <c r="M36" t="str">
        <v/>
      </c>
      <c r="N36" t="str">
        <v>CafeF</v>
      </c>
      <c r="O36" t="str">
        <v>Tích cực</v>
      </c>
      <c r="P36" s="16">
        <v>45872.42291666667</v>
      </c>
      <c r="Q36" s="72" t="str">
        <v>Sun Group đặt cọc gần 5.000 tỷ để mua lại dự án tại Khu đất vàng 3 mặt tiền ở Hà Nội</v>
      </c>
      <c r="R36" t="str">
        <v>CTX Holdings chuyển nhượng toàn bộ dự án Constrexim Complex A1-2, Hà Nội. Sun Group qua Việt Minh Hoàng mua lại dự án này với tên Sun Feliza Suites. Dự án có vị trí đắc địa, từng chậm tiến độ vì vấn đề giao đất. CTX Holdings đã nhận 4.964 tỷ đồng tiền đặt cọc chuyển nhượng dự án. Chi phí xây dựng dở dang dự án tăng lên 5.433 tỷ đồng.</v>
      </c>
      <c r="S36" t="str">
        <v>https://cafefcdn.com/thumb_w/640/203337114487263232/2025/8/3/avatar1754190485287-17541904857541988997487.jpg</v>
      </c>
      <c r="T36" t="s">
        <v>54</v>
      </c>
    </row>
  </sheetData>
  <mergeCells count="3">
    <mergeCell ref="L13:S13"/>
    <mergeCell ref="L25:S25"/>
    <mergeCell ref="L1:S1"/>
  </mergeCell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669E-E941-449A-A06F-931029850F8C}">
  <dimension ref="A1:Z181"/>
  <sheetViews>
    <sheetView topLeftCell="A27" workbookViewId="0">
      <selection activeCell="B53" sqref="B53"/>
    </sheetView>
  </sheetViews>
  <sheetFormatPr defaultRowHeight="14.5" x14ac:dyDescent="0.35"/>
  <cols>
    <col min="1" max="1" width="15.54296875" bestFit="1" customWidth="1"/>
    <col min="2" max="2" width="8.81640625" bestFit="1" customWidth="1"/>
    <col min="3" max="3" width="11.81640625" bestFit="1" customWidth="1"/>
    <col min="4" max="5" width="12.453125" bestFit="1" customWidth="1"/>
    <col min="6" max="6" width="13.54296875" bestFit="1" customWidth="1"/>
    <col min="7" max="7" width="10.1796875" bestFit="1" customWidth="1"/>
    <col min="8" max="8" width="11.54296875" bestFit="1" customWidth="1"/>
    <col min="9" max="9" width="11.453125" bestFit="1" customWidth="1"/>
    <col min="10" max="10" width="10.453125" bestFit="1" customWidth="1"/>
    <col min="11" max="11" width="11.81640625" bestFit="1" customWidth="1"/>
    <col min="12" max="14" width="12.453125" bestFit="1" customWidth="1"/>
    <col min="16" max="16" width="10.453125" bestFit="1" customWidth="1"/>
    <col min="17" max="17" width="11.81640625" bestFit="1" customWidth="1"/>
    <col min="18" max="20" width="12.453125" bestFit="1" customWidth="1"/>
    <col min="22" max="22" width="10.453125" bestFit="1" customWidth="1"/>
    <col min="23" max="23" width="11.81640625" bestFit="1" customWidth="1"/>
    <col min="24" max="26" width="12.453125" bestFit="1" customWidth="1"/>
  </cols>
  <sheetData>
    <row r="1" spans="1:26" ht="20" thickBot="1" x14ac:dyDescent="0.5">
      <c r="A1" t="s">
        <v>27</v>
      </c>
      <c r="B1" t="s">
        <v>19</v>
      </c>
      <c r="C1" t="s">
        <v>28</v>
      </c>
      <c r="D1" t="s">
        <v>46</v>
      </c>
      <c r="E1" t="s">
        <v>29</v>
      </c>
      <c r="F1" t="s">
        <v>37</v>
      </c>
      <c r="G1" t="s">
        <v>30</v>
      </c>
      <c r="H1" t="s">
        <v>31</v>
      </c>
      <c r="J1" s="120" t="s">
        <v>24</v>
      </c>
      <c r="K1" s="120"/>
      <c r="L1" s="120"/>
      <c r="M1" s="120"/>
      <c r="N1" s="120"/>
      <c r="P1" s="120" t="s">
        <v>25</v>
      </c>
      <c r="Q1" s="120"/>
      <c r="R1" s="120"/>
      <c r="S1" s="120"/>
      <c r="T1" s="120"/>
      <c r="V1" s="120" t="s">
        <v>39</v>
      </c>
      <c r="W1" s="120"/>
      <c r="X1" s="120"/>
      <c r="Y1" s="120"/>
      <c r="Z1" s="120"/>
    </row>
    <row r="2" spans="1:26" ht="15" thickTop="1" x14ac:dyDescent="0.35">
      <c r="A2" s="1">
        <v>45874</v>
      </c>
      <c r="B2" t="s">
        <v>24</v>
      </c>
      <c r="C2">
        <v>1547.1500244140625</v>
      </c>
      <c r="D2">
        <v>18.9600830078125</v>
      </c>
      <c r="E2">
        <v>1.2406889022162693E-2</v>
      </c>
      <c r="F2">
        <v>9.0879096470412146E-2</v>
      </c>
      <c r="G2" t="s">
        <v>38</v>
      </c>
      <c r="H2" t="s">
        <v>32</v>
      </c>
      <c r="J2" s="2" t="str" cm="1">
        <f t="array" ref="J2:N22">_xlfn.CHOOSECOLS(_xlfn.VSTACK(daily_8h30_data[#Headers],
  _xlfn._xlws.SORT(_xlfn._xlws.FILTER(daily_8h30_data[], daily_8h30_data[ticker]=J1), 1, -1)
 ), 1, 3, 4, 5, 6)</f>
        <v>date</v>
      </c>
      <c r="K2" t="str">
        <v>close</v>
      </c>
      <c r="L2" t="str">
        <v>1d_diff</v>
      </c>
      <c r="M2" t="str">
        <v>1d_change</v>
      </c>
      <c r="N2" t="str">
        <v>cum_change</v>
      </c>
      <c r="P2" s="2" t="str" cm="1">
        <f t="array" ref="P2:T22">_xlfn.CHOOSECOLS(_xlfn.VSTACK(daily_8h30_data[#Headers],
  _xlfn._xlws.SORT(_xlfn._xlws.FILTER(daily_8h30_data[], daily_8h30_data[ticker]=P1), 1, -1)
 ), 1, 3, 4, 5, 6)</f>
        <v>date</v>
      </c>
      <c r="Q2" t="str">
        <v>close</v>
      </c>
      <c r="R2" t="str">
        <v>1d_diff</v>
      </c>
      <c r="S2" t="str">
        <v>1d_change</v>
      </c>
      <c r="T2" t="str">
        <v>cum_change</v>
      </c>
      <c r="V2" s="2" t="str" cm="1">
        <f t="array" ref="V2:Z22">_xlfn.CHOOSECOLS(_xlfn.VSTACK(daily_8h30_data[#Headers],
  _xlfn._xlws.SORT(_xlfn._xlws.FILTER(daily_8h30_data[], daily_8h30_data[ticker]=V1), 1, -1)
 ), 1, 3, 4, 5, 6)</f>
        <v>date</v>
      </c>
      <c r="W2" t="str">
        <v>close</v>
      </c>
      <c r="X2" t="str">
        <v>1d_diff</v>
      </c>
      <c r="Y2" t="str">
        <v>1d_change</v>
      </c>
      <c r="Z2" t="str">
        <v>cum_change</v>
      </c>
    </row>
    <row r="3" spans="1:26" x14ac:dyDescent="0.35">
      <c r="A3" s="1">
        <v>45873</v>
      </c>
      <c r="B3" t="s">
        <v>24</v>
      </c>
      <c r="C3">
        <v>1528.18994140625</v>
      </c>
      <c r="D3">
        <v>32.97998046875</v>
      </c>
      <c r="E3">
        <v>2.205708986052457E-2</v>
      </c>
      <c r="F3">
        <v>7.8472207448249454E-2</v>
      </c>
      <c r="G3" t="s">
        <v>38</v>
      </c>
      <c r="H3" t="s">
        <v>32</v>
      </c>
      <c r="J3" s="2">
        <v>45874</v>
      </c>
      <c r="K3">
        <v>1547.1500244140625</v>
      </c>
      <c r="L3">
        <v>18.9600830078125</v>
      </c>
      <c r="M3">
        <v>1.2406889022162693E-2</v>
      </c>
      <c r="N3">
        <v>9.0879096470412146E-2</v>
      </c>
      <c r="P3" s="2">
        <v>45874</v>
      </c>
      <c r="Q3">
        <v>1690.4300537109375</v>
      </c>
      <c r="R3">
        <v>37.2100830078125</v>
      </c>
      <c r="S3">
        <v>2.2507641854814242E-2</v>
      </c>
      <c r="T3">
        <v>0.10266038670876243</v>
      </c>
      <c r="V3" s="2">
        <v>45874</v>
      </c>
      <c r="W3">
        <v>1689.5999755859375</v>
      </c>
      <c r="X3">
        <v>36.0999755859375</v>
      </c>
      <c r="Y3">
        <v>2.1832461799780711E-2</v>
      </c>
      <c r="Z3">
        <v>0.11361383116789514</v>
      </c>
    </row>
    <row r="4" spans="1:26" x14ac:dyDescent="0.35">
      <c r="A4" s="1">
        <v>45870</v>
      </c>
      <c r="B4" t="s">
        <v>24</v>
      </c>
      <c r="C4">
        <v>1495.2099609375</v>
      </c>
      <c r="D4">
        <v>-7.31005859375</v>
      </c>
      <c r="E4">
        <v>-4.8651987985028899E-3</v>
      </c>
      <c r="F4">
        <v>5.6415117587724883E-2</v>
      </c>
      <c r="G4" t="s">
        <v>38</v>
      </c>
      <c r="H4" t="s">
        <v>32</v>
      </c>
      <c r="J4" s="2">
        <v>45873</v>
      </c>
      <c r="K4">
        <v>1528.18994140625</v>
      </c>
      <c r="L4">
        <v>32.97998046875</v>
      </c>
      <c r="M4">
        <v>2.205708986052457E-2</v>
      </c>
      <c r="N4">
        <v>7.8472207448249454E-2</v>
      </c>
      <c r="P4" s="2">
        <v>45873</v>
      </c>
      <c r="Q4">
        <v>1653.219970703125</v>
      </c>
      <c r="R4">
        <v>39.1099853515625</v>
      </c>
      <c r="S4">
        <v>2.4230062205484737E-2</v>
      </c>
      <c r="T4">
        <v>8.0152744853948188E-2</v>
      </c>
      <c r="V4" s="2">
        <v>45873</v>
      </c>
      <c r="W4">
        <v>1653.5</v>
      </c>
      <c r="X4">
        <v>38.5</v>
      </c>
      <c r="Y4">
        <v>2.3839009287925705E-2</v>
      </c>
      <c r="Z4">
        <v>9.1781369368114429E-2</v>
      </c>
    </row>
    <row r="5" spans="1:26" x14ac:dyDescent="0.35">
      <c r="A5" s="1">
        <v>45869</v>
      </c>
      <c r="B5" t="s">
        <v>24</v>
      </c>
      <c r="C5">
        <v>1502.52001953125</v>
      </c>
      <c r="D5">
        <v>-5.1099853515625</v>
      </c>
      <c r="E5">
        <v>-3.3894160603149537E-3</v>
      </c>
      <c r="F5">
        <v>6.1280316386227773E-2</v>
      </c>
      <c r="G5" t="s">
        <v>38</v>
      </c>
      <c r="H5" t="s">
        <v>32</v>
      </c>
      <c r="J5" s="2">
        <v>45870</v>
      </c>
      <c r="K5">
        <v>1495.2099609375</v>
      </c>
      <c r="L5">
        <v>-7.31005859375</v>
      </c>
      <c r="M5">
        <v>-4.8651987985028899E-3</v>
      </c>
      <c r="N5">
        <v>5.6415117587724883E-2</v>
      </c>
      <c r="P5" s="2">
        <v>45870</v>
      </c>
      <c r="Q5">
        <v>1614.1099853515625</v>
      </c>
      <c r="R5">
        <v>-1.1199951171875</v>
      </c>
      <c r="S5">
        <v>-6.9339668699219814E-4</v>
      </c>
      <c r="T5">
        <v>5.5922682648463451E-2</v>
      </c>
      <c r="V5" s="2">
        <v>45870</v>
      </c>
      <c r="W5">
        <v>1615</v>
      </c>
      <c r="X5">
        <v>7.699951171875</v>
      </c>
      <c r="Y5">
        <v>4.7906121682066427E-3</v>
      </c>
      <c r="Z5">
        <v>6.7942360080188724E-2</v>
      </c>
    </row>
    <row r="6" spans="1:26" x14ac:dyDescent="0.35">
      <c r="A6" s="1">
        <v>45868</v>
      </c>
      <c r="B6" t="s">
        <v>24</v>
      </c>
      <c r="C6">
        <v>1507.6300048828125</v>
      </c>
      <c r="D6">
        <v>14.219970703125</v>
      </c>
      <c r="E6">
        <v>9.5218127491261129E-3</v>
      </c>
      <c r="F6">
        <v>6.4669732446542727E-2</v>
      </c>
      <c r="G6" t="s">
        <v>38</v>
      </c>
      <c r="H6" t="s">
        <v>32</v>
      </c>
      <c r="J6" s="2">
        <v>45869</v>
      </c>
      <c r="K6">
        <v>1502.52001953125</v>
      </c>
      <c r="L6">
        <v>-5.1099853515625</v>
      </c>
      <c r="M6">
        <v>-3.3894160603149537E-3</v>
      </c>
      <c r="N6">
        <v>6.1280316386227773E-2</v>
      </c>
      <c r="P6" s="2">
        <v>45869</v>
      </c>
      <c r="Q6">
        <v>1615.22998046875</v>
      </c>
      <c r="R6">
        <v>-15.550048828125</v>
      </c>
      <c r="S6">
        <v>-9.5353441597083588E-3</v>
      </c>
      <c r="T6">
        <v>5.6616079335455649E-2</v>
      </c>
      <c r="V6" s="2">
        <v>45869</v>
      </c>
      <c r="W6">
        <v>1607.300048828125</v>
      </c>
      <c r="X6">
        <v>-16</v>
      </c>
      <c r="Y6">
        <v>-9.8564649286806416E-3</v>
      </c>
      <c r="Z6">
        <v>6.3151747911982081E-2</v>
      </c>
    </row>
    <row r="7" spans="1:26" x14ac:dyDescent="0.35">
      <c r="A7" s="1">
        <v>45867</v>
      </c>
      <c r="B7" t="s">
        <v>24</v>
      </c>
      <c r="C7">
        <v>1493.4100341796875</v>
      </c>
      <c r="D7">
        <v>-64.010009765625</v>
      </c>
      <c r="E7">
        <v>-4.1100029510004576E-2</v>
      </c>
      <c r="F7">
        <v>5.5147919697416614E-2</v>
      </c>
      <c r="G7" t="s">
        <v>38</v>
      </c>
      <c r="H7" t="s">
        <v>32</v>
      </c>
      <c r="J7" s="2">
        <v>45868</v>
      </c>
      <c r="K7">
        <v>1507.6300048828125</v>
      </c>
      <c r="L7">
        <v>14.219970703125</v>
      </c>
      <c r="M7">
        <v>9.5218127491261129E-3</v>
      </c>
      <c r="N7">
        <v>6.4669732446542727E-2</v>
      </c>
      <c r="P7" s="2">
        <v>45868</v>
      </c>
      <c r="Q7">
        <v>1630.780029296875</v>
      </c>
      <c r="R7">
        <v>9.489990234375</v>
      </c>
      <c r="S7">
        <v>5.8533575151442641E-3</v>
      </c>
      <c r="T7">
        <v>6.6151423495164008E-2</v>
      </c>
      <c r="V7" s="2">
        <v>45868</v>
      </c>
      <c r="W7">
        <v>1623.300048828125</v>
      </c>
      <c r="X7">
        <v>2.300048828125</v>
      </c>
      <c r="Y7">
        <v>1.4189073584978118E-3</v>
      </c>
      <c r="Z7">
        <v>7.3008212840662723E-2</v>
      </c>
    </row>
    <row r="8" spans="1:26" x14ac:dyDescent="0.35">
      <c r="A8" s="1">
        <v>45866</v>
      </c>
      <c r="B8" t="s">
        <v>24</v>
      </c>
      <c r="C8">
        <v>1557.4200439453125</v>
      </c>
      <c r="D8">
        <v>26.2900390625</v>
      </c>
      <c r="E8">
        <v>1.7170350642114363E-2</v>
      </c>
      <c r="F8">
        <v>9.6247949207421191E-2</v>
      </c>
      <c r="G8" t="s">
        <v>38</v>
      </c>
      <c r="H8" t="s">
        <v>32</v>
      </c>
      <c r="J8" s="2">
        <v>45867</v>
      </c>
      <c r="K8">
        <v>1493.4100341796875</v>
      </c>
      <c r="L8">
        <v>-64.010009765625</v>
      </c>
      <c r="M8">
        <v>-4.1100029510004576E-2</v>
      </c>
      <c r="N8">
        <v>5.5147919697416614E-2</v>
      </c>
      <c r="P8" s="2">
        <v>45867</v>
      </c>
      <c r="Q8">
        <v>1621.2900390625</v>
      </c>
      <c r="R8">
        <v>-74.3399658203125</v>
      </c>
      <c r="S8">
        <v>-4.3842091497696911E-2</v>
      </c>
      <c r="T8">
        <v>6.0298065980019744E-2</v>
      </c>
      <c r="V8" s="2">
        <v>45867</v>
      </c>
      <c r="W8">
        <v>1621</v>
      </c>
      <c r="X8">
        <v>-72</v>
      </c>
      <c r="Y8">
        <v>-4.2528056704075556E-2</v>
      </c>
      <c r="Z8">
        <v>7.1589305482164911E-2</v>
      </c>
    </row>
    <row r="9" spans="1:26" x14ac:dyDescent="0.35">
      <c r="A9" s="1">
        <v>45863</v>
      </c>
      <c r="B9" t="s">
        <v>24</v>
      </c>
      <c r="C9">
        <v>1531.1300048828125</v>
      </c>
      <c r="D9">
        <v>10.1099853515625</v>
      </c>
      <c r="E9">
        <v>6.6468456836472622E-3</v>
      </c>
      <c r="F9">
        <v>7.9077598565306828E-2</v>
      </c>
      <c r="G9" t="s">
        <v>38</v>
      </c>
      <c r="H9" t="s">
        <v>32</v>
      </c>
      <c r="J9" s="2">
        <v>45866</v>
      </c>
      <c r="K9">
        <v>1557.4200439453125</v>
      </c>
      <c r="L9">
        <v>26.2900390625</v>
      </c>
      <c r="M9">
        <v>1.7170350642114363E-2</v>
      </c>
      <c r="N9">
        <v>9.6247949207421191E-2</v>
      </c>
      <c r="P9" s="2">
        <v>45866</v>
      </c>
      <c r="Q9">
        <v>1695.6300048828125</v>
      </c>
      <c r="R9">
        <v>26.300048828125</v>
      </c>
      <c r="S9">
        <v>1.5754853456462659E-2</v>
      </c>
      <c r="T9">
        <v>0.10414015747771665</v>
      </c>
      <c r="V9" s="2">
        <v>45866</v>
      </c>
      <c r="W9">
        <v>1693</v>
      </c>
      <c r="X9">
        <v>20</v>
      </c>
      <c r="Y9">
        <v>1.1954572624028659E-2</v>
      </c>
      <c r="Z9">
        <v>0.11411736218624047</v>
      </c>
    </row>
    <row r="10" spans="1:26" x14ac:dyDescent="0.35">
      <c r="A10" s="1">
        <v>45862</v>
      </c>
      <c r="B10" t="s">
        <v>24</v>
      </c>
      <c r="C10">
        <v>1521.02001953125</v>
      </c>
      <c r="D10">
        <v>8.7099609375</v>
      </c>
      <c r="E10">
        <v>5.75937512813951E-3</v>
      </c>
      <c r="F10">
        <v>7.2430752881659566E-2</v>
      </c>
      <c r="G10" t="s">
        <v>38</v>
      </c>
      <c r="H10" t="s">
        <v>32</v>
      </c>
      <c r="J10" s="2">
        <v>45863</v>
      </c>
      <c r="K10">
        <v>1531.1300048828125</v>
      </c>
      <c r="L10">
        <v>10.1099853515625</v>
      </c>
      <c r="M10">
        <v>6.6468456836472622E-3</v>
      </c>
      <c r="N10">
        <v>7.9077598565306828E-2</v>
      </c>
      <c r="P10" s="2">
        <v>45863</v>
      </c>
      <c r="Q10">
        <v>1669.3299560546875</v>
      </c>
      <c r="R10">
        <v>8.0999755859375</v>
      </c>
      <c r="S10">
        <v>4.8758905637207306E-3</v>
      </c>
      <c r="T10">
        <v>8.8385304021253996E-2</v>
      </c>
      <c r="V10" s="2">
        <v>45863</v>
      </c>
      <c r="W10">
        <v>1673</v>
      </c>
      <c r="X10">
        <v>17.5</v>
      </c>
      <c r="Y10">
        <v>1.0570824524312794E-2</v>
      </c>
      <c r="Z10">
        <v>0.10216278956221181</v>
      </c>
    </row>
    <row r="11" spans="1:26" x14ac:dyDescent="0.35">
      <c r="A11" s="1">
        <v>45861</v>
      </c>
      <c r="B11" t="s">
        <v>24</v>
      </c>
      <c r="C11">
        <v>1512.31005859375</v>
      </c>
      <c r="D11">
        <v>2.77001953125</v>
      </c>
      <c r="E11">
        <v>1.835008982584041E-3</v>
      </c>
      <c r="F11">
        <v>6.6671377753520056E-2</v>
      </c>
      <c r="G11" t="s">
        <v>38</v>
      </c>
      <c r="H11" t="s">
        <v>32</v>
      </c>
      <c r="J11" s="2">
        <v>45862</v>
      </c>
      <c r="K11">
        <v>1521.02001953125</v>
      </c>
      <c r="L11">
        <v>8.7099609375</v>
      </c>
      <c r="M11">
        <v>5.75937512813951E-3</v>
      </c>
      <c r="N11">
        <v>7.2430752881659566E-2</v>
      </c>
      <c r="P11" s="2">
        <v>45862</v>
      </c>
      <c r="Q11">
        <v>1661.22998046875</v>
      </c>
      <c r="R11">
        <v>8.219970703125</v>
      </c>
      <c r="S11">
        <v>4.9727289336201075E-3</v>
      </c>
      <c r="T11">
        <v>8.3509413457533266E-2</v>
      </c>
      <c r="V11" s="2">
        <v>45862</v>
      </c>
      <c r="W11">
        <v>1655.5</v>
      </c>
      <c r="X11">
        <v>2.5</v>
      </c>
      <c r="Y11">
        <v>1.5124016938898865E-3</v>
      </c>
      <c r="Z11">
        <v>9.1591965037899015E-2</v>
      </c>
    </row>
    <row r="12" spans="1:26" x14ac:dyDescent="0.35">
      <c r="A12" s="1">
        <v>45860</v>
      </c>
      <c r="B12" t="s">
        <v>24</v>
      </c>
      <c r="C12">
        <v>1509.5400390625</v>
      </c>
      <c r="D12">
        <v>24.489990234375</v>
      </c>
      <c r="E12">
        <v>1.6491020119961952E-2</v>
      </c>
      <c r="F12">
        <v>6.4836368770936015E-2</v>
      </c>
      <c r="G12" t="s">
        <v>38</v>
      </c>
      <c r="H12" t="s">
        <v>32</v>
      </c>
      <c r="J12" s="2">
        <v>45861</v>
      </c>
      <c r="K12">
        <v>1512.31005859375</v>
      </c>
      <c r="L12">
        <v>2.77001953125</v>
      </c>
      <c r="M12">
        <v>1.835008982584041E-3</v>
      </c>
      <c r="N12">
        <v>6.6671377753520056E-2</v>
      </c>
      <c r="P12" s="2">
        <v>45861</v>
      </c>
      <c r="Q12">
        <v>1653.010009765625</v>
      </c>
      <c r="R12">
        <v>-2.969970703125</v>
      </c>
      <c r="S12">
        <v>-1.7934822510863313E-3</v>
      </c>
      <c r="T12">
        <v>7.8536684523913158E-2</v>
      </c>
      <c r="V12" s="2">
        <v>45861</v>
      </c>
      <c r="W12">
        <v>1653</v>
      </c>
      <c r="X12">
        <v>-2</v>
      </c>
      <c r="Y12">
        <v>-1.2084592145015227E-3</v>
      </c>
      <c r="Z12">
        <v>9.0079563344009128E-2</v>
      </c>
    </row>
    <row r="13" spans="1:26" x14ac:dyDescent="0.35">
      <c r="A13" s="1">
        <v>45859</v>
      </c>
      <c r="B13" t="s">
        <v>24</v>
      </c>
      <c r="C13">
        <v>1485.050048828125</v>
      </c>
      <c r="D13">
        <v>-12.22998046875</v>
      </c>
      <c r="E13">
        <v>-8.1681316984459906E-3</v>
      </c>
      <c r="F13">
        <v>4.8345348650974063E-2</v>
      </c>
      <c r="G13" t="s">
        <v>38</v>
      </c>
      <c r="H13" t="s">
        <v>32</v>
      </c>
      <c r="J13" s="2">
        <v>45860</v>
      </c>
      <c r="K13">
        <v>1509.5400390625</v>
      </c>
      <c r="L13">
        <v>24.489990234375</v>
      </c>
      <c r="M13">
        <v>1.6491020119961952E-2</v>
      </c>
      <c r="N13">
        <v>6.4836368770936015E-2</v>
      </c>
      <c r="P13" s="2">
        <v>45860</v>
      </c>
      <c r="Q13">
        <v>1655.97998046875</v>
      </c>
      <c r="R13">
        <v>27.919921875</v>
      </c>
      <c r="S13">
        <v>1.714919651005764E-2</v>
      </c>
      <c r="T13">
        <v>8.033016677499949E-2</v>
      </c>
      <c r="V13" s="2">
        <v>45860</v>
      </c>
      <c r="W13">
        <v>1655</v>
      </c>
      <c r="X13">
        <v>30.5</v>
      </c>
      <c r="Y13">
        <v>1.8775007694675327E-2</v>
      </c>
      <c r="Z13">
        <v>9.1288022558510651E-2</v>
      </c>
    </row>
    <row r="14" spans="1:26" x14ac:dyDescent="0.35">
      <c r="A14" s="1">
        <v>45856</v>
      </c>
      <c r="B14" t="s">
        <v>24</v>
      </c>
      <c r="C14">
        <v>1497.280029296875</v>
      </c>
      <c r="D14">
        <v>7.27001953125</v>
      </c>
      <c r="E14">
        <v>4.8791749609746748E-3</v>
      </c>
      <c r="F14">
        <v>5.6513480349420053E-2</v>
      </c>
      <c r="G14" t="s">
        <v>38</v>
      </c>
      <c r="H14" t="s">
        <v>32</v>
      </c>
      <c r="J14" s="2">
        <v>45859</v>
      </c>
      <c r="K14">
        <v>1485.050048828125</v>
      </c>
      <c r="L14">
        <v>-12.22998046875</v>
      </c>
      <c r="M14">
        <v>-8.1681316984459906E-3</v>
      </c>
      <c r="N14">
        <v>4.8345348650974063E-2</v>
      </c>
      <c r="P14" s="2">
        <v>45859</v>
      </c>
      <c r="Q14">
        <v>1628.06005859375</v>
      </c>
      <c r="R14">
        <v>-15.8499755859375</v>
      </c>
      <c r="S14">
        <v>-9.641631997122424E-3</v>
      </c>
      <c r="T14">
        <v>6.3180970264941849E-2</v>
      </c>
      <c r="V14" s="2">
        <v>45859</v>
      </c>
      <c r="W14">
        <v>1624.5</v>
      </c>
      <c r="X14">
        <v>-13.5</v>
      </c>
      <c r="Y14">
        <v>-8.2417582417582125E-3</v>
      </c>
      <c r="Z14">
        <v>7.2513014863835323E-2</v>
      </c>
    </row>
    <row r="15" spans="1:26" x14ac:dyDescent="0.35">
      <c r="A15" s="1">
        <v>45855</v>
      </c>
      <c r="B15" t="s">
        <v>24</v>
      </c>
      <c r="C15">
        <v>1490.010009765625</v>
      </c>
      <c r="D15">
        <v>14.5400390625</v>
      </c>
      <c r="E15">
        <v>9.8545137150918283E-3</v>
      </c>
      <c r="F15">
        <v>5.1634305388445378E-2</v>
      </c>
      <c r="G15" t="s">
        <v>38</v>
      </c>
      <c r="H15" t="s">
        <v>32</v>
      </c>
      <c r="J15" s="2">
        <v>45856</v>
      </c>
      <c r="K15">
        <v>1497.280029296875</v>
      </c>
      <c r="L15">
        <v>7.27001953125</v>
      </c>
      <c r="M15">
        <v>4.8791749609746748E-3</v>
      </c>
      <c r="N15">
        <v>5.6513480349420053E-2</v>
      </c>
      <c r="P15" s="2">
        <v>45856</v>
      </c>
      <c r="Q15">
        <v>1643.9100341796875</v>
      </c>
      <c r="R15">
        <v>9.2100830078125</v>
      </c>
      <c r="S15">
        <v>5.6341122425616064E-3</v>
      </c>
      <c r="T15">
        <v>7.2822602262064273E-2</v>
      </c>
      <c r="V15" s="2">
        <v>45856</v>
      </c>
      <c r="W15">
        <v>1638</v>
      </c>
      <c r="X15">
        <v>0</v>
      </c>
      <c r="Y15">
        <v>0</v>
      </c>
      <c r="Z15">
        <v>8.0754773105593536E-2</v>
      </c>
    </row>
    <row r="16" spans="1:26" x14ac:dyDescent="0.35">
      <c r="A16" s="1">
        <v>45854</v>
      </c>
      <c r="B16" t="s">
        <v>24</v>
      </c>
      <c r="C16">
        <v>1475.469970703125</v>
      </c>
      <c r="D16">
        <v>14.8199462890625</v>
      </c>
      <c r="E16">
        <v>1.0146130860475999E-2</v>
      </c>
      <c r="F16">
        <v>4.177979167335355E-2</v>
      </c>
      <c r="G16" t="s">
        <v>38</v>
      </c>
      <c r="H16" t="s">
        <v>32</v>
      </c>
      <c r="J16" s="2">
        <v>45855</v>
      </c>
      <c r="K16">
        <v>1490.010009765625</v>
      </c>
      <c r="L16">
        <v>14.5400390625</v>
      </c>
      <c r="M16">
        <v>9.8545137150918283E-3</v>
      </c>
      <c r="N16">
        <v>5.1634305388445378E-2</v>
      </c>
      <c r="P16" s="2">
        <v>45855</v>
      </c>
      <c r="Q16">
        <v>1634.699951171875</v>
      </c>
      <c r="R16">
        <v>20.2799072265625</v>
      </c>
      <c r="S16">
        <v>1.2561729088176099E-2</v>
      </c>
      <c r="T16">
        <v>6.7188490019502667E-2</v>
      </c>
      <c r="V16" s="2">
        <v>45855</v>
      </c>
      <c r="W16">
        <v>1638</v>
      </c>
      <c r="X16">
        <v>20</v>
      </c>
      <c r="Y16">
        <v>1.2360939431396822E-2</v>
      </c>
      <c r="Z16">
        <v>8.0754773105593536E-2</v>
      </c>
    </row>
    <row r="17" spans="1:26" x14ac:dyDescent="0.35">
      <c r="A17" s="1">
        <v>45853</v>
      </c>
      <c r="B17" t="s">
        <v>24</v>
      </c>
      <c r="C17">
        <v>1460.6500244140625</v>
      </c>
      <c r="D17">
        <v>-9.77001953125</v>
      </c>
      <c r="E17">
        <v>-6.6443731989913601E-3</v>
      </c>
      <c r="F17">
        <v>3.1633660812877551E-2</v>
      </c>
      <c r="G17" t="s">
        <v>38</v>
      </c>
      <c r="H17" t="s">
        <v>32</v>
      </c>
      <c r="J17" s="2">
        <v>45854</v>
      </c>
      <c r="K17">
        <v>1475.469970703125</v>
      </c>
      <c r="L17">
        <v>14.8199462890625</v>
      </c>
      <c r="M17">
        <v>1.0146130860475999E-2</v>
      </c>
      <c r="N17">
        <v>4.177979167335355E-2</v>
      </c>
      <c r="P17" s="2">
        <v>45854</v>
      </c>
      <c r="Q17">
        <v>1614.4200439453125</v>
      </c>
      <c r="R17">
        <v>20.580078125</v>
      </c>
      <c r="S17">
        <v>1.2912261310004114E-2</v>
      </c>
      <c r="T17">
        <v>5.4626760931326568E-2</v>
      </c>
      <c r="V17" s="2">
        <v>45854</v>
      </c>
      <c r="W17">
        <v>1618</v>
      </c>
      <c r="X17">
        <v>24</v>
      </c>
      <c r="Y17">
        <v>1.5056461731492998E-2</v>
      </c>
      <c r="Z17">
        <v>6.8393833674196713E-2</v>
      </c>
    </row>
    <row r="18" spans="1:26" x14ac:dyDescent="0.35">
      <c r="A18" s="1">
        <v>45852</v>
      </c>
      <c r="B18" t="s">
        <v>24</v>
      </c>
      <c r="C18">
        <v>1470.4200439453125</v>
      </c>
      <c r="D18">
        <v>12.6600341796875</v>
      </c>
      <c r="E18">
        <v>8.6845805172848234E-3</v>
      </c>
      <c r="F18">
        <v>3.8278034011868911E-2</v>
      </c>
      <c r="G18" t="s">
        <v>38</v>
      </c>
      <c r="H18" t="s">
        <v>32</v>
      </c>
      <c r="J18" s="2">
        <v>45853</v>
      </c>
      <c r="K18">
        <v>1460.6500244140625</v>
      </c>
      <c r="L18">
        <v>-9.77001953125</v>
      </c>
      <c r="M18">
        <v>-6.6443731989913601E-3</v>
      </c>
      <c r="N18">
        <v>3.1633660812877551E-2</v>
      </c>
      <c r="P18" s="2">
        <v>45853</v>
      </c>
      <c r="Q18">
        <v>1593.8399658203125</v>
      </c>
      <c r="R18">
        <v>-11.820068359375</v>
      </c>
      <c r="S18">
        <v>-7.3615012566553562E-3</v>
      </c>
      <c r="T18">
        <v>4.1714499621322454E-2</v>
      </c>
      <c r="V18" s="2">
        <v>45853</v>
      </c>
      <c r="W18">
        <v>1594</v>
      </c>
      <c r="X18">
        <v>-7.199951171875</v>
      </c>
      <c r="Y18">
        <v>-4.4965971717683129E-3</v>
      </c>
      <c r="Z18">
        <v>5.3337371942703715E-2</v>
      </c>
    </row>
    <row r="19" spans="1:26" x14ac:dyDescent="0.35">
      <c r="A19" s="1">
        <v>45849</v>
      </c>
      <c r="B19" t="s">
        <v>24</v>
      </c>
      <c r="C19">
        <v>1457.760009765625</v>
      </c>
      <c r="D19">
        <v>12.1199951171875</v>
      </c>
      <c r="E19">
        <v>8.3838265366049658E-3</v>
      </c>
      <c r="F19">
        <v>2.9593453494584088E-2</v>
      </c>
      <c r="G19" t="s">
        <v>38</v>
      </c>
      <c r="H19" t="s">
        <v>32</v>
      </c>
      <c r="J19" s="2">
        <v>45852</v>
      </c>
      <c r="K19">
        <v>1470.4200439453125</v>
      </c>
      <c r="L19">
        <v>12.6600341796875</v>
      </c>
      <c r="M19">
        <v>8.6845805172848234E-3</v>
      </c>
      <c r="N19">
        <v>3.8278034011868911E-2</v>
      </c>
      <c r="P19" s="2">
        <v>45852</v>
      </c>
      <c r="Q19">
        <v>1605.6600341796875</v>
      </c>
      <c r="R19">
        <v>11.6500244140625</v>
      </c>
      <c r="S19">
        <v>7.3086268860855785E-3</v>
      </c>
      <c r="T19">
        <v>4.907600087797781E-2</v>
      </c>
      <c r="V19" s="2">
        <v>45852</v>
      </c>
      <c r="W19">
        <v>1601.199951171875</v>
      </c>
      <c r="X19">
        <v>5.2999267578125</v>
      </c>
      <c r="Y19">
        <v>3.3209641435767434E-3</v>
      </c>
      <c r="Z19">
        <v>5.7833969114472028E-2</v>
      </c>
    </row>
    <row r="20" spans="1:26" x14ac:dyDescent="0.35">
      <c r="A20" s="1">
        <v>45848</v>
      </c>
      <c r="B20" t="s">
        <v>24</v>
      </c>
      <c r="C20">
        <v>1445.6400146484375</v>
      </c>
      <c r="D20">
        <v>14.320068359375</v>
      </c>
      <c r="E20">
        <v>1.0004798994454056E-2</v>
      </c>
      <c r="F20">
        <v>2.1209626957979122E-2</v>
      </c>
      <c r="G20" t="s">
        <v>38</v>
      </c>
      <c r="H20" t="s">
        <v>32</v>
      </c>
      <c r="J20" s="2">
        <v>45849</v>
      </c>
      <c r="K20">
        <v>1457.760009765625</v>
      </c>
      <c r="L20">
        <v>12.1199951171875</v>
      </c>
      <c r="M20">
        <v>8.3838265366049658E-3</v>
      </c>
      <c r="N20">
        <v>2.9593453494584088E-2</v>
      </c>
      <c r="P20" s="2">
        <v>45849</v>
      </c>
      <c r="Q20">
        <v>1594.010009765625</v>
      </c>
      <c r="R20">
        <v>24.6700439453125</v>
      </c>
      <c r="S20">
        <v>1.572001254197164E-2</v>
      </c>
      <c r="T20">
        <v>4.1767373991892232E-2</v>
      </c>
      <c r="V20" s="2">
        <v>45849</v>
      </c>
      <c r="W20">
        <v>1595.9000244140625</v>
      </c>
      <c r="X20">
        <v>28</v>
      </c>
      <c r="Y20">
        <v>1.7858281500100048E-2</v>
      </c>
      <c r="Z20">
        <v>5.4513004970895285E-2</v>
      </c>
    </row>
    <row r="21" spans="1:26" x14ac:dyDescent="0.35">
      <c r="A21" s="1">
        <v>45847</v>
      </c>
      <c r="B21" t="s">
        <v>24</v>
      </c>
      <c r="C21">
        <v>1431.3199462890625</v>
      </c>
      <c r="D21">
        <v>15.8599853515625</v>
      </c>
      <c r="E21">
        <v>1.1204827963525066E-2</v>
      </c>
      <c r="F21">
        <v>1.1204827963525066E-2</v>
      </c>
      <c r="G21" t="s">
        <v>38</v>
      </c>
      <c r="H21" t="s">
        <v>32</v>
      </c>
      <c r="J21" s="2">
        <v>45848</v>
      </c>
      <c r="K21">
        <v>1445.6400146484375</v>
      </c>
      <c r="L21">
        <v>14.320068359375</v>
      </c>
      <c r="M21">
        <v>1.0004798994454056E-2</v>
      </c>
      <c r="N21">
        <v>2.1209626957979122E-2</v>
      </c>
      <c r="P21" s="2">
        <v>45848</v>
      </c>
      <c r="Q21">
        <v>1569.3399658203125</v>
      </c>
      <c r="R21">
        <v>26.0699462890625</v>
      </c>
      <c r="S21">
        <v>1.6892666843214554E-2</v>
      </c>
      <c r="T21">
        <v>2.6047361449920592E-2</v>
      </c>
      <c r="V21" s="2">
        <v>45848</v>
      </c>
      <c r="W21">
        <v>1567.9000244140625</v>
      </c>
      <c r="X21">
        <v>34.9000244140625</v>
      </c>
      <c r="Y21">
        <v>2.2765834581906397E-2</v>
      </c>
      <c r="Z21">
        <v>3.6654723470795236E-2</v>
      </c>
    </row>
    <row r="22" spans="1:26" x14ac:dyDescent="0.35">
      <c r="A22" s="1">
        <v>45874</v>
      </c>
      <c r="B22" t="s">
        <v>25</v>
      </c>
      <c r="C22">
        <v>1690.4300537109375</v>
      </c>
      <c r="D22">
        <v>37.2100830078125</v>
      </c>
      <c r="E22">
        <v>2.2507641854814242E-2</v>
      </c>
      <c r="F22">
        <v>0.10266038670876243</v>
      </c>
      <c r="G22" t="s">
        <v>38</v>
      </c>
      <c r="H22" t="s">
        <v>32</v>
      </c>
      <c r="J22" s="2">
        <v>45847</v>
      </c>
      <c r="K22">
        <v>1431.3199462890625</v>
      </c>
      <c r="L22">
        <v>15.8599853515625</v>
      </c>
      <c r="M22">
        <v>1.1204827963525066E-2</v>
      </c>
      <c r="N22">
        <v>1.1204827963525066E-2</v>
      </c>
      <c r="P22" s="2">
        <v>45847</v>
      </c>
      <c r="Q22">
        <v>1543.27001953125</v>
      </c>
      <c r="R22">
        <v>14</v>
      </c>
      <c r="S22">
        <v>9.1546946067060375E-3</v>
      </c>
      <c r="T22">
        <v>9.1546946067060375E-3</v>
      </c>
      <c r="V22" s="2">
        <v>45847</v>
      </c>
      <c r="W22">
        <v>1533</v>
      </c>
      <c r="X22">
        <v>21</v>
      </c>
      <c r="Y22">
        <v>1.388888888888884E-2</v>
      </c>
      <c r="Z22">
        <v>1.388888888888884E-2</v>
      </c>
    </row>
    <row r="23" spans="1:26" ht="20" thickBot="1" x14ac:dyDescent="0.5">
      <c r="A23" s="1">
        <v>45873</v>
      </c>
      <c r="B23" t="s">
        <v>25</v>
      </c>
      <c r="C23">
        <v>1653.219970703125</v>
      </c>
      <c r="D23">
        <v>39.1099853515625</v>
      </c>
      <c r="E23">
        <v>2.4230062205484737E-2</v>
      </c>
      <c r="F23">
        <v>8.0152744853948188E-2</v>
      </c>
      <c r="G23" t="s">
        <v>38</v>
      </c>
      <c r="H23" t="s">
        <v>32</v>
      </c>
      <c r="J23" s="120" t="s">
        <v>22</v>
      </c>
      <c r="K23" s="120"/>
      <c r="L23" s="120"/>
      <c r="M23" s="120"/>
      <c r="N23" s="120"/>
      <c r="P23" s="120" t="s">
        <v>23</v>
      </c>
      <c r="Q23" s="120"/>
      <c r="R23" s="120"/>
      <c r="S23" s="120"/>
      <c r="T23" s="120"/>
      <c r="V23" s="120" t="s">
        <v>21</v>
      </c>
      <c r="W23" s="120"/>
      <c r="X23" s="120"/>
      <c r="Y23" s="120"/>
      <c r="Z23" s="120"/>
    </row>
    <row r="24" spans="1:26" ht="15" thickTop="1" x14ac:dyDescent="0.35">
      <c r="A24" s="1">
        <v>45870</v>
      </c>
      <c r="B24" t="s">
        <v>25</v>
      </c>
      <c r="C24">
        <v>1614.1099853515625</v>
      </c>
      <c r="D24">
        <v>-1.1199951171875</v>
      </c>
      <c r="E24">
        <v>-6.9339668699219814E-4</v>
      </c>
      <c r="F24">
        <v>5.5922682648463451E-2</v>
      </c>
      <c r="G24" t="s">
        <v>38</v>
      </c>
      <c r="H24" t="s">
        <v>32</v>
      </c>
      <c r="J24" s="2" t="str" cm="1">
        <f t="array" ref="J24:N44">_xlfn.CHOOSECOLS(_xlfn.VSTACK(daily_8h30_data[#Headers],
  _xlfn._xlws.SORT(_xlfn._xlws.FILTER(daily_8h30_data[], daily_8h30_data[ticker]=J23), 1, -1)
 ), 1, 3, 4, 5, 6)</f>
        <v>date</v>
      </c>
      <c r="K24" t="str">
        <v>close</v>
      </c>
      <c r="L24" t="str">
        <v>1d_diff</v>
      </c>
      <c r="M24" t="str">
        <v>1d_change</v>
      </c>
      <c r="N24" t="str">
        <v>cum_change</v>
      </c>
      <c r="P24" s="2" t="str" cm="1">
        <f t="array" ref="P24:T44">_xlfn.CHOOSECOLS(_xlfn.VSTACK(daily_8h30_data[#Headers],
  _xlfn._xlws.SORT(_xlfn._xlws.FILTER(daily_8h30_data[], daily_8h30_data[ticker]=P23), 1, -1)
 ), 1, 3, 4, 5, 6)</f>
        <v>date</v>
      </c>
      <c r="Q24" t="str">
        <v>close</v>
      </c>
      <c r="R24" t="str">
        <v>1d_diff</v>
      </c>
      <c r="S24" t="str">
        <v>1d_change</v>
      </c>
      <c r="T24" t="str">
        <v>cum_change</v>
      </c>
      <c r="V24" s="2" t="str" cm="1">
        <f t="array" ref="V24:Z44">_xlfn.CHOOSECOLS(_xlfn.VSTACK(daily_8h30_data[#Headers],
  _xlfn._xlws.SORT(_xlfn._xlws.FILTER(daily_8h30_data[], daily_8h30_data[ticker]=V23), 1, -1)
 ), 1, 3, 4, 5, 6)</f>
        <v>date</v>
      </c>
      <c r="W24" t="str">
        <v>close</v>
      </c>
      <c r="X24" t="str">
        <v>1d_diff</v>
      </c>
      <c r="Y24" t="str">
        <v>1d_change</v>
      </c>
      <c r="Z24" t="str">
        <v>cum_change</v>
      </c>
    </row>
    <row r="25" spans="1:26" x14ac:dyDescent="0.35">
      <c r="A25" s="1">
        <v>45869</v>
      </c>
      <c r="B25" t="s">
        <v>25</v>
      </c>
      <c r="C25">
        <v>1615.22998046875</v>
      </c>
      <c r="D25">
        <v>-15.550048828125</v>
      </c>
      <c r="E25">
        <v>-9.5353441597083588E-3</v>
      </c>
      <c r="F25">
        <v>5.6616079335455649E-2</v>
      </c>
      <c r="G25" t="s">
        <v>38</v>
      </c>
      <c r="H25" t="s">
        <v>32</v>
      </c>
      <c r="J25" s="2">
        <v>45873</v>
      </c>
      <c r="K25">
        <v>44173.640625</v>
      </c>
      <c r="L25">
        <v>585.0625</v>
      </c>
      <c r="M25">
        <v>1.3422380934799083E-2</v>
      </c>
      <c r="N25">
        <v>-4.8031325317809959E-3</v>
      </c>
      <c r="P25" s="2">
        <v>45874</v>
      </c>
      <c r="Q25">
        <v>9147.8896484375</v>
      </c>
      <c r="R25">
        <v>19.58984375</v>
      </c>
      <c r="S25">
        <v>2.1460561297450553E-3</v>
      </c>
      <c r="T25">
        <v>3.2901323826688089E-2</v>
      </c>
      <c r="V25" s="2">
        <v>45874</v>
      </c>
      <c r="W25">
        <v>3617.59765625</v>
      </c>
      <c r="X25">
        <v>34.288818359375</v>
      </c>
      <c r="Y25">
        <v>9.5690379787525259E-3</v>
      </c>
      <c r="Z25">
        <v>3.4035255922484686E-2</v>
      </c>
    </row>
    <row r="26" spans="1:26" x14ac:dyDescent="0.35">
      <c r="A26" s="1">
        <v>45868</v>
      </c>
      <c r="B26" t="s">
        <v>25</v>
      </c>
      <c r="C26">
        <v>1630.780029296875</v>
      </c>
      <c r="D26">
        <v>9.489990234375</v>
      </c>
      <c r="E26">
        <v>5.8533575151442641E-3</v>
      </c>
      <c r="F26">
        <v>6.6151423495164008E-2</v>
      </c>
      <c r="G26" t="s">
        <v>38</v>
      </c>
      <c r="H26" t="s">
        <v>32</v>
      </c>
      <c r="J26" s="2">
        <v>45870</v>
      </c>
      <c r="K26">
        <v>43588.578125</v>
      </c>
      <c r="L26">
        <v>-542.40234375</v>
      </c>
      <c r="M26">
        <v>-1.2290738569338711E-2</v>
      </c>
      <c r="N26">
        <v>-1.8225513466580079E-2</v>
      </c>
      <c r="P26" s="2">
        <v>45873</v>
      </c>
      <c r="Q26">
        <v>9128.2998046875</v>
      </c>
      <c r="R26">
        <v>59.7197265625</v>
      </c>
      <c r="S26">
        <v>6.5853447891532912E-3</v>
      </c>
      <c r="T26">
        <v>3.0755267696943034E-2</v>
      </c>
      <c r="V26" s="2">
        <v>45873</v>
      </c>
      <c r="W26">
        <v>3583.308837890625</v>
      </c>
      <c r="X26">
        <v>23.35693359375</v>
      </c>
      <c r="Y26">
        <v>6.5610250423770999E-3</v>
      </c>
      <c r="Z26">
        <v>2.446621794373216E-2</v>
      </c>
    </row>
    <row r="27" spans="1:26" x14ac:dyDescent="0.35">
      <c r="A27" s="1">
        <v>45867</v>
      </c>
      <c r="B27" t="s">
        <v>25</v>
      </c>
      <c r="C27">
        <v>1621.2900390625</v>
      </c>
      <c r="D27">
        <v>-74.3399658203125</v>
      </c>
      <c r="E27">
        <v>-4.3842091497696911E-2</v>
      </c>
      <c r="F27">
        <v>6.0298065980019744E-2</v>
      </c>
      <c r="G27" t="s">
        <v>38</v>
      </c>
      <c r="H27" t="s">
        <v>32</v>
      </c>
      <c r="J27" s="2">
        <v>45869</v>
      </c>
      <c r="K27">
        <v>44130.98046875</v>
      </c>
      <c r="L27">
        <v>-330.30078125</v>
      </c>
      <c r="M27">
        <v>-7.4289532816825821E-3</v>
      </c>
      <c r="N27">
        <v>-5.9347748972413683E-3</v>
      </c>
      <c r="P27" s="2">
        <v>45870</v>
      </c>
      <c r="Q27">
        <v>9068.580078125</v>
      </c>
      <c r="R27">
        <v>-64.2294921875</v>
      </c>
      <c r="S27">
        <v>-7.0328294587775897E-3</v>
      </c>
      <c r="T27">
        <v>2.4169922907789743E-2</v>
      </c>
      <c r="V27" s="2">
        <v>45870</v>
      </c>
      <c r="W27">
        <v>3559.951904296875</v>
      </c>
      <c r="X27">
        <v>-13.25634765625</v>
      </c>
      <c r="Y27">
        <v>-3.7099286471770077E-3</v>
      </c>
      <c r="Z27">
        <v>1.790519290135506E-2</v>
      </c>
    </row>
    <row r="28" spans="1:26" x14ac:dyDescent="0.35">
      <c r="A28" s="1">
        <v>45866</v>
      </c>
      <c r="B28" t="s">
        <v>25</v>
      </c>
      <c r="C28">
        <v>1695.6300048828125</v>
      </c>
      <c r="D28">
        <v>26.300048828125</v>
      </c>
      <c r="E28">
        <v>1.5754853456462659E-2</v>
      </c>
      <c r="F28">
        <v>0.10414015747771665</v>
      </c>
      <c r="G28" t="s">
        <v>38</v>
      </c>
      <c r="H28" t="s">
        <v>32</v>
      </c>
      <c r="J28" s="2">
        <v>45868</v>
      </c>
      <c r="K28">
        <v>44461.28125</v>
      </c>
      <c r="L28">
        <v>-171.70703125</v>
      </c>
      <c r="M28">
        <v>-3.8470879468792685E-3</v>
      </c>
      <c r="N28">
        <v>1.4941783844412138E-3</v>
      </c>
      <c r="P28" s="2">
        <v>45869</v>
      </c>
      <c r="Q28">
        <v>9132.8095703125</v>
      </c>
      <c r="R28">
        <v>-4.130859375</v>
      </c>
      <c r="S28">
        <v>-4.5210531980466317E-4</v>
      </c>
      <c r="T28">
        <v>3.1202752366567332E-2</v>
      </c>
      <c r="V28" s="2">
        <v>45869</v>
      </c>
      <c r="W28">
        <v>3573.208251953125</v>
      </c>
      <c r="X28">
        <v>-42.508544921875</v>
      </c>
      <c r="Y28">
        <v>-1.1756602441489461E-2</v>
      </c>
      <c r="Z28">
        <v>2.1615121548532068E-2</v>
      </c>
    </row>
    <row r="29" spans="1:26" x14ac:dyDescent="0.35">
      <c r="A29" s="1">
        <v>45863</v>
      </c>
      <c r="B29" t="s">
        <v>25</v>
      </c>
      <c r="C29">
        <v>1669.3299560546875</v>
      </c>
      <c r="D29">
        <v>8.0999755859375</v>
      </c>
      <c r="E29">
        <v>4.8758905637207306E-3</v>
      </c>
      <c r="F29">
        <v>8.8385304021253996E-2</v>
      </c>
      <c r="G29" t="s">
        <v>38</v>
      </c>
      <c r="H29" t="s">
        <v>32</v>
      </c>
      <c r="J29" s="2">
        <v>45867</v>
      </c>
      <c r="K29">
        <v>44632.98828125</v>
      </c>
      <c r="L29">
        <v>-204.5703125</v>
      </c>
      <c r="M29">
        <v>-4.562476613713673E-3</v>
      </c>
      <c r="N29">
        <v>5.3412663313204822E-3</v>
      </c>
      <c r="P29" s="2">
        <v>45868</v>
      </c>
      <c r="Q29">
        <v>9136.9404296875</v>
      </c>
      <c r="R29">
        <v>0.6201171875</v>
      </c>
      <c r="S29">
        <v>6.7873844862065269E-5</v>
      </c>
      <c r="T29">
        <v>3.1654857686371995E-2</v>
      </c>
      <c r="V29" s="2">
        <v>45868</v>
      </c>
      <c r="W29">
        <v>3615.716796875</v>
      </c>
      <c r="X29">
        <v>6.005615234375</v>
      </c>
      <c r="Y29">
        <v>1.6637384356177343E-3</v>
      </c>
      <c r="Z29">
        <v>3.3371723990021529E-2</v>
      </c>
    </row>
    <row r="30" spans="1:26" x14ac:dyDescent="0.35">
      <c r="A30" s="1">
        <v>45862</v>
      </c>
      <c r="B30" t="s">
        <v>25</v>
      </c>
      <c r="C30">
        <v>1661.22998046875</v>
      </c>
      <c r="D30">
        <v>8.219970703125</v>
      </c>
      <c r="E30">
        <v>4.9727289336201075E-3</v>
      </c>
      <c r="F30">
        <v>8.3509413457533266E-2</v>
      </c>
      <c r="G30" t="s">
        <v>38</v>
      </c>
      <c r="H30" t="s">
        <v>32</v>
      </c>
      <c r="J30" s="2">
        <v>45866</v>
      </c>
      <c r="K30">
        <v>44837.55859375</v>
      </c>
      <c r="L30">
        <v>-64.36328125</v>
      </c>
      <c r="M30">
        <v>-1.433419296153482E-3</v>
      </c>
      <c r="N30">
        <v>9.9037429450341552E-3</v>
      </c>
      <c r="P30" s="2">
        <v>45867</v>
      </c>
      <c r="Q30">
        <v>9136.3203125</v>
      </c>
      <c r="R30">
        <v>54.8798828125</v>
      </c>
      <c r="S30">
        <v>6.0430812972240844E-3</v>
      </c>
      <c r="T30">
        <v>3.158698384150993E-2</v>
      </c>
      <c r="V30" s="2">
        <v>45867</v>
      </c>
      <c r="W30">
        <v>3609.711181640625</v>
      </c>
      <c r="X30">
        <v>11.774169921875</v>
      </c>
      <c r="Y30">
        <v>3.272478057154915E-3</v>
      </c>
      <c r="Z30">
        <v>3.1707985554403795E-2</v>
      </c>
    </row>
    <row r="31" spans="1:26" x14ac:dyDescent="0.35">
      <c r="A31" s="1">
        <v>45861</v>
      </c>
      <c r="B31" t="s">
        <v>25</v>
      </c>
      <c r="C31">
        <v>1653.010009765625</v>
      </c>
      <c r="D31">
        <v>-2.969970703125</v>
      </c>
      <c r="E31">
        <v>-1.7934822510863313E-3</v>
      </c>
      <c r="F31">
        <v>7.8536684523913158E-2</v>
      </c>
      <c r="G31" t="s">
        <v>38</v>
      </c>
      <c r="H31" t="s">
        <v>32</v>
      </c>
      <c r="J31" s="2">
        <v>45863</v>
      </c>
      <c r="K31">
        <v>44901.921875</v>
      </c>
      <c r="L31">
        <v>208.01171875</v>
      </c>
      <c r="M31">
        <v>4.6541400835771185E-3</v>
      </c>
      <c r="N31">
        <v>1.1337162241187637E-2</v>
      </c>
      <c r="P31" s="2">
        <v>45866</v>
      </c>
      <c r="Q31">
        <v>9081.4404296875</v>
      </c>
      <c r="R31">
        <v>-38.869140625</v>
      </c>
      <c r="S31">
        <v>-4.261822510008062E-3</v>
      </c>
      <c r="T31">
        <v>2.5543902544285846E-2</v>
      </c>
      <c r="V31" s="2">
        <v>45866</v>
      </c>
      <c r="W31">
        <v>3597.93701171875</v>
      </c>
      <c r="X31">
        <v>4.28173828125</v>
      </c>
      <c r="Y31">
        <v>1.1914716230292388E-3</v>
      </c>
      <c r="Z31">
        <v>2.843550749724888E-2</v>
      </c>
    </row>
    <row r="32" spans="1:26" x14ac:dyDescent="0.35">
      <c r="A32" s="1">
        <v>45860</v>
      </c>
      <c r="B32" t="s">
        <v>25</v>
      </c>
      <c r="C32">
        <v>1655.97998046875</v>
      </c>
      <c r="D32">
        <v>27.919921875</v>
      </c>
      <c r="E32">
        <v>1.714919651005764E-2</v>
      </c>
      <c r="F32">
        <v>8.033016677499949E-2</v>
      </c>
      <c r="G32" t="s">
        <v>38</v>
      </c>
      <c r="H32" t="s">
        <v>32</v>
      </c>
      <c r="J32" s="2">
        <v>45862</v>
      </c>
      <c r="K32">
        <v>44693.91015625</v>
      </c>
      <c r="L32">
        <v>-316.37890625</v>
      </c>
      <c r="M32">
        <v>-7.0290352014998891E-3</v>
      </c>
      <c r="N32">
        <v>6.6830221576105187E-3</v>
      </c>
      <c r="P32" s="2">
        <v>45863</v>
      </c>
      <c r="Q32">
        <v>9120.3095703125</v>
      </c>
      <c r="R32">
        <v>-18.060546875</v>
      </c>
      <c r="S32">
        <v>-1.9763422408369813E-3</v>
      </c>
      <c r="T32">
        <v>2.9805725054293908E-2</v>
      </c>
      <c r="V32" s="2">
        <v>45863</v>
      </c>
      <c r="W32">
        <v>3593.6552734375</v>
      </c>
      <c r="X32">
        <v>-12.071533203125</v>
      </c>
      <c r="Y32">
        <v>-3.3478779315430085E-3</v>
      </c>
      <c r="Z32">
        <v>2.7244035874219641E-2</v>
      </c>
    </row>
    <row r="33" spans="1:26" x14ac:dyDescent="0.35">
      <c r="A33" s="1">
        <v>45859</v>
      </c>
      <c r="B33" t="s">
        <v>25</v>
      </c>
      <c r="C33">
        <v>1628.06005859375</v>
      </c>
      <c r="D33">
        <v>-15.8499755859375</v>
      </c>
      <c r="E33">
        <v>-9.641631997122424E-3</v>
      </c>
      <c r="F33">
        <v>6.3180970264941849E-2</v>
      </c>
      <c r="G33" t="s">
        <v>38</v>
      </c>
      <c r="H33" t="s">
        <v>32</v>
      </c>
      <c r="J33" s="2">
        <v>45861</v>
      </c>
      <c r="K33">
        <v>45010.2890625</v>
      </c>
      <c r="L33">
        <v>507.84765625</v>
      </c>
      <c r="M33">
        <v>1.1411680802273505E-2</v>
      </c>
      <c r="N33">
        <v>1.3712057359110408E-2</v>
      </c>
      <c r="P33" s="2">
        <v>45862</v>
      </c>
      <c r="Q33">
        <v>9138.3701171875</v>
      </c>
      <c r="R33">
        <v>76.8798828125</v>
      </c>
      <c r="S33">
        <v>8.4842427485993799E-3</v>
      </c>
      <c r="T33">
        <v>3.1782067295130889E-2</v>
      </c>
      <c r="V33" s="2">
        <v>45862</v>
      </c>
      <c r="W33">
        <v>3605.726806640625</v>
      </c>
      <c r="X33">
        <v>23.4287109375</v>
      </c>
      <c r="Y33">
        <v>6.5401343806652523E-3</v>
      </c>
      <c r="Z33">
        <v>3.0591913805762649E-2</v>
      </c>
    </row>
    <row r="34" spans="1:26" x14ac:dyDescent="0.35">
      <c r="A34" s="1">
        <v>45856</v>
      </c>
      <c r="B34" t="s">
        <v>25</v>
      </c>
      <c r="C34">
        <v>1643.9100341796875</v>
      </c>
      <c r="D34">
        <v>9.2100830078125</v>
      </c>
      <c r="E34">
        <v>5.6341122425616064E-3</v>
      </c>
      <c r="F34">
        <v>7.2822602262064273E-2</v>
      </c>
      <c r="G34" t="s">
        <v>38</v>
      </c>
      <c r="H34" t="s">
        <v>32</v>
      </c>
      <c r="J34" s="2">
        <v>45860</v>
      </c>
      <c r="K34">
        <v>44502.44140625</v>
      </c>
      <c r="L34">
        <v>179.37109375</v>
      </c>
      <c r="M34">
        <v>4.0469013650306085E-3</v>
      </c>
      <c r="N34">
        <v>2.3003765568369028E-3</v>
      </c>
      <c r="P34" s="2">
        <v>45861</v>
      </c>
      <c r="Q34">
        <v>9061.490234375</v>
      </c>
      <c r="R34">
        <v>37.6806640625</v>
      </c>
      <c r="S34">
        <v>4.17569362129111E-3</v>
      </c>
      <c r="T34">
        <v>2.3297824546531509E-2</v>
      </c>
      <c r="V34" s="2">
        <v>45861</v>
      </c>
      <c r="W34">
        <v>3582.298095703125</v>
      </c>
      <c r="X34">
        <v>0.43701171875</v>
      </c>
      <c r="Y34">
        <v>1.2200688650487734E-4</v>
      </c>
      <c r="Z34">
        <v>2.4051779425097397E-2</v>
      </c>
    </row>
    <row r="35" spans="1:26" x14ac:dyDescent="0.35">
      <c r="A35" s="1">
        <v>45855</v>
      </c>
      <c r="B35" t="s">
        <v>25</v>
      </c>
      <c r="C35">
        <v>1634.699951171875</v>
      </c>
      <c r="D35">
        <v>20.2799072265625</v>
      </c>
      <c r="E35">
        <v>1.2561729088176099E-2</v>
      </c>
      <c r="F35">
        <v>6.7188490019502667E-2</v>
      </c>
      <c r="G35" t="s">
        <v>38</v>
      </c>
      <c r="H35" t="s">
        <v>32</v>
      </c>
      <c r="J35" s="2">
        <v>45859</v>
      </c>
      <c r="K35">
        <v>44323.0703125</v>
      </c>
      <c r="L35">
        <v>-19.12109375</v>
      </c>
      <c r="M35">
        <v>-4.3121670678880619E-4</v>
      </c>
      <c r="N35">
        <v>-1.7465248081937057E-3</v>
      </c>
      <c r="P35" s="2">
        <v>45860</v>
      </c>
      <c r="Q35">
        <v>9023.8095703125</v>
      </c>
      <c r="R35">
        <v>10.8193359375</v>
      </c>
      <c r="S35">
        <v>1.2004158060923142E-3</v>
      </c>
      <c r="T35">
        <v>1.9122130925240399E-2</v>
      </c>
      <c r="V35" s="2">
        <v>45860</v>
      </c>
      <c r="W35">
        <v>3581.861083984375</v>
      </c>
      <c r="X35">
        <v>22.06982421875</v>
      </c>
      <c r="Y35">
        <v>6.1997523473338312E-3</v>
      </c>
      <c r="Z35">
        <v>2.392977253859252E-2</v>
      </c>
    </row>
    <row r="36" spans="1:26" x14ac:dyDescent="0.35">
      <c r="A36" s="1">
        <v>45854</v>
      </c>
      <c r="B36" t="s">
        <v>25</v>
      </c>
      <c r="C36">
        <v>1614.4200439453125</v>
      </c>
      <c r="D36">
        <v>20.580078125</v>
      </c>
      <c r="E36">
        <v>1.2912261310004114E-2</v>
      </c>
      <c r="F36">
        <v>5.4626760931326568E-2</v>
      </c>
      <c r="G36" t="s">
        <v>38</v>
      </c>
      <c r="H36" t="s">
        <v>32</v>
      </c>
      <c r="J36" s="2">
        <v>45856</v>
      </c>
      <c r="K36">
        <v>44342.19140625</v>
      </c>
      <c r="L36">
        <v>-142.296875</v>
      </c>
      <c r="M36">
        <v>-3.19879761458286E-3</v>
      </c>
      <c r="N36">
        <v>-1.3153081014048995E-3</v>
      </c>
      <c r="P36" s="2">
        <v>45859</v>
      </c>
      <c r="Q36">
        <v>9012.990234375</v>
      </c>
      <c r="R36">
        <v>20.8701171875</v>
      </c>
      <c r="S36">
        <v>2.320933986147411E-3</v>
      </c>
      <c r="T36">
        <v>1.7921715119148085E-2</v>
      </c>
      <c r="V36" s="2">
        <v>45859</v>
      </c>
      <c r="W36">
        <v>3559.791259765625</v>
      </c>
      <c r="X36">
        <v>25.30859375</v>
      </c>
      <c r="Y36">
        <v>7.1604803705347386E-3</v>
      </c>
      <c r="Z36">
        <v>1.7730020191258689E-2</v>
      </c>
    </row>
    <row r="37" spans="1:26" x14ac:dyDescent="0.35">
      <c r="A37" s="1">
        <v>45853</v>
      </c>
      <c r="B37" t="s">
        <v>25</v>
      </c>
      <c r="C37">
        <v>1593.8399658203125</v>
      </c>
      <c r="D37">
        <v>-11.820068359375</v>
      </c>
      <c r="E37">
        <v>-7.3615012566553562E-3</v>
      </c>
      <c r="F37">
        <v>4.1714499621322454E-2</v>
      </c>
      <c r="G37" t="s">
        <v>38</v>
      </c>
      <c r="H37" t="s">
        <v>32</v>
      </c>
      <c r="J37" s="2">
        <v>45855</v>
      </c>
      <c r="K37">
        <v>44484.48828125</v>
      </c>
      <c r="L37">
        <v>229.70703125</v>
      </c>
      <c r="M37">
        <v>5.1905585060372239E-3</v>
      </c>
      <c r="N37">
        <v>1.8834895131779605E-3</v>
      </c>
      <c r="P37" s="2">
        <v>45856</v>
      </c>
      <c r="Q37">
        <v>8992.1201171875</v>
      </c>
      <c r="R37">
        <v>19.48046875</v>
      </c>
      <c r="S37">
        <v>2.1710967466961328E-3</v>
      </c>
      <c r="T37">
        <v>1.5600781133000674E-2</v>
      </c>
      <c r="V37" s="2">
        <v>45856</v>
      </c>
      <c r="W37">
        <v>3534.482666015625</v>
      </c>
      <c r="X37">
        <v>17.6572265625</v>
      </c>
      <c r="Y37">
        <v>5.0207856109132365E-3</v>
      </c>
      <c r="Z37">
        <v>1.056953982072395E-2</v>
      </c>
    </row>
    <row r="38" spans="1:26" x14ac:dyDescent="0.35">
      <c r="A38" s="1">
        <v>45852</v>
      </c>
      <c r="B38" t="s">
        <v>25</v>
      </c>
      <c r="C38">
        <v>1605.6600341796875</v>
      </c>
      <c r="D38">
        <v>11.6500244140625</v>
      </c>
      <c r="E38">
        <v>7.3086268860855785E-3</v>
      </c>
      <c r="F38">
        <v>4.907600087797781E-2</v>
      </c>
      <c r="G38" t="s">
        <v>38</v>
      </c>
      <c r="H38" t="s">
        <v>32</v>
      </c>
      <c r="J38" s="2">
        <v>45854</v>
      </c>
      <c r="K38">
        <v>44254.78125</v>
      </c>
      <c r="L38">
        <v>231.4921875</v>
      </c>
      <c r="M38">
        <v>5.2584028233635394E-3</v>
      </c>
      <c r="N38">
        <v>-3.3070689928592634E-3</v>
      </c>
      <c r="P38" s="2">
        <v>45855</v>
      </c>
      <c r="Q38">
        <v>8972.6396484375</v>
      </c>
      <c r="R38">
        <v>46.08984375</v>
      </c>
      <c r="S38">
        <v>5.1632315685727903E-3</v>
      </c>
      <c r="T38">
        <v>1.3429684386304541E-2</v>
      </c>
      <c r="V38" s="2">
        <v>45855</v>
      </c>
      <c r="W38">
        <v>3516.825439453125</v>
      </c>
      <c r="X38">
        <v>13.048583984375</v>
      </c>
      <c r="Y38">
        <v>3.7241481186247594E-3</v>
      </c>
      <c r="Z38">
        <v>5.5487542098107134E-3</v>
      </c>
    </row>
    <row r="39" spans="1:26" x14ac:dyDescent="0.35">
      <c r="A39" s="1">
        <v>45849</v>
      </c>
      <c r="B39" t="s">
        <v>25</v>
      </c>
      <c r="C39">
        <v>1594.010009765625</v>
      </c>
      <c r="D39">
        <v>24.6700439453125</v>
      </c>
      <c r="E39">
        <v>1.572001254197164E-2</v>
      </c>
      <c r="F39">
        <v>4.1767373991892232E-2</v>
      </c>
      <c r="G39" t="s">
        <v>38</v>
      </c>
      <c r="H39" t="s">
        <v>32</v>
      </c>
      <c r="J39" s="2">
        <v>45853</v>
      </c>
      <c r="K39">
        <v>44023.2890625</v>
      </c>
      <c r="L39">
        <v>-436.359375</v>
      </c>
      <c r="M39">
        <v>-9.8147284185888806E-3</v>
      </c>
      <c r="N39">
        <v>-8.5654718162228027E-3</v>
      </c>
      <c r="P39" s="2">
        <v>45854</v>
      </c>
      <c r="Q39">
        <v>8926.5498046875</v>
      </c>
      <c r="R39">
        <v>-11.7705078125</v>
      </c>
      <c r="S39">
        <v>-1.3168590295471461E-3</v>
      </c>
      <c r="T39">
        <v>8.2664528177317509E-3</v>
      </c>
      <c r="V39" s="2">
        <v>45854</v>
      </c>
      <c r="W39">
        <v>3503.77685546875</v>
      </c>
      <c r="X39">
        <v>-1.221923828125</v>
      </c>
      <c r="Y39">
        <v>-3.4862318222261823E-4</v>
      </c>
      <c r="Z39">
        <v>1.8246060911859541E-3</v>
      </c>
    </row>
    <row r="40" spans="1:26" x14ac:dyDescent="0.35">
      <c r="A40" s="1">
        <v>45848</v>
      </c>
      <c r="B40" t="s">
        <v>25</v>
      </c>
      <c r="C40">
        <v>1569.3399658203125</v>
      </c>
      <c r="D40">
        <v>26.0699462890625</v>
      </c>
      <c r="E40">
        <v>1.6892666843214554E-2</v>
      </c>
      <c r="F40">
        <v>2.6047361449920592E-2</v>
      </c>
      <c r="G40" t="s">
        <v>38</v>
      </c>
      <c r="H40" t="s">
        <v>32</v>
      </c>
      <c r="J40" s="2">
        <v>45852</v>
      </c>
      <c r="K40">
        <v>44459.6484375</v>
      </c>
      <c r="L40">
        <v>88.13671875</v>
      </c>
      <c r="M40">
        <v>1.9863357216372002E-3</v>
      </c>
      <c r="N40">
        <v>1.2492566023660778E-3</v>
      </c>
      <c r="P40" s="2">
        <v>45853</v>
      </c>
      <c r="Q40">
        <v>8938.3203125</v>
      </c>
      <c r="R40">
        <v>-59.7392578125</v>
      </c>
      <c r="S40">
        <v>-6.6391267301229018E-3</v>
      </c>
      <c r="T40">
        <v>9.583311847278897E-3</v>
      </c>
      <c r="V40" s="2">
        <v>45853</v>
      </c>
      <c r="W40">
        <v>3504.998779296875</v>
      </c>
      <c r="X40">
        <v>-14.651123046875</v>
      </c>
      <c r="Y40">
        <v>-4.1626648824131252E-3</v>
      </c>
      <c r="Z40">
        <v>2.1732292734085723E-3</v>
      </c>
    </row>
    <row r="41" spans="1:26" x14ac:dyDescent="0.35">
      <c r="A41" s="1">
        <v>45847</v>
      </c>
      <c r="B41" t="s">
        <v>25</v>
      </c>
      <c r="C41">
        <v>1543.27001953125</v>
      </c>
      <c r="D41">
        <v>14</v>
      </c>
      <c r="E41">
        <v>9.1546946067060375E-3</v>
      </c>
      <c r="F41">
        <v>9.1546946067060375E-3</v>
      </c>
      <c r="G41" t="s">
        <v>38</v>
      </c>
      <c r="H41" t="s">
        <v>32</v>
      </c>
      <c r="J41" s="2">
        <v>45849</v>
      </c>
      <c r="K41">
        <v>44371.51171875</v>
      </c>
      <c r="L41">
        <v>-279.12890625</v>
      </c>
      <c r="M41">
        <v>-6.2513975688338608E-3</v>
      </c>
      <c r="N41">
        <v>-7.3707911927112235E-4</v>
      </c>
      <c r="P41" s="2">
        <v>45852</v>
      </c>
      <c r="Q41">
        <v>8998.0595703125</v>
      </c>
      <c r="R41">
        <v>56.939453125</v>
      </c>
      <c r="S41">
        <v>6.368268447209946E-3</v>
      </c>
      <c r="T41">
        <v>1.6222438577401799E-2</v>
      </c>
      <c r="V41" s="2">
        <v>45852</v>
      </c>
      <c r="W41">
        <v>3519.64990234375</v>
      </c>
      <c r="X41">
        <v>9.47265625</v>
      </c>
      <c r="Y41">
        <v>2.698626190612341E-3</v>
      </c>
      <c r="Z41">
        <v>6.3358941558216975E-3</v>
      </c>
    </row>
    <row r="42" spans="1:26" x14ac:dyDescent="0.35">
      <c r="A42" s="1">
        <v>45874</v>
      </c>
      <c r="B42" t="s">
        <v>39</v>
      </c>
      <c r="C42">
        <v>1689.5999755859375</v>
      </c>
      <c r="D42">
        <v>36.0999755859375</v>
      </c>
      <c r="E42">
        <v>2.1832461799780711E-2</v>
      </c>
      <c r="F42">
        <v>0.11361383116789514</v>
      </c>
      <c r="G42" t="s">
        <v>40</v>
      </c>
      <c r="H42" t="s">
        <v>32</v>
      </c>
      <c r="J42" s="2">
        <v>45848</v>
      </c>
      <c r="K42">
        <v>44650.640625</v>
      </c>
      <c r="L42">
        <v>192.33984375</v>
      </c>
      <c r="M42">
        <v>4.3262976850235724E-3</v>
      </c>
      <c r="N42">
        <v>5.5143184495627384E-3</v>
      </c>
      <c r="P42" s="2">
        <v>45849</v>
      </c>
      <c r="Q42">
        <v>8941.1201171875</v>
      </c>
      <c r="R42">
        <v>-34.5400390625</v>
      </c>
      <c r="S42">
        <v>-3.8481892653264849E-3</v>
      </c>
      <c r="T42">
        <v>9.8541701301918527E-3</v>
      </c>
      <c r="V42" s="2">
        <v>45849</v>
      </c>
      <c r="W42">
        <v>3510.17724609375</v>
      </c>
      <c r="X42">
        <v>0.495361328125</v>
      </c>
      <c r="Y42">
        <v>1.4114137531251458E-4</v>
      </c>
      <c r="Z42">
        <v>3.6372679652093565E-3</v>
      </c>
    </row>
    <row r="43" spans="1:26" x14ac:dyDescent="0.35">
      <c r="A43" s="1">
        <v>45873</v>
      </c>
      <c r="B43" t="s">
        <v>39</v>
      </c>
      <c r="C43">
        <v>1653.5</v>
      </c>
      <c r="D43">
        <v>38.5</v>
      </c>
      <c r="E43">
        <v>2.3839009287925705E-2</v>
      </c>
      <c r="F43">
        <v>9.1781369368114429E-2</v>
      </c>
      <c r="G43" t="s">
        <v>40</v>
      </c>
      <c r="H43" t="s">
        <v>32</v>
      </c>
      <c r="J43" s="2">
        <v>45847</v>
      </c>
      <c r="K43">
        <v>44458.30078125</v>
      </c>
      <c r="L43">
        <v>217.5390625</v>
      </c>
      <c r="M43">
        <v>4.9171635850882023E-3</v>
      </c>
      <c r="N43">
        <v>1.1880207645391661E-3</v>
      </c>
      <c r="P43" s="2">
        <v>45848</v>
      </c>
      <c r="Q43">
        <v>8975.66015625</v>
      </c>
      <c r="R43">
        <v>108.640625</v>
      </c>
      <c r="S43">
        <v>1.2252214469260947E-2</v>
      </c>
      <c r="T43">
        <v>1.3702359395518338E-2</v>
      </c>
      <c r="V43" s="2">
        <v>45848</v>
      </c>
      <c r="W43">
        <v>3509.681884765625</v>
      </c>
      <c r="X43">
        <v>16.63232421875</v>
      </c>
      <c r="Y43">
        <v>4.7615483062730668E-3</v>
      </c>
      <c r="Z43">
        <v>3.4961265898968419E-3</v>
      </c>
    </row>
    <row r="44" spans="1:26" x14ac:dyDescent="0.35">
      <c r="A44" s="1">
        <v>45870</v>
      </c>
      <c r="B44" t="s">
        <v>39</v>
      </c>
      <c r="C44">
        <v>1615</v>
      </c>
      <c r="D44">
        <v>7.699951171875</v>
      </c>
      <c r="E44">
        <v>4.7906121682066427E-3</v>
      </c>
      <c r="F44">
        <v>6.7942360080188724E-2</v>
      </c>
      <c r="G44" t="s">
        <v>40</v>
      </c>
      <c r="H44" t="s">
        <v>32</v>
      </c>
      <c r="J44" s="2">
        <v>45846</v>
      </c>
      <c r="K44">
        <v>44240.76171875</v>
      </c>
      <c r="L44">
        <v>-165.59765625</v>
      </c>
      <c r="M44">
        <v>-3.7291428205490362E-3</v>
      </c>
      <c r="N44">
        <v>-3.7291428205490362E-3</v>
      </c>
      <c r="P44" s="2">
        <v>45847</v>
      </c>
      <c r="Q44">
        <v>8867.01953125</v>
      </c>
      <c r="R44">
        <v>12.83984375</v>
      </c>
      <c r="S44">
        <v>1.4501449262573907E-3</v>
      </c>
      <c r="T44">
        <v>1.4501449262573907E-3</v>
      </c>
      <c r="V44" s="2">
        <v>45847</v>
      </c>
      <c r="W44">
        <v>3493.049560546875</v>
      </c>
      <c r="X44">
        <v>-4.42578125</v>
      </c>
      <c r="Y44">
        <v>-1.2654217163762249E-3</v>
      </c>
      <c r="Z44">
        <v>-1.2654217163762249E-3</v>
      </c>
    </row>
    <row r="45" spans="1:26" ht="20" thickBot="1" x14ac:dyDescent="0.5">
      <c r="A45" s="1">
        <v>45869</v>
      </c>
      <c r="B45" t="s">
        <v>39</v>
      </c>
      <c r="C45">
        <v>1607.300048828125</v>
      </c>
      <c r="D45">
        <v>-16</v>
      </c>
      <c r="E45">
        <v>-9.8564649286806416E-3</v>
      </c>
      <c r="F45">
        <v>6.3151747911982081E-2</v>
      </c>
      <c r="G45" t="s">
        <v>40</v>
      </c>
      <c r="H45" t="s">
        <v>32</v>
      </c>
      <c r="J45" s="120" t="s">
        <v>20</v>
      </c>
      <c r="K45" s="120"/>
      <c r="L45" s="120"/>
      <c r="M45" s="120"/>
      <c r="N45" s="120"/>
      <c r="P45" s="120" t="s">
        <v>64</v>
      </c>
      <c r="Q45" s="120"/>
      <c r="R45" s="120"/>
      <c r="S45" s="120"/>
      <c r="T45" s="120"/>
      <c r="V45" s="120" t="s">
        <v>26</v>
      </c>
      <c r="W45" s="120"/>
      <c r="X45" s="120"/>
      <c r="Y45" s="120"/>
      <c r="Z45" s="120"/>
    </row>
    <row r="46" spans="1:26" ht="15" thickTop="1" x14ac:dyDescent="0.35">
      <c r="A46" s="1">
        <v>45868</v>
      </c>
      <c r="B46" t="s">
        <v>39</v>
      </c>
      <c r="C46">
        <v>1623.300048828125</v>
      </c>
      <c r="D46">
        <v>2.300048828125</v>
      </c>
      <c r="E46">
        <v>1.4189073584978118E-3</v>
      </c>
      <c r="F46">
        <v>7.3008212840662723E-2</v>
      </c>
      <c r="G46" t="s">
        <v>40</v>
      </c>
      <c r="H46" t="s">
        <v>32</v>
      </c>
      <c r="J46" s="2" t="str" cm="1">
        <f t="array" ref="J46:N66">_xlfn.CHOOSECOLS(_xlfn.VSTACK(daily_8h30_data[#Headers],
  _xlfn._xlws.SORT(_xlfn._xlws.FILTER(daily_8h30_data[], daily_8h30_data[ticker]=J45), 1, -1)
 ), 1, 3, 4, 5, 6)</f>
        <v>date</v>
      </c>
      <c r="K46" t="str">
        <v>close</v>
      </c>
      <c r="L46" t="str">
        <v>1d_diff</v>
      </c>
      <c r="M46" t="str">
        <v>1d_change</v>
      </c>
      <c r="N46" t="str">
        <v>cum_change</v>
      </c>
      <c r="P46" s="2" t="str" cm="1">
        <f t="array" ref="P46:T66">_xlfn.CHOOSECOLS(_xlfn.VSTACK(daily_8h30_data[#Headers],
  _xlfn._xlws.SORT(_xlfn._xlws.FILTER(daily_8h30_data[], daily_8h30_data[ticker]=P45), 1, -1)
 ), 1, 3, 4, 5, 6)</f>
        <v>date</v>
      </c>
      <c r="Q46" t="str">
        <v>close</v>
      </c>
      <c r="R46" t="str">
        <v>1d_diff</v>
      </c>
      <c r="S46" t="str">
        <v>1d_change</v>
      </c>
      <c r="T46" t="str">
        <v>cum_change</v>
      </c>
      <c r="V46" s="2" t="str" cm="1">
        <f t="array" ref="V46:Z66">_xlfn.CHOOSECOLS(_xlfn.VSTACK(daily_8h30_data[#Headers],
  _xlfn._xlws.SORT(_xlfn._xlws.FILTER(daily_8h30_data[], daily_8h30_data[ticker]=V45), 1, -1)
 ), 1, 3, 4, 5, 6)</f>
        <v>date</v>
      </c>
      <c r="W46" t="str">
        <v>close</v>
      </c>
      <c r="X46" t="str">
        <v>1d_diff</v>
      </c>
      <c r="Y46" t="str">
        <v>1d_change</v>
      </c>
      <c r="Z46" t="str">
        <v>cum_change</v>
      </c>
    </row>
    <row r="47" spans="1:26" x14ac:dyDescent="0.35">
      <c r="A47" s="1">
        <v>45867</v>
      </c>
      <c r="B47" t="s">
        <v>39</v>
      </c>
      <c r="C47">
        <v>1621</v>
      </c>
      <c r="D47">
        <v>-72</v>
      </c>
      <c r="E47">
        <v>-4.2528056704075556E-2</v>
      </c>
      <c r="F47">
        <v>7.1589305482164911E-2</v>
      </c>
      <c r="G47" t="s">
        <v>40</v>
      </c>
      <c r="H47" t="s">
        <v>32</v>
      </c>
      <c r="J47" s="2">
        <v>45874</v>
      </c>
      <c r="K47">
        <v>3369.708984375</v>
      </c>
      <c r="L47">
        <v>-5.369140625</v>
      </c>
      <c r="M47">
        <v>-1.5908196569524025E-3</v>
      </c>
      <c r="N47">
        <v>1.190275785323891E-2</v>
      </c>
      <c r="P47" s="2">
        <v>45874</v>
      </c>
      <c r="Q47">
        <v>63.770000457763672</v>
      </c>
      <c r="R47">
        <v>-9.0000152587890625E-2</v>
      </c>
      <c r="S47">
        <v>-1.4093352916959567E-3</v>
      </c>
      <c r="T47">
        <v>2.33158299881846E-2</v>
      </c>
      <c r="V47" s="2">
        <v>45874</v>
      </c>
      <c r="W47">
        <v>98.91083560431187</v>
      </c>
      <c r="X47">
        <v>0.25781468130188046</v>
      </c>
      <c r="Y47">
        <v>2.6133480646586271E-3</v>
      </c>
      <c r="Z47">
        <v>3.3970349846433878E-3</v>
      </c>
    </row>
    <row r="48" spans="1:26" x14ac:dyDescent="0.35">
      <c r="A48" s="1">
        <v>45866</v>
      </c>
      <c r="B48" t="s">
        <v>39</v>
      </c>
      <c r="C48">
        <v>1693</v>
      </c>
      <c r="D48">
        <v>20</v>
      </c>
      <c r="E48">
        <v>1.1954572624028659E-2</v>
      </c>
      <c r="F48">
        <v>0.11411736218624047</v>
      </c>
      <c r="G48" t="s">
        <v>40</v>
      </c>
      <c r="H48" t="s">
        <v>32</v>
      </c>
      <c r="J48" s="2">
        <v>45873</v>
      </c>
      <c r="K48">
        <v>3375.078125</v>
      </c>
      <c r="L48">
        <v>17.792236328125</v>
      </c>
      <c r="M48">
        <v>5.2995892867389038E-3</v>
      </c>
      <c r="N48">
        <v>1.3493577510191312E-2</v>
      </c>
      <c r="P48" s="2">
        <v>45873</v>
      </c>
      <c r="Q48">
        <v>63.860000610351563</v>
      </c>
      <c r="R48">
        <v>-0.529998779296875</v>
      </c>
      <c r="S48">
        <v>-8.2310729044995368E-3</v>
      </c>
      <c r="T48">
        <v>2.4725165279880557E-2</v>
      </c>
      <c r="V48" s="2">
        <v>45873</v>
      </c>
      <c r="W48">
        <v>98.65302092300999</v>
      </c>
      <c r="X48">
        <v>-1.2950649733369346E-2</v>
      </c>
      <c r="Y48">
        <v>-1.3125750982767581E-4</v>
      </c>
      <c r="Z48">
        <v>7.836869199847607E-4</v>
      </c>
    </row>
    <row r="49" spans="1:26" x14ac:dyDescent="0.35">
      <c r="A49" s="1">
        <v>45863</v>
      </c>
      <c r="B49" t="s">
        <v>39</v>
      </c>
      <c r="C49">
        <v>1673</v>
      </c>
      <c r="D49">
        <v>17.5</v>
      </c>
      <c r="E49">
        <v>1.0570824524312794E-2</v>
      </c>
      <c r="F49">
        <v>0.10216278956221181</v>
      </c>
      <c r="G49" t="s">
        <v>40</v>
      </c>
      <c r="H49" t="s">
        <v>32</v>
      </c>
      <c r="J49" s="2">
        <v>45872</v>
      </c>
      <c r="K49">
        <v>3357.285888671875</v>
      </c>
      <c r="L49">
        <v>-0.828857421875</v>
      </c>
      <c r="M49">
        <v>-2.4682224538008501E-4</v>
      </c>
      <c r="N49">
        <v>8.1939882234524086E-3</v>
      </c>
      <c r="P49" s="2">
        <v>45872</v>
      </c>
      <c r="Q49">
        <v>64.389999389648438</v>
      </c>
      <c r="R49">
        <v>1.000213623046875E-2</v>
      </c>
      <c r="S49">
        <v>1.5536092974799409E-4</v>
      </c>
      <c r="T49">
        <v>3.2956238184380093E-2</v>
      </c>
      <c r="V49" s="2">
        <v>45872</v>
      </c>
      <c r="W49">
        <v>98.665971572743359</v>
      </c>
      <c r="X49">
        <v>-1.7549589587275705E-3</v>
      </c>
      <c r="Y49">
        <v>-1.7786555142396132E-5</v>
      </c>
      <c r="Z49">
        <v>9.1494442981243651E-4</v>
      </c>
    </row>
    <row r="50" spans="1:26" x14ac:dyDescent="0.35">
      <c r="A50" s="1">
        <v>45862</v>
      </c>
      <c r="B50" t="s">
        <v>39</v>
      </c>
      <c r="C50">
        <v>1655.5</v>
      </c>
      <c r="D50">
        <v>2.5</v>
      </c>
      <c r="E50">
        <v>1.5124016938898865E-3</v>
      </c>
      <c r="F50">
        <v>9.1591965037899015E-2</v>
      </c>
      <c r="G50" t="s">
        <v>40</v>
      </c>
      <c r="H50" t="s">
        <v>32</v>
      </c>
      <c r="J50" s="2">
        <v>45871</v>
      </c>
      <c r="K50">
        <v>3358.11474609375</v>
      </c>
      <c r="L50">
        <v>-2.66259765625</v>
      </c>
      <c r="M50">
        <v>-7.9225648827985218E-4</v>
      </c>
      <c r="N50">
        <v>8.4408104688324936E-3</v>
      </c>
      <c r="P50" s="2">
        <v>45870</v>
      </c>
      <c r="Q50">
        <v>64.379997253417969</v>
      </c>
      <c r="R50">
        <v>-2.2900009155273438</v>
      </c>
      <c r="S50">
        <v>-3.4348297261451277E-2</v>
      </c>
      <c r="T50">
        <v>3.2800877254632099E-2</v>
      </c>
      <c r="V50" s="2">
        <v>45871</v>
      </c>
      <c r="W50">
        <v>98.667726531702087</v>
      </c>
      <c r="X50">
        <v>2.3677018477513911E-2</v>
      </c>
      <c r="Y50">
        <v>2.4002480224960543E-4</v>
      </c>
      <c r="Z50">
        <v>9.3273098495483264E-4</v>
      </c>
    </row>
    <row r="51" spans="1:26" x14ac:dyDescent="0.35">
      <c r="A51" s="1">
        <v>45861</v>
      </c>
      <c r="B51" t="s">
        <v>39</v>
      </c>
      <c r="C51">
        <v>1653</v>
      </c>
      <c r="D51">
        <v>-2</v>
      </c>
      <c r="E51">
        <v>-1.2084592145015227E-3</v>
      </c>
      <c r="F51">
        <v>9.0079563344009128E-2</v>
      </c>
      <c r="G51" t="s">
        <v>40</v>
      </c>
      <c r="H51" t="s">
        <v>32</v>
      </c>
      <c r="J51" s="2">
        <v>45870</v>
      </c>
      <c r="K51">
        <v>3360.77734375</v>
      </c>
      <c r="L51">
        <v>66.650390625</v>
      </c>
      <c r="M51">
        <v>2.0233097137246414E-2</v>
      </c>
      <c r="N51">
        <v>9.2330669571123458E-3</v>
      </c>
      <c r="P51" s="2">
        <v>45869</v>
      </c>
      <c r="Q51">
        <v>66.669998168945313</v>
      </c>
      <c r="R51">
        <v>-8.3300018310546875</v>
      </c>
      <c r="S51">
        <v>-0.1110666910807292</v>
      </c>
      <c r="T51">
        <v>6.7149174516083376E-2</v>
      </c>
      <c r="V51" s="2">
        <v>45870</v>
      </c>
      <c r="W51">
        <v>98.644049513224573</v>
      </c>
      <c r="X51">
        <v>-1.3818785372441482</v>
      </c>
      <c r="Y51">
        <v>-1.3815203359542116E-2</v>
      </c>
      <c r="Z51">
        <v>6.9270618270522721E-4</v>
      </c>
    </row>
    <row r="52" spans="1:26" x14ac:dyDescent="0.35">
      <c r="A52" s="1">
        <v>45860</v>
      </c>
      <c r="B52" t="s">
        <v>39</v>
      </c>
      <c r="C52">
        <v>1655</v>
      </c>
      <c r="D52">
        <v>30.5</v>
      </c>
      <c r="E52">
        <v>1.8775007694675327E-2</v>
      </c>
      <c r="F52">
        <v>9.1288022558510651E-2</v>
      </c>
      <c r="G52" t="s">
        <v>40</v>
      </c>
      <c r="H52" t="s">
        <v>32</v>
      </c>
      <c r="J52" s="2">
        <v>45869</v>
      </c>
      <c r="K52">
        <v>3294.126953125</v>
      </c>
      <c r="L52">
        <v>1.755859375</v>
      </c>
      <c r="M52">
        <v>5.3331150256208382E-4</v>
      </c>
      <c r="N52">
        <v>-1.1000030180134068E-2</v>
      </c>
      <c r="P52" s="2">
        <v>45828</v>
      </c>
      <c r="Q52">
        <v>75</v>
      </c>
      <c r="R52">
        <v>-0.6699981689453125</v>
      </c>
      <c r="S52">
        <v>-8.8542115125922471E-3</v>
      </c>
      <c r="T52">
        <v>0.17821586559681257</v>
      </c>
      <c r="V52" s="2">
        <v>45869</v>
      </c>
      <c r="W52">
        <v>100.02592805046872</v>
      </c>
      <c r="X52">
        <v>0.22268163804318419</v>
      </c>
      <c r="Y52">
        <v>2.2312063589893238E-3</v>
      </c>
      <c r="Z52">
        <v>1.4507909542247344E-2</v>
      </c>
    </row>
    <row r="53" spans="1:26" x14ac:dyDescent="0.35">
      <c r="A53" s="1">
        <v>45859</v>
      </c>
      <c r="B53" t="s">
        <v>39</v>
      </c>
      <c r="C53">
        <v>1624.5</v>
      </c>
      <c r="D53">
        <v>-13.5</v>
      </c>
      <c r="E53">
        <v>-8.2417582417582125E-3</v>
      </c>
      <c r="F53">
        <v>7.2513014863835323E-2</v>
      </c>
      <c r="G53" t="s">
        <v>40</v>
      </c>
      <c r="H53" t="s">
        <v>32</v>
      </c>
      <c r="J53" s="2">
        <v>45868</v>
      </c>
      <c r="K53">
        <v>3292.37109375</v>
      </c>
      <c r="L53">
        <v>-36.144775390625</v>
      </c>
      <c r="M53">
        <v>-1.085912665333244E-2</v>
      </c>
      <c r="N53">
        <v>-1.1533341682696152E-2</v>
      </c>
      <c r="P53" s="2">
        <v>45827</v>
      </c>
      <c r="Q53">
        <v>75.669998168945313</v>
      </c>
      <c r="R53">
        <v>0.56999969482421875</v>
      </c>
      <c r="S53">
        <v>7.589876250405414E-3</v>
      </c>
      <c r="T53">
        <v>0.18707007710940482</v>
      </c>
      <c r="V53" s="2">
        <v>45868</v>
      </c>
      <c r="W53">
        <v>99.803246412425537</v>
      </c>
      <c r="X53">
        <v>0.92744628894679693</v>
      </c>
      <c r="Y53">
        <v>9.3799118468682607E-3</v>
      </c>
      <c r="Z53">
        <v>1.227670318325802E-2</v>
      </c>
    </row>
    <row r="54" spans="1:26" x14ac:dyDescent="0.35">
      <c r="A54" s="1">
        <v>45856</v>
      </c>
      <c r="B54" t="s">
        <v>39</v>
      </c>
      <c r="C54">
        <v>1638</v>
      </c>
      <c r="D54">
        <v>0</v>
      </c>
      <c r="E54">
        <v>0</v>
      </c>
      <c r="F54">
        <v>8.0754773105593536E-2</v>
      </c>
      <c r="G54" t="s">
        <v>40</v>
      </c>
      <c r="H54" t="s">
        <v>32</v>
      </c>
      <c r="J54" s="2">
        <v>45867</v>
      </c>
      <c r="K54">
        <v>3328.515869140625</v>
      </c>
      <c r="L54">
        <v>11.099853515625</v>
      </c>
      <c r="M54">
        <v>3.3459335408476676E-3</v>
      </c>
      <c r="N54">
        <v>-6.7421502936371169E-4</v>
      </c>
      <c r="P54" s="2">
        <v>45826</v>
      </c>
      <c r="Q54">
        <v>75.099998474121094</v>
      </c>
      <c r="R54">
        <v>-0.15000152587890625</v>
      </c>
      <c r="S54">
        <v>-1.9933757591881207E-3</v>
      </c>
      <c r="T54">
        <v>0.17948020085899941</v>
      </c>
      <c r="V54" s="2">
        <v>45867</v>
      </c>
      <c r="W54">
        <v>98.87580012347874</v>
      </c>
      <c r="X54">
        <v>0.26883459605176085</v>
      </c>
      <c r="Y54">
        <v>2.7263246020585719E-3</v>
      </c>
      <c r="Z54">
        <v>2.8967913363897591E-3</v>
      </c>
    </row>
    <row r="55" spans="1:26" x14ac:dyDescent="0.35">
      <c r="A55" s="1">
        <v>45855</v>
      </c>
      <c r="B55" t="s">
        <v>39</v>
      </c>
      <c r="C55">
        <v>1638</v>
      </c>
      <c r="D55">
        <v>20</v>
      </c>
      <c r="E55">
        <v>1.2360939431396822E-2</v>
      </c>
      <c r="F55">
        <v>8.0754773105593536E-2</v>
      </c>
      <c r="G55" t="s">
        <v>40</v>
      </c>
      <c r="H55" t="s">
        <v>32</v>
      </c>
      <c r="J55" s="2">
        <v>45866</v>
      </c>
      <c r="K55">
        <v>3317.416015625</v>
      </c>
      <c r="L55">
        <v>-19.93603515625</v>
      </c>
      <c r="M55">
        <v>-5.9736086732543603E-3</v>
      </c>
      <c r="N55">
        <v>-4.0201485702113793E-3</v>
      </c>
      <c r="P55" s="2">
        <v>45825</v>
      </c>
      <c r="Q55">
        <v>75.25</v>
      </c>
      <c r="R55">
        <v>3.1800003051757813</v>
      </c>
      <c r="S55">
        <v>4.4123772979621112E-2</v>
      </c>
      <c r="T55">
        <v>0.18147357661818753</v>
      </c>
      <c r="V55" s="2">
        <v>45866</v>
      </c>
      <c r="W55">
        <v>98.606965527426979</v>
      </c>
      <c r="X55">
        <v>2.8720248475138987E-2</v>
      </c>
      <c r="Y55">
        <v>2.9134469165947863E-4</v>
      </c>
      <c r="Z55">
        <v>1.704667343311872E-4</v>
      </c>
    </row>
    <row r="56" spans="1:26" x14ac:dyDescent="0.35">
      <c r="A56" s="1">
        <v>45854</v>
      </c>
      <c r="B56" t="s">
        <v>39</v>
      </c>
      <c r="C56">
        <v>1618</v>
      </c>
      <c r="D56">
        <v>24</v>
      </c>
      <c r="E56">
        <v>1.5056461731492998E-2</v>
      </c>
      <c r="F56">
        <v>6.8393833674196713E-2</v>
      </c>
      <c r="G56" t="s">
        <v>40</v>
      </c>
      <c r="H56" t="s">
        <v>32</v>
      </c>
      <c r="J56" s="2">
        <v>45865</v>
      </c>
      <c r="K56">
        <v>3337.35205078125</v>
      </c>
      <c r="L56">
        <v>-7.81396484375</v>
      </c>
      <c r="M56">
        <v>-2.3358974733246329E-3</v>
      </c>
      <c r="N56">
        <v>1.953460103042981E-3</v>
      </c>
      <c r="P56" s="2">
        <v>45824</v>
      </c>
      <c r="Q56">
        <v>72.069999694824219</v>
      </c>
      <c r="R56">
        <v>-1.660003662109375</v>
      </c>
      <c r="S56">
        <v>-2.2514628869242603E-2</v>
      </c>
      <c r="T56">
        <v>0.13734980363856641</v>
      </c>
      <c r="V56" s="2">
        <v>45865</v>
      </c>
      <c r="W56">
        <v>98.57824527895184</v>
      </c>
      <c r="X56">
        <v>0.97277733449413972</v>
      </c>
      <c r="Y56">
        <v>9.9664225271447471E-3</v>
      </c>
      <c r="Z56">
        <v>-1.2087795732829143E-4</v>
      </c>
    </row>
    <row r="57" spans="1:26" x14ac:dyDescent="0.35">
      <c r="A57" s="1">
        <v>45853</v>
      </c>
      <c r="B57" t="s">
        <v>39</v>
      </c>
      <c r="C57">
        <v>1594</v>
      </c>
      <c r="D57">
        <v>-7.199951171875</v>
      </c>
      <c r="E57">
        <v>-4.4965971717683129E-3</v>
      </c>
      <c r="F57">
        <v>5.3337371942703715E-2</v>
      </c>
      <c r="G57" t="s">
        <v>40</v>
      </c>
      <c r="H57" t="s">
        <v>32</v>
      </c>
      <c r="J57" s="2">
        <v>45863</v>
      </c>
      <c r="K57">
        <v>3345.166015625</v>
      </c>
      <c r="L57">
        <v>-25.77880859375</v>
      </c>
      <c r="M57">
        <v>-7.6473540618465785E-3</v>
      </c>
      <c r="N57">
        <v>4.2893575763676139E-3</v>
      </c>
      <c r="P57" s="2">
        <v>45823</v>
      </c>
      <c r="Q57">
        <v>73.730003356933594</v>
      </c>
      <c r="R57">
        <v>0.5500030517578125</v>
      </c>
      <c r="S57">
        <v>7.5157563468732924E-3</v>
      </c>
      <c r="T57">
        <v>0.15986443250780902</v>
      </c>
      <c r="V57" s="2">
        <v>45863</v>
      </c>
      <c r="W57">
        <v>97.6054679444577</v>
      </c>
      <c r="X57">
        <v>0.1463406760134518</v>
      </c>
      <c r="Y57">
        <v>1.5015594753928774E-3</v>
      </c>
      <c r="Z57">
        <v>-1.0087300484473039E-2</v>
      </c>
    </row>
    <row r="58" spans="1:26" x14ac:dyDescent="0.35">
      <c r="A58" s="1">
        <v>45852</v>
      </c>
      <c r="B58" t="s">
        <v>39</v>
      </c>
      <c r="C58">
        <v>1601.199951171875</v>
      </c>
      <c r="D58">
        <v>5.2999267578125</v>
      </c>
      <c r="E58">
        <v>3.3209641435767434E-3</v>
      </c>
      <c r="F58">
        <v>5.7833969114472028E-2</v>
      </c>
      <c r="G58" t="s">
        <v>40</v>
      </c>
      <c r="H58" t="s">
        <v>32</v>
      </c>
      <c r="J58" s="2">
        <v>45862</v>
      </c>
      <c r="K58">
        <v>3370.94482421875</v>
      </c>
      <c r="L58">
        <v>-19.113037109375</v>
      </c>
      <c r="M58">
        <v>-5.6379678138848144E-3</v>
      </c>
      <c r="N58">
        <v>1.1936711638214192E-2</v>
      </c>
      <c r="P58" s="2">
        <v>45821</v>
      </c>
      <c r="Q58">
        <v>73.180000305175781</v>
      </c>
      <c r="R58">
        <v>-0.73999786376953125</v>
      </c>
      <c r="S58">
        <v>-1.0010793859575817E-2</v>
      </c>
      <c r="T58">
        <v>0.15234867616093573</v>
      </c>
      <c r="V58" s="2">
        <v>45862</v>
      </c>
      <c r="W58">
        <v>97.459127268444249</v>
      </c>
      <c r="X58">
        <v>0.27704963871622112</v>
      </c>
      <c r="Y58">
        <v>2.8508305798091715E-3</v>
      </c>
      <c r="Z58">
        <v>-1.1588859959865916E-2</v>
      </c>
    </row>
    <row r="59" spans="1:26" x14ac:dyDescent="0.35">
      <c r="A59" s="1">
        <v>45849</v>
      </c>
      <c r="B59" t="s">
        <v>39</v>
      </c>
      <c r="C59">
        <v>1595.9000244140625</v>
      </c>
      <c r="D59">
        <v>28</v>
      </c>
      <c r="E59">
        <v>1.7858281500100048E-2</v>
      </c>
      <c r="F59">
        <v>5.4513004970895285E-2</v>
      </c>
      <c r="G59" t="s">
        <v>40</v>
      </c>
      <c r="H59" t="s">
        <v>32</v>
      </c>
      <c r="J59" s="2">
        <v>45861</v>
      </c>
      <c r="K59">
        <v>3390.057861328125</v>
      </c>
      <c r="L59">
        <v>-31.40185546875</v>
      </c>
      <c r="M59">
        <v>-9.1779117885240069E-3</v>
      </c>
      <c r="N59">
        <v>1.7574679452099007E-2</v>
      </c>
      <c r="P59" s="2">
        <v>45820</v>
      </c>
      <c r="Q59">
        <v>73.919998168945313</v>
      </c>
      <c r="R59">
        <v>6.0099945068359375</v>
      </c>
      <c r="S59">
        <v>8.8499398950691477E-2</v>
      </c>
      <c r="T59">
        <v>0.16235947002051154</v>
      </c>
      <c r="V59" s="2">
        <v>45861</v>
      </c>
      <c r="W59">
        <v>97.182077629728028</v>
      </c>
      <c r="X59">
        <v>-0.19312060636457318</v>
      </c>
      <c r="Y59">
        <v>-1.9832627800802083E-3</v>
      </c>
      <c r="Z59">
        <v>-1.4439690539675087E-2</v>
      </c>
    </row>
    <row r="60" spans="1:26" x14ac:dyDescent="0.35">
      <c r="A60" s="1">
        <v>45848</v>
      </c>
      <c r="B60" t="s">
        <v>39</v>
      </c>
      <c r="C60">
        <v>1567.9000244140625</v>
      </c>
      <c r="D60">
        <v>34.9000244140625</v>
      </c>
      <c r="E60">
        <v>2.2765834581906397E-2</v>
      </c>
      <c r="F60">
        <v>3.6654723470795236E-2</v>
      </c>
      <c r="G60" t="s">
        <v>40</v>
      </c>
      <c r="H60" t="s">
        <v>32</v>
      </c>
      <c r="J60" s="2">
        <v>45860</v>
      </c>
      <c r="K60">
        <v>3421.459716796875</v>
      </c>
      <c r="L60">
        <v>29.471435546875</v>
      </c>
      <c r="M60">
        <v>8.6885428554648314E-3</v>
      </c>
      <c r="N60">
        <v>2.6752591240623014E-2</v>
      </c>
      <c r="P60" s="2">
        <v>45819</v>
      </c>
      <c r="Q60">
        <v>67.910003662109375</v>
      </c>
      <c r="R60">
        <v>2.9500045776367188</v>
      </c>
      <c r="S60">
        <v>4.5412632684932674E-2</v>
      </c>
      <c r="T60">
        <v>7.3860071069820066E-2</v>
      </c>
      <c r="V60" s="2">
        <v>45860</v>
      </c>
      <c r="W60">
        <v>97.375198236092601</v>
      </c>
      <c r="X60">
        <v>-0.46064031118699234</v>
      </c>
      <c r="Y60">
        <v>-4.7082982885089386E-3</v>
      </c>
      <c r="Z60">
        <v>-1.2456427759594879E-2</v>
      </c>
    </row>
    <row r="61" spans="1:26" x14ac:dyDescent="0.35">
      <c r="A61" s="1">
        <v>45847</v>
      </c>
      <c r="B61" t="s">
        <v>39</v>
      </c>
      <c r="C61">
        <v>1533</v>
      </c>
      <c r="D61">
        <v>21</v>
      </c>
      <c r="E61">
        <v>1.388888888888884E-2</v>
      </c>
      <c r="F61">
        <v>1.388888888888884E-2</v>
      </c>
      <c r="G61" t="s">
        <v>40</v>
      </c>
      <c r="H61" t="s">
        <v>32</v>
      </c>
      <c r="J61" s="2">
        <v>45859</v>
      </c>
      <c r="K61">
        <v>3391.98828125</v>
      </c>
      <c r="L61">
        <v>45.1728515625</v>
      </c>
      <c r="M61">
        <v>1.3497264044440627E-2</v>
      </c>
      <c r="N61">
        <v>1.8064048385158182E-2</v>
      </c>
      <c r="P61" s="2">
        <v>45818</v>
      </c>
      <c r="Q61">
        <v>64.959999084472656</v>
      </c>
      <c r="R61">
        <v>-0.44000244140625</v>
      </c>
      <c r="S61">
        <v>-6.7278659195770807E-3</v>
      </c>
      <c r="T61">
        <v>2.8447438384887391E-2</v>
      </c>
      <c r="V61" s="2">
        <v>45859</v>
      </c>
      <c r="W61">
        <v>97.835838547279593</v>
      </c>
      <c r="X61">
        <v>-0.1003984243963032</v>
      </c>
      <c r="Y61">
        <v>-1.0251407191124162E-3</v>
      </c>
      <c r="Z61">
        <v>-7.7481294710859405E-3</v>
      </c>
    </row>
    <row r="62" spans="1:26" x14ac:dyDescent="0.35">
      <c r="A62" s="1">
        <v>45873</v>
      </c>
      <c r="B62" t="s">
        <v>22</v>
      </c>
      <c r="C62">
        <v>44173.640625</v>
      </c>
      <c r="D62">
        <v>585.0625</v>
      </c>
      <c r="E62">
        <v>1.3422380934799083E-2</v>
      </c>
      <c r="F62">
        <v>-4.8031325317809959E-3</v>
      </c>
      <c r="G62" t="s">
        <v>41</v>
      </c>
      <c r="H62" t="s">
        <v>42</v>
      </c>
      <c r="J62" s="2">
        <v>45858</v>
      </c>
      <c r="K62">
        <v>3346.8154296875</v>
      </c>
      <c r="L62">
        <v>-5.039306640625</v>
      </c>
      <c r="M62">
        <v>-1.5034382564399484E-3</v>
      </c>
      <c r="N62">
        <v>4.5667843407175557E-3</v>
      </c>
      <c r="P62" s="2">
        <v>45817</v>
      </c>
      <c r="Q62">
        <v>65.400001525878906</v>
      </c>
      <c r="R62">
        <v>0.84999847412109375</v>
      </c>
      <c r="S62">
        <v>1.3168062493189137E-2</v>
      </c>
      <c r="T62">
        <v>3.5175304304464472E-2</v>
      </c>
      <c r="V62" s="2">
        <v>45858</v>
      </c>
      <c r="W62">
        <v>97.936236971675896</v>
      </c>
      <c r="X62">
        <v>1.3823322276010686E-2</v>
      </c>
      <c r="Y62">
        <v>1.4116606975700385E-4</v>
      </c>
      <c r="Z62">
        <v>-6.7229887519735243E-3</v>
      </c>
    </row>
    <row r="63" spans="1:26" x14ac:dyDescent="0.35">
      <c r="A63" s="1">
        <v>45870</v>
      </c>
      <c r="B63" t="s">
        <v>22</v>
      </c>
      <c r="C63">
        <v>43588.578125</v>
      </c>
      <c r="D63">
        <v>-542.40234375</v>
      </c>
      <c r="E63">
        <v>-1.2290738569338711E-2</v>
      </c>
      <c r="F63">
        <v>-1.8225513466580079E-2</v>
      </c>
      <c r="G63" t="s">
        <v>41</v>
      </c>
      <c r="H63" t="s">
        <v>42</v>
      </c>
      <c r="J63" s="2">
        <v>45857</v>
      </c>
      <c r="K63">
        <v>3351.854736328125</v>
      </c>
      <c r="L63">
        <v>2.99951171875</v>
      </c>
      <c r="M63">
        <v>8.9568270873807698E-4</v>
      </c>
      <c r="N63">
        <v>6.0702225971575041E-3</v>
      </c>
      <c r="P63" s="2">
        <v>45816</v>
      </c>
      <c r="Q63">
        <v>64.550003051757813</v>
      </c>
      <c r="R63">
        <v>-0.21999359130859375</v>
      </c>
      <c r="S63">
        <v>-3.396535474919582E-3</v>
      </c>
      <c r="T63">
        <v>2.2007241811275335E-2</v>
      </c>
      <c r="V63" s="2">
        <v>45857</v>
      </c>
      <c r="W63">
        <v>97.922413649399886</v>
      </c>
      <c r="X63">
        <v>-0.5468593984653296</v>
      </c>
      <c r="Y63">
        <v>-5.5536045056360228E-3</v>
      </c>
      <c r="Z63">
        <v>-6.8641548217305282E-3</v>
      </c>
    </row>
    <row r="64" spans="1:26" x14ac:dyDescent="0.35">
      <c r="A64" s="1">
        <v>45869</v>
      </c>
      <c r="B64" t="s">
        <v>22</v>
      </c>
      <c r="C64">
        <v>44130.98046875</v>
      </c>
      <c r="D64">
        <v>-330.30078125</v>
      </c>
      <c r="E64">
        <v>-7.4289532816825821E-3</v>
      </c>
      <c r="F64">
        <v>-5.9347748972413683E-3</v>
      </c>
      <c r="G64" t="s">
        <v>41</v>
      </c>
      <c r="H64" t="s">
        <v>42</v>
      </c>
      <c r="J64" s="2">
        <v>45856</v>
      </c>
      <c r="K64">
        <v>3348.855224609375</v>
      </c>
      <c r="L64">
        <v>10.104248046875</v>
      </c>
      <c r="M64">
        <v>3.0263556994232221E-3</v>
      </c>
      <c r="N64">
        <v>5.1745398884194271E-3</v>
      </c>
      <c r="P64" s="2">
        <v>45814</v>
      </c>
      <c r="Q64">
        <v>64.769996643066406</v>
      </c>
      <c r="R64">
        <v>1.55999755859375</v>
      </c>
      <c r="S64">
        <v>2.4679601031301956E-2</v>
      </c>
      <c r="T64">
        <v>2.5403777286194917E-2</v>
      </c>
      <c r="V64" s="2">
        <v>45856</v>
      </c>
      <c r="W64">
        <v>98.469273047865215</v>
      </c>
      <c r="X64">
        <v>-4.4358095515377727E-3</v>
      </c>
      <c r="Y64">
        <v>-4.50456228673346E-5</v>
      </c>
      <c r="Z64">
        <v>-1.3105503160945053E-3</v>
      </c>
    </row>
    <row r="65" spans="1:26" x14ac:dyDescent="0.35">
      <c r="A65" s="1">
        <v>45868</v>
      </c>
      <c r="B65" t="s">
        <v>22</v>
      </c>
      <c r="C65">
        <v>44461.28125</v>
      </c>
      <c r="D65">
        <v>-171.70703125</v>
      </c>
      <c r="E65">
        <v>-3.8470879468792685E-3</v>
      </c>
      <c r="F65">
        <v>1.4941783844412138E-3</v>
      </c>
      <c r="G65" t="s">
        <v>41</v>
      </c>
      <c r="H65" t="s">
        <v>42</v>
      </c>
      <c r="J65" s="2">
        <v>45855</v>
      </c>
      <c r="K65">
        <v>3338.7509765625</v>
      </c>
      <c r="L65">
        <v>-6.223876953125</v>
      </c>
      <c r="M65">
        <v>-1.860664795905298E-3</v>
      </c>
      <c r="N65">
        <v>2.148184188996205E-3</v>
      </c>
      <c r="P65" s="2">
        <v>45813</v>
      </c>
      <c r="Q65">
        <v>63.209999084472656</v>
      </c>
      <c r="R65">
        <v>0.61999893188476563</v>
      </c>
      <c r="S65">
        <v>9.90571865111467E-3</v>
      </c>
      <c r="T65">
        <v>7.2417625489296089E-4</v>
      </c>
      <c r="V65" s="2">
        <v>45855</v>
      </c>
      <c r="W65">
        <v>98.473708857416753</v>
      </c>
      <c r="X65">
        <v>0.17669966691842376</v>
      </c>
      <c r="Y65">
        <v>1.7976097988492423E-3</v>
      </c>
      <c r="Z65">
        <v>-1.2655046932271707E-3</v>
      </c>
    </row>
    <row r="66" spans="1:26" x14ac:dyDescent="0.35">
      <c r="A66" s="1">
        <v>45867</v>
      </c>
      <c r="B66" t="s">
        <v>22</v>
      </c>
      <c r="C66">
        <v>44632.98828125</v>
      </c>
      <c r="D66">
        <v>-204.5703125</v>
      </c>
      <c r="E66">
        <v>-4.562476613713673E-3</v>
      </c>
      <c r="F66">
        <v>5.3412663313204822E-3</v>
      </c>
      <c r="G66" t="s">
        <v>41</v>
      </c>
      <c r="H66" t="s">
        <v>42</v>
      </c>
      <c r="J66" s="2">
        <v>45854</v>
      </c>
      <c r="K66">
        <v>3344.974853515625</v>
      </c>
      <c r="L66">
        <v>13.35595703125</v>
      </c>
      <c r="M66">
        <v>4.008848984901503E-3</v>
      </c>
      <c r="N66">
        <v>4.008848984901503E-3</v>
      </c>
      <c r="P66" s="2">
        <v>45812</v>
      </c>
      <c r="Q66">
        <v>62.590000152587891</v>
      </c>
      <c r="R66">
        <v>-0.57999801635742188</v>
      </c>
      <c r="S66">
        <v>-9.1815423962217091E-3</v>
      </c>
      <c r="T66">
        <v>-9.1815423962217091E-3</v>
      </c>
      <c r="V66" s="2">
        <v>45854</v>
      </c>
      <c r="W66">
        <v>98.297009190498329</v>
      </c>
      <c r="X66">
        <v>-0.30202011557209119</v>
      </c>
      <c r="Y66">
        <v>-3.0631144920764131E-3</v>
      </c>
      <c r="Z66">
        <v>-3.0631144920764131E-3</v>
      </c>
    </row>
    <row r="67" spans="1:26" x14ac:dyDescent="0.35">
      <c r="A67" s="1">
        <v>45866</v>
      </c>
      <c r="B67" t="s">
        <v>22</v>
      </c>
      <c r="C67">
        <v>44837.55859375</v>
      </c>
      <c r="D67">
        <v>-64.36328125</v>
      </c>
      <c r="E67">
        <v>-1.433419296153482E-3</v>
      </c>
      <c r="F67">
        <v>9.9037429450341552E-3</v>
      </c>
      <c r="G67" t="s">
        <v>41</v>
      </c>
      <c r="H67" t="s">
        <v>42</v>
      </c>
    </row>
    <row r="68" spans="1:26" x14ac:dyDescent="0.35">
      <c r="A68" s="1">
        <v>45863</v>
      </c>
      <c r="B68" t="s">
        <v>22</v>
      </c>
      <c r="C68">
        <v>44901.921875</v>
      </c>
      <c r="D68">
        <v>208.01171875</v>
      </c>
      <c r="E68">
        <v>4.6541400835771185E-3</v>
      </c>
      <c r="F68">
        <v>1.1337162241187637E-2</v>
      </c>
      <c r="G68" t="s">
        <v>41</v>
      </c>
      <c r="H68" t="s">
        <v>42</v>
      </c>
    </row>
    <row r="69" spans="1:26" x14ac:dyDescent="0.35">
      <c r="A69" s="1">
        <v>45862</v>
      </c>
      <c r="B69" t="s">
        <v>22</v>
      </c>
      <c r="C69">
        <v>44693.91015625</v>
      </c>
      <c r="D69">
        <v>-316.37890625</v>
      </c>
      <c r="E69">
        <v>-7.0290352014998891E-3</v>
      </c>
      <c r="F69">
        <v>6.6830221576105187E-3</v>
      </c>
      <c r="G69" t="s">
        <v>41</v>
      </c>
      <c r="H69" t="s">
        <v>42</v>
      </c>
    </row>
    <row r="70" spans="1:26" x14ac:dyDescent="0.35">
      <c r="A70" s="1">
        <v>45861</v>
      </c>
      <c r="B70" t="s">
        <v>22</v>
      </c>
      <c r="C70">
        <v>45010.2890625</v>
      </c>
      <c r="D70">
        <v>507.84765625</v>
      </c>
      <c r="E70">
        <v>1.1411680802273505E-2</v>
      </c>
      <c r="F70">
        <v>1.3712057359110408E-2</v>
      </c>
      <c r="G70" t="s">
        <v>41</v>
      </c>
      <c r="H70" t="s">
        <v>42</v>
      </c>
    </row>
    <row r="71" spans="1:26" x14ac:dyDescent="0.35">
      <c r="A71" s="1">
        <v>45860</v>
      </c>
      <c r="B71" t="s">
        <v>22</v>
      </c>
      <c r="C71">
        <v>44502.44140625</v>
      </c>
      <c r="D71">
        <v>179.37109375</v>
      </c>
      <c r="E71">
        <v>4.0469013650306085E-3</v>
      </c>
      <c r="F71">
        <v>2.3003765568369028E-3</v>
      </c>
      <c r="G71" t="s">
        <v>41</v>
      </c>
      <c r="H71" t="s">
        <v>42</v>
      </c>
    </row>
    <row r="72" spans="1:26" x14ac:dyDescent="0.35">
      <c r="A72" s="1">
        <v>45859</v>
      </c>
      <c r="B72" t="s">
        <v>22</v>
      </c>
      <c r="C72">
        <v>44323.0703125</v>
      </c>
      <c r="D72">
        <v>-19.12109375</v>
      </c>
      <c r="E72">
        <v>-4.3121670678880619E-4</v>
      </c>
      <c r="F72">
        <v>-1.7465248081937057E-3</v>
      </c>
      <c r="G72" t="s">
        <v>41</v>
      </c>
      <c r="H72" t="s">
        <v>42</v>
      </c>
    </row>
    <row r="73" spans="1:26" x14ac:dyDescent="0.35">
      <c r="A73" s="1">
        <v>45856</v>
      </c>
      <c r="B73" t="s">
        <v>22</v>
      </c>
      <c r="C73">
        <v>44342.19140625</v>
      </c>
      <c r="D73">
        <v>-142.296875</v>
      </c>
      <c r="E73">
        <v>-3.19879761458286E-3</v>
      </c>
      <c r="F73">
        <v>-1.3153081014048995E-3</v>
      </c>
      <c r="G73" t="s">
        <v>41</v>
      </c>
      <c r="H73" t="s">
        <v>42</v>
      </c>
    </row>
    <row r="74" spans="1:26" x14ac:dyDescent="0.35">
      <c r="A74" s="1">
        <v>45855</v>
      </c>
      <c r="B74" t="s">
        <v>22</v>
      </c>
      <c r="C74">
        <v>44484.48828125</v>
      </c>
      <c r="D74">
        <v>229.70703125</v>
      </c>
      <c r="E74">
        <v>5.1905585060372239E-3</v>
      </c>
      <c r="F74">
        <v>1.8834895131779605E-3</v>
      </c>
      <c r="G74" t="s">
        <v>41</v>
      </c>
      <c r="H74" t="s">
        <v>42</v>
      </c>
    </row>
    <row r="75" spans="1:26" x14ac:dyDescent="0.35">
      <c r="A75" s="1">
        <v>45854</v>
      </c>
      <c r="B75" t="s">
        <v>22</v>
      </c>
      <c r="C75">
        <v>44254.78125</v>
      </c>
      <c r="D75">
        <v>231.4921875</v>
      </c>
      <c r="E75">
        <v>5.2584028233635394E-3</v>
      </c>
      <c r="F75">
        <v>-3.3070689928592634E-3</v>
      </c>
      <c r="G75" t="s">
        <v>41</v>
      </c>
      <c r="H75" t="s">
        <v>42</v>
      </c>
    </row>
    <row r="76" spans="1:26" x14ac:dyDescent="0.35">
      <c r="A76" s="1">
        <v>45853</v>
      </c>
      <c r="B76" t="s">
        <v>22</v>
      </c>
      <c r="C76">
        <v>44023.2890625</v>
      </c>
      <c r="D76">
        <v>-436.359375</v>
      </c>
      <c r="E76">
        <v>-9.8147284185888806E-3</v>
      </c>
      <c r="F76">
        <v>-8.5654718162228027E-3</v>
      </c>
      <c r="G76" t="s">
        <v>41</v>
      </c>
      <c r="H76" t="s">
        <v>42</v>
      </c>
    </row>
    <row r="77" spans="1:26" x14ac:dyDescent="0.35">
      <c r="A77" s="1">
        <v>45852</v>
      </c>
      <c r="B77" t="s">
        <v>22</v>
      </c>
      <c r="C77">
        <v>44459.6484375</v>
      </c>
      <c r="D77">
        <v>88.13671875</v>
      </c>
      <c r="E77">
        <v>1.9863357216372002E-3</v>
      </c>
      <c r="F77">
        <v>1.2492566023660778E-3</v>
      </c>
      <c r="G77" t="s">
        <v>41</v>
      </c>
      <c r="H77" t="s">
        <v>42</v>
      </c>
    </row>
    <row r="78" spans="1:26" x14ac:dyDescent="0.35">
      <c r="A78" s="1">
        <v>45849</v>
      </c>
      <c r="B78" t="s">
        <v>22</v>
      </c>
      <c r="C78">
        <v>44371.51171875</v>
      </c>
      <c r="D78">
        <v>-279.12890625</v>
      </c>
      <c r="E78">
        <v>-6.2513975688338608E-3</v>
      </c>
      <c r="F78">
        <v>-7.3707911927112235E-4</v>
      </c>
      <c r="G78" t="s">
        <v>41</v>
      </c>
      <c r="H78" t="s">
        <v>42</v>
      </c>
    </row>
    <row r="79" spans="1:26" x14ac:dyDescent="0.35">
      <c r="A79" s="1">
        <v>45848</v>
      </c>
      <c r="B79" t="s">
        <v>22</v>
      </c>
      <c r="C79">
        <v>44650.640625</v>
      </c>
      <c r="D79">
        <v>192.33984375</v>
      </c>
      <c r="E79">
        <v>4.3262976850235724E-3</v>
      </c>
      <c r="F79">
        <v>5.5143184495627384E-3</v>
      </c>
      <c r="G79" t="s">
        <v>41</v>
      </c>
      <c r="H79" t="s">
        <v>42</v>
      </c>
    </row>
    <row r="80" spans="1:26" x14ac:dyDescent="0.35">
      <c r="A80" s="1">
        <v>45847</v>
      </c>
      <c r="B80" t="s">
        <v>22</v>
      </c>
      <c r="C80">
        <v>44458.30078125</v>
      </c>
      <c r="D80">
        <v>217.5390625</v>
      </c>
      <c r="E80">
        <v>4.9171635850882023E-3</v>
      </c>
      <c r="F80">
        <v>1.1880207645391661E-3</v>
      </c>
      <c r="G80" t="s">
        <v>41</v>
      </c>
      <c r="H80" t="s">
        <v>42</v>
      </c>
    </row>
    <row r="81" spans="1:8" x14ac:dyDescent="0.35">
      <c r="A81" s="1">
        <v>45846</v>
      </c>
      <c r="B81" t="s">
        <v>22</v>
      </c>
      <c r="C81">
        <v>44240.76171875</v>
      </c>
      <c r="D81">
        <v>-165.59765625</v>
      </c>
      <c r="E81">
        <v>-3.7291428205490362E-3</v>
      </c>
      <c r="F81">
        <v>-3.7291428205490362E-3</v>
      </c>
      <c r="G81" t="s">
        <v>41</v>
      </c>
      <c r="H81" t="s">
        <v>42</v>
      </c>
    </row>
    <row r="82" spans="1:8" x14ac:dyDescent="0.35">
      <c r="A82" s="1">
        <v>45874</v>
      </c>
      <c r="B82" t="s">
        <v>23</v>
      </c>
      <c r="C82">
        <v>9147.8896484375</v>
      </c>
      <c r="D82">
        <v>19.58984375</v>
      </c>
      <c r="E82">
        <v>2.1460561297450553E-3</v>
      </c>
      <c r="F82">
        <v>3.2901323826688089E-2</v>
      </c>
      <c r="G82" t="s">
        <v>43</v>
      </c>
      <c r="H82" t="s">
        <v>42</v>
      </c>
    </row>
    <row r="83" spans="1:8" x14ac:dyDescent="0.35">
      <c r="A83" s="1">
        <v>45873</v>
      </c>
      <c r="B83" t="s">
        <v>23</v>
      </c>
      <c r="C83">
        <v>9128.2998046875</v>
      </c>
      <c r="D83">
        <v>59.7197265625</v>
      </c>
      <c r="E83">
        <v>6.5853447891532912E-3</v>
      </c>
      <c r="F83">
        <v>3.0755267696943034E-2</v>
      </c>
      <c r="G83" t="s">
        <v>43</v>
      </c>
      <c r="H83" t="s">
        <v>42</v>
      </c>
    </row>
    <row r="84" spans="1:8" x14ac:dyDescent="0.35">
      <c r="A84" s="1">
        <v>45870</v>
      </c>
      <c r="B84" t="s">
        <v>23</v>
      </c>
      <c r="C84">
        <v>9068.580078125</v>
      </c>
      <c r="D84">
        <v>-64.2294921875</v>
      </c>
      <c r="E84">
        <v>-7.0328294587775897E-3</v>
      </c>
      <c r="F84">
        <v>2.4169922907789743E-2</v>
      </c>
      <c r="G84" t="s">
        <v>43</v>
      </c>
      <c r="H84" t="s">
        <v>42</v>
      </c>
    </row>
    <row r="85" spans="1:8" x14ac:dyDescent="0.35">
      <c r="A85" s="1">
        <v>45869</v>
      </c>
      <c r="B85" t="s">
        <v>23</v>
      </c>
      <c r="C85">
        <v>9132.8095703125</v>
      </c>
      <c r="D85">
        <v>-4.130859375</v>
      </c>
      <c r="E85">
        <v>-4.5210531980466317E-4</v>
      </c>
      <c r="F85">
        <v>3.1202752366567332E-2</v>
      </c>
      <c r="G85" t="s">
        <v>43</v>
      </c>
      <c r="H85" t="s">
        <v>42</v>
      </c>
    </row>
    <row r="86" spans="1:8" x14ac:dyDescent="0.35">
      <c r="A86" s="1">
        <v>45868</v>
      </c>
      <c r="B86" t="s">
        <v>23</v>
      </c>
      <c r="C86">
        <v>9136.9404296875</v>
      </c>
      <c r="D86">
        <v>0.6201171875</v>
      </c>
      <c r="E86">
        <v>6.7873844862065269E-5</v>
      </c>
      <c r="F86">
        <v>3.1654857686371995E-2</v>
      </c>
      <c r="G86" t="s">
        <v>43</v>
      </c>
      <c r="H86" t="s">
        <v>42</v>
      </c>
    </row>
    <row r="87" spans="1:8" x14ac:dyDescent="0.35">
      <c r="A87" s="1">
        <v>45867</v>
      </c>
      <c r="B87" t="s">
        <v>23</v>
      </c>
      <c r="C87">
        <v>9136.3203125</v>
      </c>
      <c r="D87">
        <v>54.8798828125</v>
      </c>
      <c r="E87">
        <v>6.0430812972240844E-3</v>
      </c>
      <c r="F87">
        <v>3.158698384150993E-2</v>
      </c>
      <c r="G87" t="s">
        <v>43</v>
      </c>
      <c r="H87" t="s">
        <v>42</v>
      </c>
    </row>
    <row r="88" spans="1:8" x14ac:dyDescent="0.35">
      <c r="A88" s="1">
        <v>45866</v>
      </c>
      <c r="B88" t="s">
        <v>23</v>
      </c>
      <c r="C88">
        <v>9081.4404296875</v>
      </c>
      <c r="D88">
        <v>-38.869140625</v>
      </c>
      <c r="E88">
        <v>-4.261822510008062E-3</v>
      </c>
      <c r="F88">
        <v>2.5543902544285846E-2</v>
      </c>
      <c r="G88" t="s">
        <v>43</v>
      </c>
      <c r="H88" t="s">
        <v>42</v>
      </c>
    </row>
    <row r="89" spans="1:8" x14ac:dyDescent="0.35">
      <c r="A89" s="1">
        <v>45863</v>
      </c>
      <c r="B89" t="s">
        <v>23</v>
      </c>
      <c r="C89">
        <v>9120.3095703125</v>
      </c>
      <c r="D89">
        <v>-18.060546875</v>
      </c>
      <c r="E89">
        <v>-1.9763422408369813E-3</v>
      </c>
      <c r="F89">
        <v>2.9805725054293908E-2</v>
      </c>
      <c r="G89" t="s">
        <v>43</v>
      </c>
      <c r="H89" t="s">
        <v>42</v>
      </c>
    </row>
    <row r="90" spans="1:8" x14ac:dyDescent="0.35">
      <c r="A90" s="1">
        <v>45862</v>
      </c>
      <c r="B90" t="s">
        <v>23</v>
      </c>
      <c r="C90">
        <v>9138.3701171875</v>
      </c>
      <c r="D90">
        <v>76.8798828125</v>
      </c>
      <c r="E90">
        <v>8.4842427485993799E-3</v>
      </c>
      <c r="F90">
        <v>3.1782067295130889E-2</v>
      </c>
      <c r="G90" t="s">
        <v>43</v>
      </c>
      <c r="H90" t="s">
        <v>42</v>
      </c>
    </row>
    <row r="91" spans="1:8" x14ac:dyDescent="0.35">
      <c r="A91" s="1">
        <v>45861</v>
      </c>
      <c r="B91" t="s">
        <v>23</v>
      </c>
      <c r="C91">
        <v>9061.490234375</v>
      </c>
      <c r="D91">
        <v>37.6806640625</v>
      </c>
      <c r="E91">
        <v>4.17569362129111E-3</v>
      </c>
      <c r="F91">
        <v>2.3297824546531509E-2</v>
      </c>
      <c r="G91" t="s">
        <v>43</v>
      </c>
      <c r="H91" t="s">
        <v>42</v>
      </c>
    </row>
    <row r="92" spans="1:8" x14ac:dyDescent="0.35">
      <c r="A92" s="1">
        <v>45860</v>
      </c>
      <c r="B92" t="s">
        <v>23</v>
      </c>
      <c r="C92">
        <v>9023.8095703125</v>
      </c>
      <c r="D92">
        <v>10.8193359375</v>
      </c>
      <c r="E92">
        <v>1.2004158060923142E-3</v>
      </c>
      <c r="F92">
        <v>1.9122130925240399E-2</v>
      </c>
      <c r="G92" t="s">
        <v>43</v>
      </c>
      <c r="H92" t="s">
        <v>42</v>
      </c>
    </row>
    <row r="93" spans="1:8" x14ac:dyDescent="0.35">
      <c r="A93" s="1">
        <v>45859</v>
      </c>
      <c r="B93" t="s">
        <v>23</v>
      </c>
      <c r="C93">
        <v>9012.990234375</v>
      </c>
      <c r="D93">
        <v>20.8701171875</v>
      </c>
      <c r="E93">
        <v>2.320933986147411E-3</v>
      </c>
      <c r="F93">
        <v>1.7921715119148085E-2</v>
      </c>
      <c r="G93" t="s">
        <v>43</v>
      </c>
      <c r="H93" t="s">
        <v>42</v>
      </c>
    </row>
    <row r="94" spans="1:8" x14ac:dyDescent="0.35">
      <c r="A94" s="1">
        <v>45856</v>
      </c>
      <c r="B94" t="s">
        <v>23</v>
      </c>
      <c r="C94">
        <v>8992.1201171875</v>
      </c>
      <c r="D94">
        <v>19.48046875</v>
      </c>
      <c r="E94">
        <v>2.1710967466961328E-3</v>
      </c>
      <c r="F94">
        <v>1.5600781133000674E-2</v>
      </c>
      <c r="G94" t="s">
        <v>43</v>
      </c>
      <c r="H94" t="s">
        <v>42</v>
      </c>
    </row>
    <row r="95" spans="1:8" x14ac:dyDescent="0.35">
      <c r="A95" s="1">
        <v>45855</v>
      </c>
      <c r="B95" t="s">
        <v>23</v>
      </c>
      <c r="C95">
        <v>8972.6396484375</v>
      </c>
      <c r="D95">
        <v>46.08984375</v>
      </c>
      <c r="E95">
        <v>5.1632315685727903E-3</v>
      </c>
      <c r="F95">
        <v>1.3429684386304541E-2</v>
      </c>
      <c r="G95" t="s">
        <v>43</v>
      </c>
      <c r="H95" t="s">
        <v>42</v>
      </c>
    </row>
    <row r="96" spans="1:8" x14ac:dyDescent="0.35">
      <c r="A96" s="1">
        <v>45854</v>
      </c>
      <c r="B96" t="s">
        <v>23</v>
      </c>
      <c r="C96">
        <v>8926.5498046875</v>
      </c>
      <c r="D96">
        <v>-11.7705078125</v>
      </c>
      <c r="E96">
        <v>-1.3168590295471461E-3</v>
      </c>
      <c r="F96">
        <v>8.2664528177317509E-3</v>
      </c>
      <c r="G96" t="s">
        <v>43</v>
      </c>
      <c r="H96" t="s">
        <v>42</v>
      </c>
    </row>
    <row r="97" spans="1:8" x14ac:dyDescent="0.35">
      <c r="A97" s="1">
        <v>45853</v>
      </c>
      <c r="B97" t="s">
        <v>23</v>
      </c>
      <c r="C97">
        <v>8938.3203125</v>
      </c>
      <c r="D97">
        <v>-59.7392578125</v>
      </c>
      <c r="E97">
        <v>-6.6391267301229018E-3</v>
      </c>
      <c r="F97">
        <v>9.583311847278897E-3</v>
      </c>
      <c r="G97" t="s">
        <v>43</v>
      </c>
      <c r="H97" t="s">
        <v>42</v>
      </c>
    </row>
    <row r="98" spans="1:8" x14ac:dyDescent="0.35">
      <c r="A98" s="1">
        <v>45852</v>
      </c>
      <c r="B98" t="s">
        <v>23</v>
      </c>
      <c r="C98">
        <v>8998.0595703125</v>
      </c>
      <c r="D98">
        <v>56.939453125</v>
      </c>
      <c r="E98">
        <v>6.368268447209946E-3</v>
      </c>
      <c r="F98">
        <v>1.6222438577401799E-2</v>
      </c>
      <c r="G98" t="s">
        <v>43</v>
      </c>
      <c r="H98" t="s">
        <v>42</v>
      </c>
    </row>
    <row r="99" spans="1:8" x14ac:dyDescent="0.35">
      <c r="A99" s="1">
        <v>45849</v>
      </c>
      <c r="B99" t="s">
        <v>23</v>
      </c>
      <c r="C99">
        <v>8941.1201171875</v>
      </c>
      <c r="D99">
        <v>-34.5400390625</v>
      </c>
      <c r="E99">
        <v>-3.8481892653264849E-3</v>
      </c>
      <c r="F99">
        <v>9.8541701301918527E-3</v>
      </c>
      <c r="G99" t="s">
        <v>43</v>
      </c>
      <c r="H99" t="s">
        <v>42</v>
      </c>
    </row>
    <row r="100" spans="1:8" x14ac:dyDescent="0.35">
      <c r="A100" s="1">
        <v>45848</v>
      </c>
      <c r="B100" t="s">
        <v>23</v>
      </c>
      <c r="C100">
        <v>8975.66015625</v>
      </c>
      <c r="D100">
        <v>108.640625</v>
      </c>
      <c r="E100">
        <v>1.2252214469260947E-2</v>
      </c>
      <c r="F100">
        <v>1.3702359395518338E-2</v>
      </c>
      <c r="G100" t="s">
        <v>43</v>
      </c>
      <c r="H100" t="s">
        <v>42</v>
      </c>
    </row>
    <row r="101" spans="1:8" x14ac:dyDescent="0.35">
      <c r="A101" s="1">
        <v>45847</v>
      </c>
      <c r="B101" t="s">
        <v>23</v>
      </c>
      <c r="C101">
        <v>8867.01953125</v>
      </c>
      <c r="D101">
        <v>12.83984375</v>
      </c>
      <c r="E101">
        <v>1.4501449262573907E-3</v>
      </c>
      <c r="F101">
        <v>1.4501449262573907E-3</v>
      </c>
      <c r="G101" t="s">
        <v>43</v>
      </c>
      <c r="H101" t="s">
        <v>42</v>
      </c>
    </row>
    <row r="102" spans="1:8" x14ac:dyDescent="0.35">
      <c r="A102" s="1">
        <v>45874</v>
      </c>
      <c r="B102" t="s">
        <v>21</v>
      </c>
      <c r="C102">
        <v>3617.59765625</v>
      </c>
      <c r="D102">
        <v>34.288818359375</v>
      </c>
      <c r="E102">
        <v>9.5690379787525259E-3</v>
      </c>
      <c r="F102">
        <v>3.4035255922484686E-2</v>
      </c>
      <c r="G102" t="s">
        <v>35</v>
      </c>
      <c r="H102" t="s">
        <v>42</v>
      </c>
    </row>
    <row r="103" spans="1:8" x14ac:dyDescent="0.35">
      <c r="A103" s="1">
        <v>45873</v>
      </c>
      <c r="B103" t="s">
        <v>21</v>
      </c>
      <c r="C103">
        <v>3583.308837890625</v>
      </c>
      <c r="D103">
        <v>23.35693359375</v>
      </c>
      <c r="E103">
        <v>6.5610250423770999E-3</v>
      </c>
      <c r="F103">
        <v>2.446621794373216E-2</v>
      </c>
      <c r="G103" t="s">
        <v>35</v>
      </c>
      <c r="H103" t="s">
        <v>42</v>
      </c>
    </row>
    <row r="104" spans="1:8" x14ac:dyDescent="0.35">
      <c r="A104" s="1">
        <v>45870</v>
      </c>
      <c r="B104" t="s">
        <v>21</v>
      </c>
      <c r="C104">
        <v>3559.951904296875</v>
      </c>
      <c r="D104">
        <v>-13.25634765625</v>
      </c>
      <c r="E104">
        <v>-3.7099286471770077E-3</v>
      </c>
      <c r="F104">
        <v>1.790519290135506E-2</v>
      </c>
      <c r="G104" t="s">
        <v>35</v>
      </c>
      <c r="H104" t="s">
        <v>42</v>
      </c>
    </row>
    <row r="105" spans="1:8" x14ac:dyDescent="0.35">
      <c r="A105" s="1">
        <v>45869</v>
      </c>
      <c r="B105" t="s">
        <v>21</v>
      </c>
      <c r="C105">
        <v>3573.208251953125</v>
      </c>
      <c r="D105">
        <v>-42.508544921875</v>
      </c>
      <c r="E105">
        <v>-1.1756602441489461E-2</v>
      </c>
      <c r="F105">
        <v>2.1615121548532068E-2</v>
      </c>
      <c r="G105" t="s">
        <v>35</v>
      </c>
      <c r="H105" t="s">
        <v>42</v>
      </c>
    </row>
    <row r="106" spans="1:8" x14ac:dyDescent="0.35">
      <c r="A106" s="1">
        <v>45868</v>
      </c>
      <c r="B106" t="s">
        <v>21</v>
      </c>
      <c r="C106">
        <v>3615.716796875</v>
      </c>
      <c r="D106">
        <v>6.005615234375</v>
      </c>
      <c r="E106">
        <v>1.6637384356177343E-3</v>
      </c>
      <c r="F106">
        <v>3.3371723990021529E-2</v>
      </c>
      <c r="G106" t="s">
        <v>35</v>
      </c>
      <c r="H106" t="s">
        <v>42</v>
      </c>
    </row>
    <row r="107" spans="1:8" x14ac:dyDescent="0.35">
      <c r="A107" s="1">
        <v>45867</v>
      </c>
      <c r="B107" t="s">
        <v>21</v>
      </c>
      <c r="C107">
        <v>3609.711181640625</v>
      </c>
      <c r="D107">
        <v>11.774169921875</v>
      </c>
      <c r="E107">
        <v>3.272478057154915E-3</v>
      </c>
      <c r="F107">
        <v>3.1707985554403795E-2</v>
      </c>
      <c r="G107" t="s">
        <v>35</v>
      </c>
      <c r="H107" t="s">
        <v>42</v>
      </c>
    </row>
    <row r="108" spans="1:8" x14ac:dyDescent="0.35">
      <c r="A108" s="1">
        <v>45866</v>
      </c>
      <c r="B108" t="s">
        <v>21</v>
      </c>
      <c r="C108">
        <v>3597.93701171875</v>
      </c>
      <c r="D108">
        <v>4.28173828125</v>
      </c>
      <c r="E108">
        <v>1.1914716230292388E-3</v>
      </c>
      <c r="F108">
        <v>2.843550749724888E-2</v>
      </c>
      <c r="G108" t="s">
        <v>35</v>
      </c>
      <c r="H108" t="s">
        <v>42</v>
      </c>
    </row>
    <row r="109" spans="1:8" x14ac:dyDescent="0.35">
      <c r="A109" s="1">
        <v>45863</v>
      </c>
      <c r="B109" t="s">
        <v>21</v>
      </c>
      <c r="C109">
        <v>3593.6552734375</v>
      </c>
      <c r="D109">
        <v>-12.071533203125</v>
      </c>
      <c r="E109">
        <v>-3.3478779315430085E-3</v>
      </c>
      <c r="F109">
        <v>2.7244035874219641E-2</v>
      </c>
      <c r="G109" t="s">
        <v>35</v>
      </c>
      <c r="H109" t="s">
        <v>42</v>
      </c>
    </row>
    <row r="110" spans="1:8" x14ac:dyDescent="0.35">
      <c r="A110" s="1">
        <v>45862</v>
      </c>
      <c r="B110" t="s">
        <v>21</v>
      </c>
      <c r="C110">
        <v>3605.726806640625</v>
      </c>
      <c r="D110">
        <v>23.4287109375</v>
      </c>
      <c r="E110">
        <v>6.5401343806652523E-3</v>
      </c>
      <c r="F110">
        <v>3.0591913805762649E-2</v>
      </c>
      <c r="G110" t="s">
        <v>35</v>
      </c>
      <c r="H110" t="s">
        <v>42</v>
      </c>
    </row>
    <row r="111" spans="1:8" x14ac:dyDescent="0.35">
      <c r="A111" s="1">
        <v>45861</v>
      </c>
      <c r="B111" t="s">
        <v>21</v>
      </c>
      <c r="C111">
        <v>3582.298095703125</v>
      </c>
      <c r="D111">
        <v>0.43701171875</v>
      </c>
      <c r="E111">
        <v>1.2200688650487734E-4</v>
      </c>
      <c r="F111">
        <v>2.4051779425097397E-2</v>
      </c>
      <c r="G111" t="s">
        <v>35</v>
      </c>
      <c r="H111" t="s">
        <v>42</v>
      </c>
    </row>
    <row r="112" spans="1:8" x14ac:dyDescent="0.35">
      <c r="A112" s="1">
        <v>45860</v>
      </c>
      <c r="B112" t="s">
        <v>21</v>
      </c>
      <c r="C112">
        <v>3581.861083984375</v>
      </c>
      <c r="D112">
        <v>22.06982421875</v>
      </c>
      <c r="E112">
        <v>6.1997523473338312E-3</v>
      </c>
      <c r="F112">
        <v>2.392977253859252E-2</v>
      </c>
      <c r="G112" t="s">
        <v>35</v>
      </c>
      <c r="H112" t="s">
        <v>42</v>
      </c>
    </row>
    <row r="113" spans="1:8" x14ac:dyDescent="0.35">
      <c r="A113" s="1">
        <v>45859</v>
      </c>
      <c r="B113" t="s">
        <v>21</v>
      </c>
      <c r="C113">
        <v>3559.791259765625</v>
      </c>
      <c r="D113">
        <v>25.30859375</v>
      </c>
      <c r="E113">
        <v>7.1604803705347386E-3</v>
      </c>
      <c r="F113">
        <v>1.7730020191258689E-2</v>
      </c>
      <c r="G113" t="s">
        <v>35</v>
      </c>
      <c r="H113" t="s">
        <v>42</v>
      </c>
    </row>
    <row r="114" spans="1:8" x14ac:dyDescent="0.35">
      <c r="A114" s="1">
        <v>45856</v>
      </c>
      <c r="B114" t="s">
        <v>21</v>
      </c>
      <c r="C114">
        <v>3534.482666015625</v>
      </c>
      <c r="D114">
        <v>17.6572265625</v>
      </c>
      <c r="E114">
        <v>5.0207856109132365E-3</v>
      </c>
      <c r="F114">
        <v>1.056953982072395E-2</v>
      </c>
      <c r="G114" t="s">
        <v>35</v>
      </c>
      <c r="H114" t="s">
        <v>42</v>
      </c>
    </row>
    <row r="115" spans="1:8" x14ac:dyDescent="0.35">
      <c r="A115" s="1">
        <v>45855</v>
      </c>
      <c r="B115" t="s">
        <v>21</v>
      </c>
      <c r="C115">
        <v>3516.825439453125</v>
      </c>
      <c r="D115">
        <v>13.048583984375</v>
      </c>
      <c r="E115">
        <v>3.7241481186247594E-3</v>
      </c>
      <c r="F115">
        <v>5.5487542098107134E-3</v>
      </c>
      <c r="G115" t="s">
        <v>35</v>
      </c>
      <c r="H115" t="s">
        <v>42</v>
      </c>
    </row>
    <row r="116" spans="1:8" x14ac:dyDescent="0.35">
      <c r="A116" s="1">
        <v>45854</v>
      </c>
      <c r="B116" t="s">
        <v>21</v>
      </c>
      <c r="C116">
        <v>3503.77685546875</v>
      </c>
      <c r="D116">
        <v>-1.221923828125</v>
      </c>
      <c r="E116">
        <v>-3.4862318222261823E-4</v>
      </c>
      <c r="F116">
        <v>1.8246060911859541E-3</v>
      </c>
      <c r="G116" t="s">
        <v>35</v>
      </c>
      <c r="H116" t="s">
        <v>42</v>
      </c>
    </row>
    <row r="117" spans="1:8" x14ac:dyDescent="0.35">
      <c r="A117" s="1">
        <v>45853</v>
      </c>
      <c r="B117" t="s">
        <v>21</v>
      </c>
      <c r="C117">
        <v>3504.998779296875</v>
      </c>
      <c r="D117">
        <v>-14.651123046875</v>
      </c>
      <c r="E117">
        <v>-4.1626648824131252E-3</v>
      </c>
      <c r="F117">
        <v>2.1732292734085723E-3</v>
      </c>
      <c r="G117" t="s">
        <v>35</v>
      </c>
      <c r="H117" t="s">
        <v>42</v>
      </c>
    </row>
    <row r="118" spans="1:8" x14ac:dyDescent="0.35">
      <c r="A118" s="1">
        <v>45852</v>
      </c>
      <c r="B118" t="s">
        <v>21</v>
      </c>
      <c r="C118">
        <v>3519.64990234375</v>
      </c>
      <c r="D118">
        <v>9.47265625</v>
      </c>
      <c r="E118">
        <v>2.698626190612341E-3</v>
      </c>
      <c r="F118">
        <v>6.3358941558216975E-3</v>
      </c>
      <c r="G118" t="s">
        <v>35</v>
      </c>
      <c r="H118" t="s">
        <v>42</v>
      </c>
    </row>
    <row r="119" spans="1:8" x14ac:dyDescent="0.35">
      <c r="A119" s="1">
        <v>45849</v>
      </c>
      <c r="B119" t="s">
        <v>21</v>
      </c>
      <c r="C119">
        <v>3510.17724609375</v>
      </c>
      <c r="D119">
        <v>0.495361328125</v>
      </c>
      <c r="E119">
        <v>1.4114137531251458E-4</v>
      </c>
      <c r="F119">
        <v>3.6372679652093565E-3</v>
      </c>
      <c r="G119" t="s">
        <v>35</v>
      </c>
      <c r="H119" t="s">
        <v>42</v>
      </c>
    </row>
    <row r="120" spans="1:8" x14ac:dyDescent="0.35">
      <c r="A120" s="1">
        <v>45848</v>
      </c>
      <c r="B120" t="s">
        <v>21</v>
      </c>
      <c r="C120">
        <v>3509.681884765625</v>
      </c>
      <c r="D120">
        <v>16.63232421875</v>
      </c>
      <c r="E120">
        <v>4.7615483062730668E-3</v>
      </c>
      <c r="F120">
        <v>3.4961265898968419E-3</v>
      </c>
      <c r="G120" t="s">
        <v>35</v>
      </c>
      <c r="H120" t="s">
        <v>42</v>
      </c>
    </row>
    <row r="121" spans="1:8" x14ac:dyDescent="0.35">
      <c r="A121" s="1">
        <v>45847</v>
      </c>
      <c r="B121" t="s">
        <v>21</v>
      </c>
      <c r="C121">
        <v>3493.049560546875</v>
      </c>
      <c r="D121">
        <v>-4.42578125</v>
      </c>
      <c r="E121">
        <v>-1.2654217163762249E-3</v>
      </c>
      <c r="F121">
        <v>-1.2654217163762249E-3</v>
      </c>
      <c r="G121" t="s">
        <v>35</v>
      </c>
      <c r="H121" t="s">
        <v>42</v>
      </c>
    </row>
    <row r="122" spans="1:8" x14ac:dyDescent="0.35">
      <c r="A122" s="1">
        <v>45874</v>
      </c>
      <c r="B122" t="s">
        <v>20</v>
      </c>
      <c r="C122">
        <v>3369.708984375</v>
      </c>
      <c r="D122">
        <v>-5.369140625</v>
      </c>
      <c r="E122">
        <v>-1.5908196569524025E-3</v>
      </c>
      <c r="F122">
        <v>1.190275785323891E-2</v>
      </c>
      <c r="G122" t="s">
        <v>33</v>
      </c>
      <c r="H122" t="s">
        <v>34</v>
      </c>
    </row>
    <row r="123" spans="1:8" x14ac:dyDescent="0.35">
      <c r="A123" s="1">
        <v>45873</v>
      </c>
      <c r="B123" t="s">
        <v>20</v>
      </c>
      <c r="C123">
        <v>3375.078125</v>
      </c>
      <c r="D123">
        <v>17.792236328125</v>
      </c>
      <c r="E123">
        <v>5.2995892867389038E-3</v>
      </c>
      <c r="F123">
        <v>1.3493577510191312E-2</v>
      </c>
      <c r="G123" t="s">
        <v>33</v>
      </c>
      <c r="H123" t="s">
        <v>34</v>
      </c>
    </row>
    <row r="124" spans="1:8" x14ac:dyDescent="0.35">
      <c r="A124" s="1">
        <v>45872</v>
      </c>
      <c r="B124" t="s">
        <v>20</v>
      </c>
      <c r="C124">
        <v>3357.285888671875</v>
      </c>
      <c r="D124">
        <v>-0.828857421875</v>
      </c>
      <c r="E124">
        <v>-2.4682224538008501E-4</v>
      </c>
      <c r="F124">
        <v>8.1939882234524086E-3</v>
      </c>
      <c r="G124" t="s">
        <v>33</v>
      </c>
      <c r="H124" t="s">
        <v>34</v>
      </c>
    </row>
    <row r="125" spans="1:8" x14ac:dyDescent="0.35">
      <c r="A125" s="1">
        <v>45871</v>
      </c>
      <c r="B125" t="s">
        <v>20</v>
      </c>
      <c r="C125">
        <v>3358.11474609375</v>
      </c>
      <c r="D125">
        <v>-2.66259765625</v>
      </c>
      <c r="E125">
        <v>-7.9225648827985218E-4</v>
      </c>
      <c r="F125">
        <v>8.4408104688324936E-3</v>
      </c>
      <c r="G125" t="s">
        <v>33</v>
      </c>
      <c r="H125" t="s">
        <v>34</v>
      </c>
    </row>
    <row r="126" spans="1:8" x14ac:dyDescent="0.35">
      <c r="A126" s="1">
        <v>45870</v>
      </c>
      <c r="B126" t="s">
        <v>20</v>
      </c>
      <c r="C126">
        <v>3360.77734375</v>
      </c>
      <c r="D126">
        <v>66.650390625</v>
      </c>
      <c r="E126">
        <v>2.0233097137246414E-2</v>
      </c>
      <c r="F126">
        <v>9.2330669571123458E-3</v>
      </c>
      <c r="G126" t="s">
        <v>33</v>
      </c>
      <c r="H126" t="s">
        <v>34</v>
      </c>
    </row>
    <row r="127" spans="1:8" x14ac:dyDescent="0.35">
      <c r="A127" s="1">
        <v>45869</v>
      </c>
      <c r="B127" t="s">
        <v>20</v>
      </c>
      <c r="C127">
        <v>3294.126953125</v>
      </c>
      <c r="D127">
        <v>1.755859375</v>
      </c>
      <c r="E127">
        <v>5.3331150256208382E-4</v>
      </c>
      <c r="F127">
        <v>-1.1000030180134068E-2</v>
      </c>
      <c r="G127" t="s">
        <v>33</v>
      </c>
      <c r="H127" t="s">
        <v>34</v>
      </c>
    </row>
    <row r="128" spans="1:8" x14ac:dyDescent="0.35">
      <c r="A128" s="1">
        <v>45868</v>
      </c>
      <c r="B128" t="s">
        <v>20</v>
      </c>
      <c r="C128">
        <v>3292.37109375</v>
      </c>
      <c r="D128">
        <v>-36.144775390625</v>
      </c>
      <c r="E128">
        <v>-1.085912665333244E-2</v>
      </c>
      <c r="F128">
        <v>-1.1533341682696152E-2</v>
      </c>
      <c r="G128" t="s">
        <v>33</v>
      </c>
      <c r="H128" t="s">
        <v>34</v>
      </c>
    </row>
    <row r="129" spans="1:8" x14ac:dyDescent="0.35">
      <c r="A129" s="1">
        <v>45867</v>
      </c>
      <c r="B129" t="s">
        <v>20</v>
      </c>
      <c r="C129">
        <v>3328.515869140625</v>
      </c>
      <c r="D129">
        <v>11.099853515625</v>
      </c>
      <c r="E129">
        <v>3.3459335408476676E-3</v>
      </c>
      <c r="F129">
        <v>-6.7421502936371169E-4</v>
      </c>
      <c r="G129" t="s">
        <v>33</v>
      </c>
      <c r="H129" t="s">
        <v>34</v>
      </c>
    </row>
    <row r="130" spans="1:8" x14ac:dyDescent="0.35">
      <c r="A130" s="1">
        <v>45866</v>
      </c>
      <c r="B130" t="s">
        <v>20</v>
      </c>
      <c r="C130">
        <v>3317.416015625</v>
      </c>
      <c r="D130">
        <v>-19.93603515625</v>
      </c>
      <c r="E130">
        <v>-5.9736086732543603E-3</v>
      </c>
      <c r="F130">
        <v>-4.0201485702113793E-3</v>
      </c>
      <c r="G130" t="s">
        <v>33</v>
      </c>
      <c r="H130" t="s">
        <v>34</v>
      </c>
    </row>
    <row r="131" spans="1:8" x14ac:dyDescent="0.35">
      <c r="A131" s="1">
        <v>45865</v>
      </c>
      <c r="B131" t="s">
        <v>20</v>
      </c>
      <c r="C131">
        <v>3337.35205078125</v>
      </c>
      <c r="D131">
        <v>-7.81396484375</v>
      </c>
      <c r="E131">
        <v>-2.3358974733246329E-3</v>
      </c>
      <c r="F131">
        <v>1.953460103042981E-3</v>
      </c>
      <c r="G131" t="s">
        <v>33</v>
      </c>
      <c r="H131" t="s">
        <v>34</v>
      </c>
    </row>
    <row r="132" spans="1:8" x14ac:dyDescent="0.35">
      <c r="A132" s="1">
        <v>45863</v>
      </c>
      <c r="B132" t="s">
        <v>20</v>
      </c>
      <c r="C132">
        <v>3345.166015625</v>
      </c>
      <c r="D132">
        <v>-25.77880859375</v>
      </c>
      <c r="E132">
        <v>-7.6473540618465785E-3</v>
      </c>
      <c r="F132">
        <v>4.2893575763676139E-3</v>
      </c>
      <c r="G132" t="s">
        <v>33</v>
      </c>
      <c r="H132" t="s">
        <v>34</v>
      </c>
    </row>
    <row r="133" spans="1:8" x14ac:dyDescent="0.35">
      <c r="A133" s="1">
        <v>45862</v>
      </c>
      <c r="B133" t="s">
        <v>20</v>
      </c>
      <c r="C133">
        <v>3370.94482421875</v>
      </c>
      <c r="D133">
        <v>-19.113037109375</v>
      </c>
      <c r="E133">
        <v>-5.6379678138848144E-3</v>
      </c>
      <c r="F133">
        <v>1.1936711638214192E-2</v>
      </c>
      <c r="G133" t="s">
        <v>33</v>
      </c>
      <c r="H133" t="s">
        <v>34</v>
      </c>
    </row>
    <row r="134" spans="1:8" x14ac:dyDescent="0.35">
      <c r="A134" s="1">
        <v>45861</v>
      </c>
      <c r="B134" t="s">
        <v>20</v>
      </c>
      <c r="C134">
        <v>3390.057861328125</v>
      </c>
      <c r="D134">
        <v>-31.40185546875</v>
      </c>
      <c r="E134">
        <v>-9.1779117885240069E-3</v>
      </c>
      <c r="F134">
        <v>1.7574679452099007E-2</v>
      </c>
      <c r="G134" t="s">
        <v>33</v>
      </c>
      <c r="H134" t="s">
        <v>34</v>
      </c>
    </row>
    <row r="135" spans="1:8" x14ac:dyDescent="0.35">
      <c r="A135" s="1">
        <v>45860</v>
      </c>
      <c r="B135" t="s">
        <v>20</v>
      </c>
      <c r="C135">
        <v>3421.459716796875</v>
      </c>
      <c r="D135">
        <v>29.471435546875</v>
      </c>
      <c r="E135">
        <v>8.6885428554648314E-3</v>
      </c>
      <c r="F135">
        <v>2.6752591240623014E-2</v>
      </c>
      <c r="G135" t="s">
        <v>33</v>
      </c>
      <c r="H135" t="s">
        <v>34</v>
      </c>
    </row>
    <row r="136" spans="1:8" x14ac:dyDescent="0.35">
      <c r="A136" s="1">
        <v>45859</v>
      </c>
      <c r="B136" t="s">
        <v>20</v>
      </c>
      <c r="C136">
        <v>3391.98828125</v>
      </c>
      <c r="D136">
        <v>45.1728515625</v>
      </c>
      <c r="E136">
        <v>1.3497264044440627E-2</v>
      </c>
      <c r="F136">
        <v>1.8064048385158182E-2</v>
      </c>
      <c r="G136" t="s">
        <v>33</v>
      </c>
      <c r="H136" t="s">
        <v>34</v>
      </c>
    </row>
    <row r="137" spans="1:8" x14ac:dyDescent="0.35">
      <c r="A137" s="1">
        <v>45858</v>
      </c>
      <c r="B137" t="s">
        <v>20</v>
      </c>
      <c r="C137">
        <v>3346.8154296875</v>
      </c>
      <c r="D137">
        <v>-5.039306640625</v>
      </c>
      <c r="E137">
        <v>-1.5034382564399484E-3</v>
      </c>
      <c r="F137">
        <v>4.5667843407175557E-3</v>
      </c>
      <c r="G137" t="s">
        <v>33</v>
      </c>
      <c r="H137" t="s">
        <v>34</v>
      </c>
    </row>
    <row r="138" spans="1:8" x14ac:dyDescent="0.35">
      <c r="A138" s="1">
        <v>45857</v>
      </c>
      <c r="B138" t="s">
        <v>20</v>
      </c>
      <c r="C138">
        <v>3351.854736328125</v>
      </c>
      <c r="D138">
        <v>2.99951171875</v>
      </c>
      <c r="E138">
        <v>8.9568270873807698E-4</v>
      </c>
      <c r="F138">
        <v>6.0702225971575041E-3</v>
      </c>
      <c r="G138" t="s">
        <v>33</v>
      </c>
      <c r="H138" t="s">
        <v>34</v>
      </c>
    </row>
    <row r="139" spans="1:8" x14ac:dyDescent="0.35">
      <c r="A139" s="1">
        <v>45856</v>
      </c>
      <c r="B139" t="s">
        <v>20</v>
      </c>
      <c r="C139">
        <v>3348.855224609375</v>
      </c>
      <c r="D139">
        <v>10.104248046875</v>
      </c>
      <c r="E139">
        <v>3.0263556994232221E-3</v>
      </c>
      <c r="F139">
        <v>5.1745398884194271E-3</v>
      </c>
      <c r="G139" t="s">
        <v>33</v>
      </c>
      <c r="H139" t="s">
        <v>34</v>
      </c>
    </row>
    <row r="140" spans="1:8" x14ac:dyDescent="0.35">
      <c r="A140" s="1">
        <v>45855</v>
      </c>
      <c r="B140" t="s">
        <v>20</v>
      </c>
      <c r="C140">
        <v>3338.7509765625</v>
      </c>
      <c r="D140">
        <v>-6.223876953125</v>
      </c>
      <c r="E140">
        <v>-1.860664795905298E-3</v>
      </c>
      <c r="F140">
        <v>2.148184188996205E-3</v>
      </c>
      <c r="G140" t="s">
        <v>33</v>
      </c>
      <c r="H140" t="s">
        <v>34</v>
      </c>
    </row>
    <row r="141" spans="1:8" x14ac:dyDescent="0.35">
      <c r="A141" s="1">
        <v>45854</v>
      </c>
      <c r="B141" t="s">
        <v>20</v>
      </c>
      <c r="C141">
        <v>3344.974853515625</v>
      </c>
      <c r="D141">
        <v>13.35595703125</v>
      </c>
      <c r="E141">
        <v>4.008848984901503E-3</v>
      </c>
      <c r="F141">
        <v>4.008848984901503E-3</v>
      </c>
      <c r="G141" t="s">
        <v>33</v>
      </c>
      <c r="H141" t="s">
        <v>34</v>
      </c>
    </row>
    <row r="142" spans="1:8" x14ac:dyDescent="0.35">
      <c r="A142" s="1">
        <v>45874</v>
      </c>
      <c r="B142" t="s">
        <v>64</v>
      </c>
      <c r="C142">
        <v>63.770000457763672</v>
      </c>
      <c r="D142">
        <v>-9.0000152587890625E-2</v>
      </c>
      <c r="E142">
        <v>-1.4093352916959567E-3</v>
      </c>
      <c r="F142">
        <v>2.33158299881846E-2</v>
      </c>
      <c r="G142" t="s">
        <v>33</v>
      </c>
      <c r="H142" t="s">
        <v>34</v>
      </c>
    </row>
    <row r="143" spans="1:8" x14ac:dyDescent="0.35">
      <c r="A143" s="1">
        <v>45873</v>
      </c>
      <c r="B143" t="s">
        <v>64</v>
      </c>
      <c r="C143">
        <v>63.860000610351563</v>
      </c>
      <c r="D143">
        <v>-0.529998779296875</v>
      </c>
      <c r="E143">
        <v>-8.2310729044995368E-3</v>
      </c>
      <c r="F143">
        <v>2.4725165279880557E-2</v>
      </c>
      <c r="G143" t="s">
        <v>33</v>
      </c>
      <c r="H143" t="s">
        <v>34</v>
      </c>
    </row>
    <row r="144" spans="1:8" x14ac:dyDescent="0.35">
      <c r="A144" s="1">
        <v>45872</v>
      </c>
      <c r="B144" t="s">
        <v>64</v>
      </c>
      <c r="C144">
        <v>64.389999389648438</v>
      </c>
      <c r="D144">
        <v>1.000213623046875E-2</v>
      </c>
      <c r="E144">
        <v>1.5536092974799409E-4</v>
      </c>
      <c r="F144">
        <v>3.2956238184380093E-2</v>
      </c>
      <c r="G144" t="s">
        <v>33</v>
      </c>
      <c r="H144" t="s">
        <v>34</v>
      </c>
    </row>
    <row r="145" spans="1:8" x14ac:dyDescent="0.35">
      <c r="A145" s="1">
        <v>45870</v>
      </c>
      <c r="B145" t="s">
        <v>64</v>
      </c>
      <c r="C145">
        <v>64.379997253417969</v>
      </c>
      <c r="D145">
        <v>-2.2900009155273438</v>
      </c>
      <c r="E145">
        <v>-3.4348297261451277E-2</v>
      </c>
      <c r="F145">
        <v>3.2800877254632099E-2</v>
      </c>
      <c r="G145" t="s">
        <v>33</v>
      </c>
      <c r="H145" t="s">
        <v>34</v>
      </c>
    </row>
    <row r="146" spans="1:8" x14ac:dyDescent="0.35">
      <c r="A146" s="1">
        <v>45869</v>
      </c>
      <c r="B146" t="s">
        <v>64</v>
      </c>
      <c r="C146">
        <v>66.669998168945313</v>
      </c>
      <c r="D146">
        <v>-8.3300018310546875</v>
      </c>
      <c r="E146">
        <v>-0.1110666910807292</v>
      </c>
      <c r="F146">
        <v>6.7149174516083376E-2</v>
      </c>
      <c r="G146" t="s">
        <v>33</v>
      </c>
      <c r="H146" t="s">
        <v>34</v>
      </c>
    </row>
    <row r="147" spans="1:8" x14ac:dyDescent="0.35">
      <c r="A147" s="1">
        <v>45828</v>
      </c>
      <c r="B147" t="s">
        <v>64</v>
      </c>
      <c r="C147">
        <v>75</v>
      </c>
      <c r="D147">
        <v>-0.6699981689453125</v>
      </c>
      <c r="E147">
        <v>-8.8542115125922471E-3</v>
      </c>
      <c r="F147">
        <v>0.17821586559681257</v>
      </c>
      <c r="G147" t="s">
        <v>33</v>
      </c>
      <c r="H147" t="s">
        <v>34</v>
      </c>
    </row>
    <row r="148" spans="1:8" x14ac:dyDescent="0.35">
      <c r="A148" s="1">
        <v>45827</v>
      </c>
      <c r="B148" t="s">
        <v>64</v>
      </c>
      <c r="C148">
        <v>75.669998168945313</v>
      </c>
      <c r="D148">
        <v>0.56999969482421875</v>
      </c>
      <c r="E148">
        <v>7.589876250405414E-3</v>
      </c>
      <c r="F148">
        <v>0.18707007710940482</v>
      </c>
      <c r="G148" t="s">
        <v>33</v>
      </c>
      <c r="H148" t="s">
        <v>34</v>
      </c>
    </row>
    <row r="149" spans="1:8" x14ac:dyDescent="0.35">
      <c r="A149" s="1">
        <v>45826</v>
      </c>
      <c r="B149" t="s">
        <v>64</v>
      </c>
      <c r="C149">
        <v>75.099998474121094</v>
      </c>
      <c r="D149">
        <v>-0.15000152587890625</v>
      </c>
      <c r="E149">
        <v>-1.9933757591881207E-3</v>
      </c>
      <c r="F149">
        <v>0.17948020085899941</v>
      </c>
      <c r="G149" t="s">
        <v>33</v>
      </c>
      <c r="H149" t="s">
        <v>34</v>
      </c>
    </row>
    <row r="150" spans="1:8" x14ac:dyDescent="0.35">
      <c r="A150" s="1">
        <v>45825</v>
      </c>
      <c r="B150" t="s">
        <v>64</v>
      </c>
      <c r="C150">
        <v>75.25</v>
      </c>
      <c r="D150">
        <v>3.1800003051757813</v>
      </c>
      <c r="E150">
        <v>4.4123772979621112E-2</v>
      </c>
      <c r="F150">
        <v>0.18147357661818753</v>
      </c>
      <c r="G150" t="s">
        <v>33</v>
      </c>
      <c r="H150" t="s">
        <v>34</v>
      </c>
    </row>
    <row r="151" spans="1:8" x14ac:dyDescent="0.35">
      <c r="A151" s="1">
        <v>45824</v>
      </c>
      <c r="B151" t="s">
        <v>64</v>
      </c>
      <c r="C151">
        <v>72.069999694824219</v>
      </c>
      <c r="D151">
        <v>-1.660003662109375</v>
      </c>
      <c r="E151">
        <v>-2.2514628869242603E-2</v>
      </c>
      <c r="F151">
        <v>0.13734980363856641</v>
      </c>
      <c r="G151" t="s">
        <v>33</v>
      </c>
      <c r="H151" t="s">
        <v>34</v>
      </c>
    </row>
    <row r="152" spans="1:8" x14ac:dyDescent="0.35">
      <c r="A152" s="1">
        <v>45823</v>
      </c>
      <c r="B152" t="s">
        <v>64</v>
      </c>
      <c r="C152">
        <v>73.730003356933594</v>
      </c>
      <c r="D152">
        <v>0.5500030517578125</v>
      </c>
      <c r="E152">
        <v>7.5157563468732924E-3</v>
      </c>
      <c r="F152">
        <v>0.15986443250780902</v>
      </c>
      <c r="G152" t="s">
        <v>33</v>
      </c>
      <c r="H152" t="s">
        <v>34</v>
      </c>
    </row>
    <row r="153" spans="1:8" x14ac:dyDescent="0.35">
      <c r="A153" s="1">
        <v>45821</v>
      </c>
      <c r="B153" t="s">
        <v>64</v>
      </c>
      <c r="C153">
        <v>73.180000305175781</v>
      </c>
      <c r="D153">
        <v>-0.73999786376953125</v>
      </c>
      <c r="E153">
        <v>-1.0010793859575817E-2</v>
      </c>
      <c r="F153">
        <v>0.15234867616093573</v>
      </c>
      <c r="G153" t="s">
        <v>33</v>
      </c>
      <c r="H153" t="s">
        <v>34</v>
      </c>
    </row>
    <row r="154" spans="1:8" x14ac:dyDescent="0.35">
      <c r="A154" s="1">
        <v>45820</v>
      </c>
      <c r="B154" t="s">
        <v>64</v>
      </c>
      <c r="C154">
        <v>73.919998168945313</v>
      </c>
      <c r="D154">
        <v>6.0099945068359375</v>
      </c>
      <c r="E154">
        <v>8.8499398950691477E-2</v>
      </c>
      <c r="F154">
        <v>0.16235947002051154</v>
      </c>
      <c r="G154" t="s">
        <v>33</v>
      </c>
      <c r="H154" t="s">
        <v>34</v>
      </c>
    </row>
    <row r="155" spans="1:8" x14ac:dyDescent="0.35">
      <c r="A155" s="1">
        <v>45819</v>
      </c>
      <c r="B155" t="s">
        <v>64</v>
      </c>
      <c r="C155">
        <v>67.910003662109375</v>
      </c>
      <c r="D155">
        <v>2.9500045776367188</v>
      </c>
      <c r="E155">
        <v>4.5412632684932674E-2</v>
      </c>
      <c r="F155">
        <v>7.3860071069820066E-2</v>
      </c>
      <c r="G155" t="s">
        <v>33</v>
      </c>
      <c r="H155" t="s">
        <v>34</v>
      </c>
    </row>
    <row r="156" spans="1:8" x14ac:dyDescent="0.35">
      <c r="A156" s="1">
        <v>45818</v>
      </c>
      <c r="B156" t="s">
        <v>64</v>
      </c>
      <c r="C156">
        <v>64.959999084472656</v>
      </c>
      <c r="D156">
        <v>-0.44000244140625</v>
      </c>
      <c r="E156">
        <v>-6.7278659195770807E-3</v>
      </c>
      <c r="F156">
        <v>2.8447438384887391E-2</v>
      </c>
      <c r="G156" t="s">
        <v>33</v>
      </c>
      <c r="H156" t="s">
        <v>34</v>
      </c>
    </row>
    <row r="157" spans="1:8" x14ac:dyDescent="0.35">
      <c r="A157" s="1">
        <v>45817</v>
      </c>
      <c r="B157" t="s">
        <v>64</v>
      </c>
      <c r="C157">
        <v>65.400001525878906</v>
      </c>
      <c r="D157">
        <v>0.84999847412109375</v>
      </c>
      <c r="E157">
        <v>1.3168062493189137E-2</v>
      </c>
      <c r="F157">
        <v>3.5175304304464472E-2</v>
      </c>
      <c r="G157" t="s">
        <v>33</v>
      </c>
      <c r="H157" t="s">
        <v>34</v>
      </c>
    </row>
    <row r="158" spans="1:8" x14ac:dyDescent="0.35">
      <c r="A158" s="1">
        <v>45816</v>
      </c>
      <c r="B158" t="s">
        <v>64</v>
      </c>
      <c r="C158">
        <v>64.550003051757813</v>
      </c>
      <c r="D158">
        <v>-0.21999359130859375</v>
      </c>
      <c r="E158">
        <v>-3.396535474919582E-3</v>
      </c>
      <c r="F158">
        <v>2.2007241811275335E-2</v>
      </c>
      <c r="G158" t="s">
        <v>33</v>
      </c>
      <c r="H158" t="s">
        <v>34</v>
      </c>
    </row>
    <row r="159" spans="1:8" x14ac:dyDescent="0.35">
      <c r="A159" s="1">
        <v>45814</v>
      </c>
      <c r="B159" t="s">
        <v>64</v>
      </c>
      <c r="C159">
        <v>64.769996643066406</v>
      </c>
      <c r="D159">
        <v>1.55999755859375</v>
      </c>
      <c r="E159">
        <v>2.4679601031301956E-2</v>
      </c>
      <c r="F159">
        <v>2.5403777286194917E-2</v>
      </c>
      <c r="G159" t="s">
        <v>33</v>
      </c>
      <c r="H159" t="s">
        <v>34</v>
      </c>
    </row>
    <row r="160" spans="1:8" x14ac:dyDescent="0.35">
      <c r="A160" s="1">
        <v>45813</v>
      </c>
      <c r="B160" t="s">
        <v>64</v>
      </c>
      <c r="C160">
        <v>63.209999084472656</v>
      </c>
      <c r="D160">
        <v>0.61999893188476563</v>
      </c>
      <c r="E160">
        <v>9.90571865111467E-3</v>
      </c>
      <c r="F160">
        <v>7.2417625489296089E-4</v>
      </c>
      <c r="G160" t="s">
        <v>33</v>
      </c>
      <c r="H160" t="s">
        <v>34</v>
      </c>
    </row>
    <row r="161" spans="1:8" x14ac:dyDescent="0.35">
      <c r="A161" s="1">
        <v>45812</v>
      </c>
      <c r="B161" t="s">
        <v>64</v>
      </c>
      <c r="C161">
        <v>62.590000152587891</v>
      </c>
      <c r="D161">
        <v>-0.57999801635742188</v>
      </c>
      <c r="E161">
        <v>-9.1815423962217091E-3</v>
      </c>
      <c r="F161">
        <v>-9.1815423962217091E-3</v>
      </c>
      <c r="G161" t="s">
        <v>33</v>
      </c>
      <c r="H161" t="s">
        <v>34</v>
      </c>
    </row>
    <row r="162" spans="1:8" x14ac:dyDescent="0.35">
      <c r="A162" s="1">
        <v>45874</v>
      </c>
      <c r="B162" t="s">
        <v>26</v>
      </c>
      <c r="C162">
        <v>98.91083560431187</v>
      </c>
      <c r="D162">
        <v>0.25781468130188046</v>
      </c>
      <c r="E162">
        <v>2.6133480646586271E-3</v>
      </c>
      <c r="F162">
        <v>3.3970349846433878E-3</v>
      </c>
      <c r="G162" t="s">
        <v>36</v>
      </c>
      <c r="H162" t="s">
        <v>34</v>
      </c>
    </row>
    <row r="163" spans="1:8" x14ac:dyDescent="0.35">
      <c r="A163" s="1">
        <v>45873</v>
      </c>
      <c r="B163" t="s">
        <v>26</v>
      </c>
      <c r="C163">
        <v>98.65302092300999</v>
      </c>
      <c r="D163">
        <v>-1.2950649733369346E-2</v>
      </c>
      <c r="E163">
        <v>-1.3125750982767581E-4</v>
      </c>
      <c r="F163">
        <v>7.836869199847607E-4</v>
      </c>
      <c r="G163" t="s">
        <v>36</v>
      </c>
      <c r="H163" t="s">
        <v>34</v>
      </c>
    </row>
    <row r="164" spans="1:8" x14ac:dyDescent="0.35">
      <c r="A164" s="1">
        <v>45872</v>
      </c>
      <c r="B164" t="s">
        <v>26</v>
      </c>
      <c r="C164">
        <v>98.665971572743359</v>
      </c>
      <c r="D164">
        <v>-1.7549589587275705E-3</v>
      </c>
      <c r="E164">
        <v>-1.7786555142396132E-5</v>
      </c>
      <c r="F164">
        <v>9.1494442981243651E-4</v>
      </c>
      <c r="G164" t="s">
        <v>36</v>
      </c>
      <c r="H164" t="s">
        <v>34</v>
      </c>
    </row>
    <row r="165" spans="1:8" x14ac:dyDescent="0.35">
      <c r="A165" s="1">
        <v>45871</v>
      </c>
      <c r="B165" t="s">
        <v>26</v>
      </c>
      <c r="C165">
        <v>98.667726531702087</v>
      </c>
      <c r="D165">
        <v>2.3677018477513911E-2</v>
      </c>
      <c r="E165">
        <v>2.4002480224960543E-4</v>
      </c>
      <c r="F165">
        <v>9.3273098495483264E-4</v>
      </c>
      <c r="G165" t="s">
        <v>36</v>
      </c>
      <c r="H165" t="s">
        <v>34</v>
      </c>
    </row>
    <row r="166" spans="1:8" x14ac:dyDescent="0.35">
      <c r="A166" s="1">
        <v>45870</v>
      </c>
      <c r="B166" t="s">
        <v>26</v>
      </c>
      <c r="C166">
        <v>98.644049513224573</v>
      </c>
      <c r="D166">
        <v>-1.3818785372441482</v>
      </c>
      <c r="E166">
        <v>-1.3815203359542116E-2</v>
      </c>
      <c r="F166">
        <v>6.9270618270522721E-4</v>
      </c>
      <c r="G166" t="s">
        <v>36</v>
      </c>
      <c r="H166" t="s">
        <v>34</v>
      </c>
    </row>
    <row r="167" spans="1:8" x14ac:dyDescent="0.35">
      <c r="A167" s="1">
        <v>45869</v>
      </c>
      <c r="B167" t="s">
        <v>26</v>
      </c>
      <c r="C167">
        <v>100.02592805046872</v>
      </c>
      <c r="D167">
        <v>0.22268163804318419</v>
      </c>
      <c r="E167">
        <v>2.2312063589893238E-3</v>
      </c>
      <c r="F167">
        <v>1.4507909542247344E-2</v>
      </c>
      <c r="G167" t="s">
        <v>36</v>
      </c>
      <c r="H167" t="s">
        <v>34</v>
      </c>
    </row>
    <row r="168" spans="1:8" x14ac:dyDescent="0.35">
      <c r="A168" s="1">
        <v>45868</v>
      </c>
      <c r="B168" t="s">
        <v>26</v>
      </c>
      <c r="C168">
        <v>99.803246412425537</v>
      </c>
      <c r="D168">
        <v>0.92744628894679693</v>
      </c>
      <c r="E168">
        <v>9.3799118468682607E-3</v>
      </c>
      <c r="F168">
        <v>1.227670318325802E-2</v>
      </c>
      <c r="G168" t="s">
        <v>36</v>
      </c>
      <c r="H168" t="s">
        <v>34</v>
      </c>
    </row>
    <row r="169" spans="1:8" x14ac:dyDescent="0.35">
      <c r="A169" s="1">
        <v>45867</v>
      </c>
      <c r="B169" t="s">
        <v>26</v>
      </c>
      <c r="C169">
        <v>98.87580012347874</v>
      </c>
      <c r="D169">
        <v>0.26883459605176085</v>
      </c>
      <c r="E169">
        <v>2.7263246020585719E-3</v>
      </c>
      <c r="F169">
        <v>2.8967913363897591E-3</v>
      </c>
      <c r="G169" t="s">
        <v>36</v>
      </c>
      <c r="H169" t="s">
        <v>34</v>
      </c>
    </row>
    <row r="170" spans="1:8" x14ac:dyDescent="0.35">
      <c r="A170" s="1">
        <v>45866</v>
      </c>
      <c r="B170" t="s">
        <v>26</v>
      </c>
      <c r="C170">
        <v>98.606965527426979</v>
      </c>
      <c r="D170">
        <v>2.8720248475138987E-2</v>
      </c>
      <c r="E170">
        <v>2.9134469165947863E-4</v>
      </c>
      <c r="F170">
        <v>1.704667343311872E-4</v>
      </c>
      <c r="G170" t="s">
        <v>36</v>
      </c>
      <c r="H170" t="s">
        <v>34</v>
      </c>
    </row>
    <row r="171" spans="1:8" x14ac:dyDescent="0.35">
      <c r="A171" s="1">
        <v>45865</v>
      </c>
      <c r="B171" t="s">
        <v>26</v>
      </c>
      <c r="C171">
        <v>98.57824527895184</v>
      </c>
      <c r="D171">
        <v>0.97277733449413972</v>
      </c>
      <c r="E171">
        <v>9.9664225271447471E-3</v>
      </c>
      <c r="F171">
        <v>-1.2087795732829143E-4</v>
      </c>
      <c r="G171" t="s">
        <v>36</v>
      </c>
      <c r="H171" t="s">
        <v>34</v>
      </c>
    </row>
    <row r="172" spans="1:8" x14ac:dyDescent="0.35">
      <c r="A172" s="1">
        <v>45863</v>
      </c>
      <c r="B172" t="s">
        <v>26</v>
      </c>
      <c r="C172">
        <v>97.6054679444577</v>
      </c>
      <c r="D172">
        <v>0.1463406760134518</v>
      </c>
      <c r="E172">
        <v>1.5015594753928774E-3</v>
      </c>
      <c r="F172">
        <v>-1.0087300484473039E-2</v>
      </c>
      <c r="G172" t="s">
        <v>36</v>
      </c>
      <c r="H172" t="s">
        <v>34</v>
      </c>
    </row>
    <row r="173" spans="1:8" x14ac:dyDescent="0.35">
      <c r="A173" s="1">
        <v>45862</v>
      </c>
      <c r="B173" t="s">
        <v>26</v>
      </c>
      <c r="C173">
        <v>97.459127268444249</v>
      </c>
      <c r="D173">
        <v>0.27704963871622112</v>
      </c>
      <c r="E173">
        <v>2.8508305798091715E-3</v>
      </c>
      <c r="F173">
        <v>-1.1588859959865916E-2</v>
      </c>
      <c r="G173" t="s">
        <v>36</v>
      </c>
      <c r="H173" t="s">
        <v>34</v>
      </c>
    </row>
    <row r="174" spans="1:8" x14ac:dyDescent="0.35">
      <c r="A174" s="1">
        <v>45861</v>
      </c>
      <c r="B174" t="s">
        <v>26</v>
      </c>
      <c r="C174">
        <v>97.182077629728028</v>
      </c>
      <c r="D174">
        <v>-0.19312060636457318</v>
      </c>
      <c r="E174">
        <v>-1.9832627800802083E-3</v>
      </c>
      <c r="F174">
        <v>-1.4439690539675087E-2</v>
      </c>
      <c r="G174" t="s">
        <v>36</v>
      </c>
      <c r="H174" t="s">
        <v>34</v>
      </c>
    </row>
    <row r="175" spans="1:8" x14ac:dyDescent="0.35">
      <c r="A175" s="1">
        <v>45860</v>
      </c>
      <c r="B175" t="s">
        <v>26</v>
      </c>
      <c r="C175">
        <v>97.375198236092601</v>
      </c>
      <c r="D175">
        <v>-0.46064031118699234</v>
      </c>
      <c r="E175">
        <v>-4.7082982885089386E-3</v>
      </c>
      <c r="F175">
        <v>-1.2456427759594879E-2</v>
      </c>
      <c r="G175" t="s">
        <v>36</v>
      </c>
      <c r="H175" t="s">
        <v>34</v>
      </c>
    </row>
    <row r="176" spans="1:8" x14ac:dyDescent="0.35">
      <c r="A176" s="1">
        <v>45859</v>
      </c>
      <c r="B176" t="s">
        <v>26</v>
      </c>
      <c r="C176">
        <v>97.835838547279593</v>
      </c>
      <c r="D176">
        <v>-0.1003984243963032</v>
      </c>
      <c r="E176">
        <v>-1.0251407191124162E-3</v>
      </c>
      <c r="F176">
        <v>-7.7481294710859405E-3</v>
      </c>
      <c r="G176" t="s">
        <v>36</v>
      </c>
      <c r="H176" t="s">
        <v>34</v>
      </c>
    </row>
    <row r="177" spans="1:8" x14ac:dyDescent="0.35">
      <c r="A177" s="1">
        <v>45858</v>
      </c>
      <c r="B177" t="s">
        <v>26</v>
      </c>
      <c r="C177">
        <v>97.936236971675896</v>
      </c>
      <c r="D177">
        <v>1.3823322276010686E-2</v>
      </c>
      <c r="E177">
        <v>1.4116606975700385E-4</v>
      </c>
      <c r="F177">
        <v>-6.7229887519735243E-3</v>
      </c>
      <c r="G177" t="s">
        <v>36</v>
      </c>
      <c r="H177" t="s">
        <v>34</v>
      </c>
    </row>
    <row r="178" spans="1:8" x14ac:dyDescent="0.35">
      <c r="A178" s="1">
        <v>45857</v>
      </c>
      <c r="B178" t="s">
        <v>26</v>
      </c>
      <c r="C178">
        <v>97.922413649399886</v>
      </c>
      <c r="D178">
        <v>-0.5468593984653296</v>
      </c>
      <c r="E178">
        <v>-5.5536045056360228E-3</v>
      </c>
      <c r="F178">
        <v>-6.8641548217305282E-3</v>
      </c>
      <c r="G178" t="s">
        <v>36</v>
      </c>
      <c r="H178" t="s">
        <v>34</v>
      </c>
    </row>
    <row r="179" spans="1:8" x14ac:dyDescent="0.35">
      <c r="A179" s="1">
        <v>45856</v>
      </c>
      <c r="B179" t="s">
        <v>26</v>
      </c>
      <c r="C179">
        <v>98.469273047865215</v>
      </c>
      <c r="D179">
        <v>-4.4358095515377727E-3</v>
      </c>
      <c r="E179">
        <v>-4.50456228673346E-5</v>
      </c>
      <c r="F179">
        <v>-1.3105503160945053E-3</v>
      </c>
      <c r="G179" t="s">
        <v>36</v>
      </c>
      <c r="H179" t="s">
        <v>34</v>
      </c>
    </row>
    <row r="180" spans="1:8" x14ac:dyDescent="0.35">
      <c r="A180" s="1">
        <v>45855</v>
      </c>
      <c r="B180" t="s">
        <v>26</v>
      </c>
      <c r="C180">
        <v>98.473708857416753</v>
      </c>
      <c r="D180">
        <v>0.17669966691842376</v>
      </c>
      <c r="E180">
        <v>1.7976097988492423E-3</v>
      </c>
      <c r="F180">
        <v>-1.2655046932271707E-3</v>
      </c>
      <c r="G180" t="s">
        <v>36</v>
      </c>
      <c r="H180" t="s">
        <v>34</v>
      </c>
    </row>
    <row r="181" spans="1:8" x14ac:dyDescent="0.35">
      <c r="A181" s="1">
        <v>45854</v>
      </c>
      <c r="B181" t="s">
        <v>26</v>
      </c>
      <c r="C181">
        <v>98.297009190498329</v>
      </c>
      <c r="D181">
        <v>-0.30202011557209119</v>
      </c>
      <c r="E181">
        <v>-3.0631144920764131E-3</v>
      </c>
      <c r="F181">
        <v>-3.0631144920764131E-3</v>
      </c>
      <c r="G181" t="s">
        <v>36</v>
      </c>
      <c r="H181" t="s">
        <v>34</v>
      </c>
    </row>
  </sheetData>
  <mergeCells count="9">
    <mergeCell ref="J45:N45"/>
    <mergeCell ref="P45:T45"/>
    <mergeCell ref="V45:Z45"/>
    <mergeCell ref="J1:N1"/>
    <mergeCell ref="P1:T1"/>
    <mergeCell ref="V1:Z1"/>
    <mergeCell ref="J23:N23"/>
    <mergeCell ref="P23:T23"/>
    <mergeCell ref="V23:Z23"/>
  </mergeCells>
  <phoneticPr fontId="3"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8h30-report</vt:lpstr>
      <vt:lpstr>8h45-report</vt:lpstr>
      <vt:lpstr>14h00-report</vt:lpstr>
      <vt:lpstr>daily_14h00_news</vt:lpstr>
      <vt:lpstr>daily_8h45_nntd</vt:lpstr>
      <vt:lpstr>daily_8h45_itd</vt:lpstr>
      <vt:lpstr>daily_8h45_rr</vt:lpstr>
      <vt:lpstr>daily_14h00_time</vt:lpstr>
      <vt:lpstr>daily_14h00_data</vt:lpstr>
      <vt:lpstr>daily_8h45_comment</vt:lpstr>
      <vt:lpstr>daily_8h30_nhtm</vt:lpstr>
      <vt:lpstr>daily_8h30_time</vt:lpstr>
      <vt:lpstr>daily_8h30_omo</vt:lpstr>
      <vt:lpstr>daily_8h30_mm</vt:lpstr>
      <vt:lpstr>daily_8h30_news</vt:lpstr>
      <vt:lpstr>daily_8h30_data</vt:lpstr>
      <vt:lpstr>'14h00-report'!Print_Area</vt:lpstr>
      <vt:lpstr>'8h30-report'!Print_Area</vt:lpstr>
      <vt:lpstr>'8h45-report'!Print_Area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2025-08-06T08:06:01Z</cp:lastPrinted>
  <dcterms:created xsi:type="dcterms:W3CDTF">2015-06-05T18:17:20Z</dcterms:created>
  <dcterms:modified xsi:type="dcterms:W3CDTF">2025-08-06T09:51:09Z</dcterms:modified>
</cp:coreProperties>
</file>