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1.xml" ContentType="application/vnd.openxmlformats-officedocument.themeOverrid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heme/themeOverride2.xml" ContentType="application/vnd.openxmlformats-officedocument.themeOverrid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heme/themeOverride3.xml" ContentType="application/vnd.openxmlformats-officedocument.themeOverrid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4.xml" ContentType="application/vnd.openxmlformats-officedocument.themeOverrid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heme/themeOverride5.xml" ContentType="application/vnd.openxmlformats-officedocument.themeOverrid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heme/themeOverride6.xml" ContentType="application/vnd.openxmlformats-officedocument.themeOverrid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heme/themeOverride7.xml" ContentType="application/vnd.openxmlformats-officedocument.themeOverrid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heme/themeOverride8.xml" ContentType="application/vnd.openxmlformats-officedocument.themeOverrid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autoCompressPictures="0"/>
  <mc:AlternateContent xmlns:mc="http://schemas.openxmlformats.org/markup-compatibility/2006">
    <mc:Choice Requires="x15">
      <x15ac:absPath xmlns:x15ac="http://schemas.microsoft.com/office/spreadsheetml/2010/11/ac" url="D:\twan-projects\cts-reports\app\report\"/>
    </mc:Choice>
  </mc:AlternateContent>
  <xr:revisionPtr revIDLastSave="0" documentId="13_ncr:1_{EFB5943A-A1A3-4658-B8A6-50B1E5B3CCFC}" xr6:coauthVersionLast="47" xr6:coauthVersionMax="47" xr10:uidLastSave="{00000000-0000-0000-0000-000000000000}"/>
  <bookViews>
    <workbookView xWindow="-110" yWindow="-110" windowWidth="38620" windowHeight="21100" xr2:uid="{00000000-000D-0000-FFFF-FFFF00000000}"/>
  </bookViews>
  <sheets>
    <sheet name="report 8h30" sheetId="9" r:id="rId1"/>
    <sheet name="daily_8h30_time" sheetId="10" state="hidden" r:id="rId2"/>
    <sheet name="daily_8h30_mm" sheetId="12" r:id="rId3"/>
    <sheet name="news 8h30" sheetId="11" r:id="rId4"/>
    <sheet name="data 8h30" sheetId="8" r:id="rId5"/>
    <sheet name="daily_8h30_data" sheetId="4" state="hidden" r:id="rId6"/>
    <sheet name="daily_8h30_news" sheetId="2" r:id="rId7"/>
  </sheets>
  <definedNames>
    <definedName name="ExternalData_1" localSheetId="2" hidden="1">daily_8h30_mm!$A$1:$R$21</definedName>
    <definedName name="ExternalData_1" localSheetId="6" hidden="1">daily_8h30_news!$A$1:$J$31</definedName>
    <definedName name="ExternalData_1" localSheetId="1" hidden="1">daily_8h30_time!$A$1:$B$2</definedName>
    <definedName name="ExternalData_3" localSheetId="5" hidden="1">daily_8h30_data!$A$1:$H$181</definedName>
    <definedName name="_xlnm.Print_Area" localSheetId="0">'report 8h30'!$A$1,'report 8h30'!$B$2:$N$26,'report 8h30'!$O$27:$T$43,'report 8h30'!$U$44:$AF$79,'report 8h30'!$AG$80:$AJ$107,'report 8h30'!$AK$108:$AS$117</definedName>
  </definedName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38" i="9" l="1" a="1"/>
  <c r="Q38" i="9" s="1"/>
  <c r="Q37" i="9" a="1"/>
  <c r="Q37" i="9" s="1"/>
  <c r="Q36" i="9" a="1"/>
  <c r="Q36" i="9" s="1"/>
  <c r="Q33" i="9" a="1"/>
  <c r="Q33" i="9" s="1"/>
  <c r="Q32" i="9" a="1"/>
  <c r="Q32" i="9" s="1"/>
  <c r="Q31" i="9" a="1"/>
  <c r="Q31" i="9" s="1"/>
  <c r="A2" i="9"/>
  <c r="C26" i="9" s="1"/>
  <c r="P43" i="9" s="1"/>
  <c r="V55" i="9" s="1"/>
  <c r="V67" i="9" s="1"/>
  <c r="W79" i="9" s="1"/>
  <c r="P42" i="9" l="1"/>
  <c r="M46" i="8" l="1" a="1"/>
  <c r="M46" i="8" s="1"/>
  <c r="G46" i="8" a="1"/>
  <c r="G46" i="8" s="1"/>
  <c r="A46" i="8" a="1"/>
  <c r="A46" i="8" s="1"/>
  <c r="M24" i="8" a="1"/>
  <c r="M24" i="8" s="1"/>
  <c r="G24" i="8" a="1"/>
  <c r="I13" i="9" s="1"/>
  <c r="A24" i="8" a="1"/>
  <c r="E13" i="9" s="1"/>
  <c r="M2" i="8" a="1"/>
  <c r="M6" i="9" s="1"/>
  <c r="G2" i="8" a="1"/>
  <c r="G6" i="9" s="1"/>
  <c r="A2" i="8" a="1"/>
  <c r="E6" i="9" s="1"/>
  <c r="B26" i="11" a="1"/>
  <c r="B14" i="11" a="1"/>
  <c r="B2" i="11" a="1"/>
  <c r="AE78" i="9"/>
  <c r="AE66" i="9"/>
  <c r="AE54" i="9"/>
  <c r="C25" i="9"/>
  <c r="AH107" i="9"/>
  <c r="A12" i="11" l="1"/>
  <c r="A6" i="11"/>
  <c r="A9" i="11"/>
  <c r="A10" i="11"/>
  <c r="A4" i="11"/>
  <c r="A5" i="11"/>
  <c r="A8" i="11"/>
  <c r="A11" i="11"/>
  <c r="A7" i="11"/>
  <c r="A29" i="11"/>
  <c r="A30" i="11"/>
  <c r="A31" i="11"/>
  <c r="A32" i="11"/>
  <c r="A33" i="11"/>
  <c r="A34" i="11"/>
  <c r="A35" i="11"/>
  <c r="A36" i="11"/>
  <c r="A27" i="11"/>
  <c r="A28" i="11"/>
  <c r="A16" i="11"/>
  <c r="A18" i="11"/>
  <c r="A20" i="11"/>
  <c r="A22" i="11"/>
  <c r="A24" i="11"/>
  <c r="A15" i="11"/>
  <c r="A17" i="11"/>
  <c r="A19" i="11"/>
  <c r="A21" i="11"/>
  <c r="A23" i="11"/>
  <c r="B26" i="11"/>
  <c r="A3" i="11"/>
  <c r="B2" i="11"/>
  <c r="B14" i="11"/>
  <c r="C20" i="9"/>
  <c r="D20" i="9"/>
  <c r="L13" i="9"/>
  <c r="K13" i="9"/>
  <c r="G20" i="9"/>
  <c r="A2" i="8"/>
  <c r="G2" i="8"/>
  <c r="M2" i="8"/>
  <c r="M20" i="9"/>
  <c r="M13" i="9"/>
  <c r="E20" i="9"/>
  <c r="A24" i="8"/>
  <c r="H20" i="9"/>
  <c r="I20" i="9"/>
  <c r="K20" i="9"/>
  <c r="L20" i="9"/>
  <c r="C13" i="9"/>
  <c r="D13" i="9"/>
  <c r="G24" i="8"/>
  <c r="H6" i="9"/>
  <c r="I6" i="9"/>
  <c r="K6" i="9"/>
  <c r="L6" i="9"/>
  <c r="G13" i="9"/>
  <c r="H13" i="9"/>
  <c r="C6" i="9"/>
  <c r="D6" i="9"/>
  <c r="V79" i="9"/>
  <c r="AL117" i="9"/>
  <c r="AH84" i="9" l="1" a="1"/>
  <c r="AH84" i="9" s="1"/>
  <c r="K51" i="9" a="1"/>
  <c r="K53" i="9" a="1"/>
  <c r="K52" i="9" a="1"/>
  <c r="AH100" i="9" a="1"/>
  <c r="AH100" i="9" s="1"/>
  <c r="K65" i="9" a="1"/>
  <c r="K63" i="9" a="1"/>
  <c r="K64" i="9" a="1"/>
  <c r="K76" i="9" a="1"/>
  <c r="K75" i="9" a="1"/>
  <c r="AB73" i="9" a="1"/>
  <c r="AB73" i="9" s="1"/>
  <c r="AA72" i="9" a="1"/>
  <c r="AA72" i="9" s="1"/>
  <c r="V71" i="9" a="1"/>
  <c r="V71" i="9" s="1"/>
  <c r="K77" i="9" a="1"/>
  <c r="AA71" i="9" a="1"/>
  <c r="AA71" i="9" s="1"/>
  <c r="AA59" i="9" a="1"/>
  <c r="AA59" i="9" s="1"/>
  <c r="V59" i="9" a="1"/>
  <c r="V59" i="9" s="1"/>
  <c r="AH92" i="9" a="1"/>
  <c r="AH92" i="9" s="1"/>
  <c r="AB61" i="9" a="1"/>
  <c r="AB61" i="9" s="1"/>
  <c r="AA60" i="9" a="1"/>
  <c r="AA60" i="9" s="1"/>
  <c r="AB49" i="9" a="1"/>
  <c r="AB49" i="9" s="1"/>
  <c r="AA47" i="9" a="1"/>
  <c r="AA47" i="9" s="1"/>
  <c r="V47" i="9" a="1"/>
  <c r="V47" i="9" s="1"/>
  <c r="AA48" i="9" a="1"/>
  <c r="AA48" i="9" s="1"/>
  <c r="K64" i="9" l="1"/>
  <c r="V64" i="9" s="1"/>
  <c r="AD64" i="9"/>
  <c r="Y64" i="9"/>
  <c r="K63" i="9"/>
  <c r="V63" i="9" s="1"/>
  <c r="Y63" i="9"/>
  <c r="AD63" i="9"/>
  <c r="K65" i="9"/>
  <c r="W65" i="9" s="1"/>
  <c r="Z65" i="9"/>
  <c r="AE65" i="9"/>
  <c r="K52" i="9"/>
  <c r="V52" i="9" s="1"/>
  <c r="Y52" i="9"/>
  <c r="AD52" i="9"/>
  <c r="K53" i="9"/>
  <c r="W53" i="9" s="1"/>
  <c r="AE53" i="9"/>
  <c r="Z53" i="9"/>
  <c r="K51" i="9"/>
  <c r="V51" i="9" s="1"/>
  <c r="Y51" i="9"/>
  <c r="AD51" i="9"/>
  <c r="K77" i="9"/>
  <c r="W77" i="9" s="1"/>
  <c r="AE77" i="9"/>
  <c r="Z77" i="9"/>
  <c r="Y75" i="9"/>
  <c r="K75" i="9"/>
  <c r="V75" i="9" s="1"/>
  <c r="AD75" i="9"/>
  <c r="AD76" i="9"/>
  <c r="K76" i="9"/>
  <c r="V76" i="9" s="1"/>
  <c r="Y76"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B2104A7-5996-4805-B1D1-68845BF589BF}" keepAlive="1" name="Query - daily_8h30_data" description="Connection to the 'daily_8h30_data' query in the workbook." type="5" refreshedVersion="8" background="1" saveData="1">
    <dbPr connection="Provider=Microsoft.Mashup.OleDb.1;Data Source=$Workbook$;Location=daily_8h30_data;Extended Properties=&quot;&quot;" command="SELECT * FROM [daily_8h30_data]"/>
  </connection>
  <connection id="2" xr16:uid="{2277CB87-5385-4287-9E55-23D440561587}" keepAlive="1" name="Query - daily_8h30_mm" description="Connection to the 'daily_8h30_mm' query in the workbook." type="5" refreshedVersion="8" background="1" saveData="1">
    <dbPr connection="Provider=Microsoft.Mashup.OleDb.1;Data Source=$Workbook$;Location=daily_8h30_mm;Extended Properties=&quot;&quot;" command="SELECT * FROM [daily_8h30_mm]"/>
  </connection>
  <connection id="3" xr16:uid="{6AA43B55-13C0-4847-A4C3-86DCB693DD86}" keepAlive="1" name="Query - daily_8h30_news" description="Connection to the 'daily_8h30_news' query in the workbook." type="5" refreshedVersion="8" background="1" saveData="1">
    <dbPr connection="Provider=Microsoft.Mashup.OleDb.1;Data Source=$Workbook$;Location=daily_8h30_news;Extended Properties=&quot;&quot;" command="SELECT * FROM [daily_8h30_news]"/>
  </connection>
  <connection id="4" xr16:uid="{21088457-8179-413E-ACD2-15E1F3646F7C}" keepAlive="1" name="Query - daily_8h30_time" description="Connection to the 'daily_8h30_time' query in the workbook." type="5" refreshedVersion="8" background="1" saveData="1">
    <dbPr connection="Provider=Microsoft.Mashup.OleDb.1;Data Source=$Workbook$;Location=daily_8h30_time;Extended Properties=&quot;&quot;" command="SELECT * FROM [daily_8h30_time]"/>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futureMetadata>
  <futureMetadata name="XLDAPR" count="1">
    <bk>
      <extLst>
        <ext uri="{bdbb8cdc-fa1e-496e-a857-3c3f30c029c3}">
          <xda:dynamicArrayProperties fDynamic="1" fCollapsed="0"/>
        </ext>
      </extLst>
    </bk>
  </futureMetadata>
  <cellMetadata count="1">
    <bk>
      <rc t="2" v="0"/>
    </bk>
  </cellMetadata>
  <valueMetadata count="4">
    <bk>
      <rc t="1" v="0"/>
    </bk>
    <bk>
      <rc t="1" v="1"/>
    </bk>
    <bk>
      <rc t="1" v="2"/>
    </bk>
    <bk>
      <rc t="1" v="3"/>
    </bk>
  </valueMetadata>
</metadata>
</file>

<file path=xl/sharedStrings.xml><?xml version="1.0" encoding="utf-8"?>
<sst xmlns="http://schemas.openxmlformats.org/spreadsheetml/2006/main" count="914" uniqueCount="229">
  <si>
    <t>news_type</t>
  </si>
  <si>
    <t>source</t>
  </si>
  <si>
    <t>title</t>
  </si>
  <si>
    <t>content</t>
  </si>
  <si>
    <t>image_url</t>
  </si>
  <si>
    <t>article_url</t>
  </si>
  <si>
    <t>published_time</t>
  </si>
  <si>
    <t>word_count</t>
  </si>
  <si>
    <t>impact</t>
  </si>
  <si>
    <t>trong_nuoc</t>
  </si>
  <si>
    <t>VietStock</t>
  </si>
  <si>
    <t>Trung lập</t>
  </si>
  <si>
    <t/>
  </si>
  <si>
    <t>Tích cực</t>
  </si>
  <si>
    <t>CafeF</t>
  </si>
  <si>
    <t>Tiêu cực</t>
  </si>
  <si>
    <t>x</t>
  </si>
  <si>
    <t>quoc_te</t>
  </si>
  <si>
    <t>doanh_nghiep</t>
  </si>
  <si>
    <t>ticker</t>
  </si>
  <si>
    <t>XAU_USD</t>
  </si>
  <si>
    <t>SSEC</t>
  </si>
  <si>
    <t>DJI</t>
  </si>
  <si>
    <t>FTSE</t>
  </si>
  <si>
    <t>VNINDEX</t>
  </si>
  <si>
    <t>VN30</t>
  </si>
  <si>
    <t>DXY</t>
  </si>
  <si>
    <t>date</t>
  </si>
  <si>
    <t>close</t>
  </si>
  <si>
    <t>1d_change</t>
  </si>
  <si>
    <t>market</t>
  </si>
  <si>
    <t>type</t>
  </si>
  <si>
    <t>vn</t>
  </si>
  <si>
    <t>commodity</t>
  </si>
  <si>
    <t>other</t>
  </si>
  <si>
    <t>asia</t>
  </si>
  <si>
    <t>fx</t>
  </si>
  <si>
    <t>cum_change</t>
  </si>
  <si>
    <t>hose</t>
  </si>
  <si>
    <t>VN30F1M</t>
  </si>
  <si>
    <t>derivatives</t>
  </si>
  <si>
    <t>us</t>
  </si>
  <si>
    <t>international</t>
  </si>
  <si>
    <t>eu</t>
  </si>
  <si>
    <t>Vietnambiz</t>
  </si>
  <si>
    <t xml:space="preserve">BỘ PHẬN TƯ VẤN ĐẦU TƯ |  1  </t>
  </si>
  <si>
    <t>1d_diff</t>
  </si>
  <si>
    <t>Thay đổi (+/-)</t>
  </si>
  <si>
    <t>Thay đổi (%)</t>
  </si>
  <si>
    <t>GOLD</t>
  </si>
  <si>
    <t>time</t>
  </si>
  <si>
    <t>TIN TỨC TRONG NƯỚC</t>
  </si>
  <si>
    <t>selected</t>
  </si>
  <si>
    <t>o</t>
  </si>
  <si>
    <t xml:space="preserve"> </t>
  </si>
  <si>
    <t>Đánh giá:</t>
  </si>
  <si>
    <t xml:space="preserve">BỘ PHẬN TƯ VẤN ĐẦU TƯ |  2  </t>
  </si>
  <si>
    <t>TIN TỨC QUỐC TẾ</t>
  </si>
  <si>
    <t>TIN TỨC DOANH NGHIỆP</t>
  </si>
  <si>
    <t xml:space="preserve">BỘ PHẬN TƯ VẤN ĐẦU TƯ |  4  </t>
  </si>
  <si>
    <t>THÔNG BÁO MIỄN TRỪ TRÁCH NHIỆM</t>
  </si>
  <si>
    <t>Nội dung bản tin này do Công ty CP Chứng khoán Ngân hàng Công thương Việt Nam (VietinBank Securities) cung cấp, chỉ mang tính chất tham khảo.  Mặc dù mọi thông tin đều được thu thập từ những nguồn, tờ báo đáng tin cậy, nhưng Vietinbank Securities không đảm bảo được tuyệt đối được độ chính xác của thông tin hay bất kỳ vấn đề nào liên quan đến việc sử dụng bản tin này. 
Các ý kiến tổng hợp, dự báo chỉ thể hiện quan điểm của tác giả tại thời điểm phát hành, báo cáo chỉ nhằm mục đích cung cấp thông tin tham khảo chứ không mang tính chất mời chào, mua bán, nắm giữ bất cứ cổ phiếu nào. 
Báo cáo này là tài sản của Công ty cổ phần chứng khoán Công thương (Vietinbank Securities). Không ai được phép sao chép, tái sản xuất, phát hành cũng như phân phối báo cáo này vì bất cứ mục đích cá nhân hay thương mại nào nếu không có sự đồng ý của Vietinbank Securities.</t>
  </si>
  <si>
    <t>Vui lòng quét mã QR để 
Mở tài khoản trực tuyến eKYC</t>
  </si>
  <si>
    <t>Vui lòng quét mã QR để 
Tham gia Room Tư vấn Đầu tư</t>
  </si>
  <si>
    <t>ai_selected</t>
  </si>
  <si>
    <t>CLZ</t>
  </si>
  <si>
    <t>VnEconomy</t>
  </si>
  <si>
    <t>WTI OIL</t>
  </si>
  <si>
    <t>CÁC TIN VẮN KHÁC</t>
  </si>
  <si>
    <t>TIN TRONG NƯỚC</t>
  </si>
  <si>
    <t>TIN QUỐC TẾ</t>
  </si>
  <si>
    <t>TIN DOANH NGHIỆP</t>
  </si>
  <si>
    <t>DỮ LIỆU THỊ TRƯỜNG TÀI CHÍNH</t>
  </si>
  <si>
    <t>lslnh_on</t>
  </si>
  <si>
    <t>lslnh_1w</t>
  </si>
  <si>
    <t>lslnh_2w</t>
  </si>
  <si>
    <t>lsdh_chiet_khau</t>
  </si>
  <si>
    <t>lsdh_tai_cap_von</t>
  </si>
  <si>
    <t>lsdh_qua_dem</t>
  </si>
  <si>
    <t>dhtg_trung_tam</t>
  </si>
  <si>
    <t>dhtg_tran</t>
  </si>
  <si>
    <t>dhtg_san</t>
  </si>
  <si>
    <t>dhtg_nhtm_ban_ra</t>
  </si>
  <si>
    <t>dhtg_tu_do_ban_ra</t>
  </si>
  <si>
    <t>lshd_1_3m</t>
  </si>
  <si>
    <t>lshd_6_9m</t>
  </si>
  <si>
    <t>lshd_13m</t>
  </si>
  <si>
    <t>LÃI SUẤT ĐIỀU HÀNH</t>
  </si>
  <si>
    <t>LÃI SUẤT HUY ĐỘNG CỦA NHTM</t>
  </si>
  <si>
    <t>LÃI SUẤT LIÊN NGÂN HÀNG</t>
  </si>
  <si>
    <t>ĐÁNH GIÁ</t>
  </si>
  <si>
    <t xml:space="preserve">BỘ PHẬN TƯ VẤN ĐẦU TƯ |  3   </t>
  </si>
  <si>
    <t xml:space="preserve">BỘ PHẬN TƯ VẤN ĐẦU TƯ |  5  </t>
  </si>
  <si>
    <t xml:space="preserve">BỘ PHẬN TƯ VẤN ĐẦU TƯ |  6  </t>
  </si>
  <si>
    <t xml:space="preserve">BỘ PHẬN TƯ VẤN ĐẦU TƯ |  7 </t>
  </si>
  <si>
    <t>Novaland lỗ hơn 600 tỷ trong nửa đầu, dòng tiền kinh doanh âm kỷ lục</t>
  </si>
  <si>
    <t>https://cdn.vietnambiz.vn/1881912202208555/images/2025/07/29/screenshot-2025-07-29-at-100417-20250729100601883.png?width=700</t>
  </si>
  <si>
    <t>https://vietnambiz.vn/novaland-lo-hon-600-ty-trong-nua-dau-dong-tien-kinh-doanh-am-ky-luc-202572995746387.htm</t>
  </si>
  <si>
    <t>Tăng cho thuê đất, lợi nhuận Viglacera gấp 3 lần cùng kỳ</t>
  </si>
  <si>
    <t>https://cdn.vietnambiz.vn/1881912202208555/images/2025/07/28/vgcvietnambiz3dgradientlegend-20250728192629576.png?width=700</t>
  </si>
  <si>
    <t>https://vietnambiz.vn/tang-cho-thue-dat-loi-nhuan-viglacera-gap-3-lan-cung-ky-2025728193537515.htm</t>
  </si>
  <si>
    <t>omo_bom_tien</t>
  </si>
  <si>
    <t>omo_hut_tien</t>
  </si>
  <si>
    <t>omo_bom_hut_rong</t>
  </si>
  <si>
    <t>Lãi suất tái cấp vốn</t>
  </si>
  <si>
    <t>Lãi suất chiết khấu</t>
  </si>
  <si>
    <t>LS cho vay qua đêm</t>
  </si>
  <si>
    <t>Kỳ hạn 1-3 tháng</t>
  </si>
  <si>
    <t>Kỳ hạn 6-9 tháng</t>
  </si>
  <si>
    <t>Kỳ hạn 13 tháng</t>
  </si>
  <si>
    <t>TỶ GIÁ VND/USD</t>
  </si>
  <si>
    <t>GIÁ TRỊ BƠM/HÚT THỊ TRƯỜNG MỞ</t>
  </si>
  <si>
    <t>DỮ LIỆU THỊ TRƯỜNG TIỀN TỆ</t>
  </si>
  <si>
    <t>15:00</t>
  </si>
  <si>
    <t>30/07/2025</t>
  </si>
  <si>
    <t>Phân tích kỹ thuật phiên chiều 29/07: Tình hình đang chuyển biến xấu</t>
  </si>
  <si>
    <t>VN-Index và HNX-Index phân hóa, khối lượng giao dịch giảm, cho thấy nhà đầu tư đang phân vân. VN-Index xuất hiện tín hiệu bán ngắn hạn, Stochastic Oscillator suy yếu, chuẩn bị rơi khỏi vùng quá mua. HNX-Index kiểm định đỉnh cũ 255-260, Stochastic Oscillator đã bán. PET tăng mạnh vượt dải Bollinger, ADX trên 25 khẳng định xu hướng. VGC tăng vượt đỉnh tháng 3, MACD cho tín hiệu mua.</t>
  </si>
  <si>
    <t>https://image.vietstock.vn/2025/07/30/1.png</t>
  </si>
  <si>
    <t>http://vietstock.vn/2025/07/phan-tich-ky-thuat-phien-chieu-2907-tinh-hinh-dang-chuyen-bien-xau-585-1334789.htm</t>
  </si>
  <si>
    <t>Nhịp đập Thị trường 30/07: Áp lực chốt lời trở lại, VN-Index quay đầu giảm điểm</t>
  </si>
  <si>
    <t>VN-Index đóng cửa phiên sáng giảm 0.21% về 1,490.29 điểm do áp lực chốt lời. VIC lấy đi 2.5 điểm, trong khi SHB đóng góp 1 điểm cho thị trường. Số mã giảm điểm gia tăng, chiếm ưu thế với 422 mã. Đến 10h30, thị trường hồi phục với VN-Index tăng hơn 11 điểm lên 1,504 điểm. Khối ngoại quay lại mua ròng 1.1 ngàn tỷ đồng, chủ yếu là FUEVFVND.</t>
  </si>
  <si>
    <t>https://image.vietstock.vn/2025/07/30/nhip-dap-thi-truong-3007-3.png</t>
  </si>
  <si>
    <t>http://vietstock.vn/2025/07/nhip-dap-thi-truong-3007-ap-luc-chot-loi-tro-lai-vn-index-quay-dau-giam-diem-1636-1334665.htm</t>
  </si>
  <si>
    <t>Áp lực đáo hạn trái phiếu bất động sản đạt đỉnh trong tháng 8</t>
  </si>
  <si>
    <t>Áp lực đáo hạn trái phiếu doanh nghiệp ngành bất động sản đạt đỉnh tháng 8/2025, với 17,5 nghìn tỷ đồng. Nửa cuối năm 2025, nhóm phi ngân hàng cần thanh toán 101,9 nghìn tỷ đồng gốc. Tháng 8/2025, thanh toán lãi trái phiếu phi ngân hàng ước 6,6 nghìn tỷ đồng. Lũy kế 6 tháng đầu năm 2025, giá trị mua lại trái phiếu kỷ lục 123,3 nghìn tỷ đồng. Từ đầu năm, đã thanh toán 32% nghĩa vụ trái phiếu doanh nghiệp năm 2025.</t>
  </si>
  <si>
    <t>https://media.vneconomy.vn/640x360/images/upload//2025/07/29/screen-shot-2025-07-29-at-11-26-34.png</t>
  </si>
  <si>
    <t>https://vneconomy.vn/ap-luc-dao-han-trai-phieu-bat-dong-san-dat-dinh-trong-thang-8.htm</t>
  </si>
  <si>
    <t>Nhà đầu tư chứng khoán nên hành động thế nào sau phiên giảm sốc 64 điểm từ đỉnh lịch sử?</t>
  </si>
  <si>
    <t>Ngày 29/7, VN-Index giảm mạnh hơn 64 điểm, mất mốc 1.500 điểm.  Toàn sàn HOSE ghi nhận giá trị giao dịch kỷ lục hơn 71.700 tỷ đồng.  Hàng loạt cổ phiếu ngân hàng, chứng khoán, bất động sản giảm sâu.  Phiên giảm hơn 4% đã xóa sổ hơn 276.000 tỷ đồng vốn hóa thị trường.  Chuyên gia nhận định đây là nhịp điều chỉnh cần thiết, tốt cho dài hạn.</t>
  </si>
  <si>
    <t>https://cafefcdn.com/thumb_w/640/203337114487263232/2025/7/29/avatar1753808719050-17538087195301074068490.png</t>
  </si>
  <si>
    <t>https://cafef.vn/nha-dau-tu-chung-khoan-nen-hanh-dong-the-nao-sau-phien-giam-soc-64-diem-tu-dinh-lich-su-188250730000600433.chn</t>
  </si>
  <si>
    <t>Thủ tướng tiếp lãnh đạo tập đoàn quản lý sàn tài sản mã hóa lớn thứ 3 thế giới</t>
  </si>
  <si>
    <t>Thủ tướng Phạm Minh Chính tiếp Phó Chủ tịch Tập đoàn Dunamu Hàn Quốc.  Dunamu, quản lý sàn Upbit, là sàn tài sản mã hóa lớn thứ ba toàn cầu.  Doanh nghiệp này mong muốn đầu tư vào Việt Nam lĩnh vực tài sản mã hóa.  Việt Nam đang xây dựng khung pháp lý cho thị trường tài sản mã hóa.  Dunamu cam kết chia sẻ kinh nghiệm, hợp tác phát triển an toàn, minh bạch.</t>
  </si>
  <si>
    <t>https://image.vietstock.vn/2025/07/29/thu-tuong-tiep-lanh-dao-tap-doan-tien-ma-hoa-lon-thu-3-the-gioi.jpg</t>
  </si>
  <si>
    <t>http://vietstock.vn/2025/07/thu-tuong-tiep-lanh-dao-tap-doan-quan-ly-san-tai-san-ma-hoa-lon-thu-3-the-gioi-768-1334602.htm</t>
  </si>
  <si>
    <t>CTCK khuyến nghị quan sát lực cầu bắt đáy ở vùng điểm bao nhiêu của VN-Index?</t>
  </si>
  <si>
    <t>VN-Index chốt phiên 29/7 tại 1.493.41 điểm, giảm hơn 64 điểm. Các công ty chứng khoán nhận định chỉ số có thể test lại vùng 1.460 - 1.480. Lực cầu bắt đáy tại 1.490 - 1.500 có thể kiềm chế đà bán. Tuy nhiên, rủi ro ngắn hạn gia tăng, nhà đầu tư nên hạn chế bắt đáy. Xu hướng ngắn hạn của thị trường chung bị hạ xuống mức trung tính.</t>
  </si>
  <si>
    <t>https://cdn.vietnambiz.vn/1881912202208555/images/2025/07/29/co-so-29-2025072918502673.png?width=700</t>
  </si>
  <si>
    <t>https://vietnambiz.vn/ctck-khuyen-nghi-quan-sat-luc-cau-bat-day-o-vung-diem-bao-nhieu-cua-vn-index-202572919329290.htm</t>
  </si>
  <si>
    <t>Kỷ lục chưa từng có: Hơn 67.000 tỷ khớp lệnh trên HoSE phiên VN-Index mất 64 điểm</t>
  </si>
  <si>
    <t>Thanh khoản chứng khoán Việt Nam lập kỷ lục gần 67.000 tỷ đồng, VN-Index giảm 64 điểm. Chính sách vĩ mô mở rộng, GDP tăng trưởng 7,96% thúc đẩy thị trường. FDI đăng ký tháng 6/2025 đạt 5,98 tỷ USD, tăng 46% YoY. Kỳ vọng nâng hạng FTSE Russell vào tháng 9/2025 tạo động lực tích cực. Tuy nhiên, nhà đầu tư cần cẩn trọng trước áp lực chốt lời ngắn hạn.</t>
  </si>
  <si>
    <t>https://cafefcdn.com/thumb_w/640/203337114487263232/2025/7/29/avatar1753777955839-1753777956369447633411.png</t>
  </si>
  <si>
    <t>https://cafef.vn/ky-luc-chua-tung-co-hon-67000-ty-khop-lenh-tren-hose-phien-vn-index-mat-64-diem-188250729153339971.chn</t>
  </si>
  <si>
    <t>Tỷ trọng tiền cao giữa uptrend: Nên đứng ngoài hay nhập cuộc?</t>
  </si>
  <si>
    <t>Nhà đầu tư nên trở lại thị trường với chiến lược phù hợp thay vì chờ đợi điều chỉnh.  Triển vọng GDP tăng 8%, lợi nhuận doanh nghiệp tăng hơn 15% củng cố thị trường.  Kết quả kinh doanh quý II cho thấy phục hồi lan tỏa, ví dụ VPBank lãi gần 5.000 tỷ đồng. Các công ty chứng khoán dự kiến tích cực nhờ thanh khoản tăng mạnh.  Nhiều ngành như dệt may, logistics, vật liệu xây dựng ghi nhận tăng trưởng lợi nhuận khả quan.</t>
  </si>
  <si>
    <t>https://cdn.vietnambiz.vn/1881912202208555/images/2025/07/29/hinh-anh-29-7-25-luc-0808-20250729095520355.jpeg?width=700</t>
  </si>
  <si>
    <t>https://vietnambiz.vn/ty-trong-tien-cao-giua-uptrend-nen-dung-ngoai-hay-nhap-cuoc-202572995724646.htm</t>
  </si>
  <si>
    <t>Giá mua bán vàng miếng và nhẫn giảm nhẹ</t>
  </si>
  <si>
    <t>Sáng 29/7, giá vàng miếng SJC giảm nhẹ 100 nghìn đồng/lượng, còn 119,5 - 121 triệu đồng. Vàng nhẫn "4 số 9" cũng đồng loạt giảm 100 - 200 nghìn đồng ở hai chiều. SJC giao dịch vàng nhẫn ở mức 114,4 - 116,9 triệu đồng, chênh lệch 2,5 triệu. PNJ giảm mạnh nhất 1 triệu đồng chiều mua, lên 116 triệu. Bảo Tín Minh Châu có giá vàng nhẫn cao nhất, 116,1 - 119,1 triệu. Chênh lệch vàng miếng và thế giới là 14,47 triệu đồng.</t>
  </si>
  <si>
    <t>https://media.vneconomy.vn/640x360/images/upload//2025/07/29/img-9629-2.jpg</t>
  </si>
  <si>
    <t>https://vneconomy.vn/gia-mua-ban-vang-mieng-va-nhan-giam-nhe.htm</t>
  </si>
  <si>
    <t>Đang có sự mất cân đối giữa cung – cầu thị trường trái phiếu</t>
  </si>
  <si>
    <t>Thị trường trái phiếu Việt Nam phục hồi mạnh mẽ với quy mô phát hành tăng gấp đôi năm 2025.  Chỉ còn 0,5% trái phiếu chậm trả gốc lãi, nhà đầu tư thiếu tài sản chất lượng.  Doanh nghiệp sản xuất ít phát hành, ưu tiên vay ngân hàng lãi suất 7,5-8,5%.  Dòng tiền lớn đầu tư trái phiếu gặp thách thức vì nguồn cung không phù hợp.  Bảo lãnh tín dụng và trái phiếu xanh mở ra cơ hội, cần doanh nghiệp dự án thực chất.</t>
  </si>
  <si>
    <t>https://media.vneconomy.vn/640x360/images/upload//2025/07/29/screenshot-2025-07-29-230720.png</t>
  </si>
  <si>
    <t>https://vneconomy.vn/dang-co-su-mat-can-doi-giua-cung-cau-thi-truong-trai-phieu.htm</t>
  </si>
  <si>
    <t>Truyền thống hơn 30 năm của Fed sắp bị hai thống đốc phá vỡ</t>
  </si>
  <si>
    <t>Cuộc họp Fed tuần này có thể chứng kiến hai thống đốc bất đồng quan điểm lần đầu từ 1993. Thống đốc Waller và Bowman ủng hộ cắt giảm lãi suất bất chấp tín hiệu chờ đợi của Chủ tịch Powell. Tổng thống Trump tăng áp lực lên Powell, thậm chí xem xét tìm người thay thế trước 2026. Bowman từng phản đối hạ lãi suất 50 bps hồi tháng 9 năm ngoái. Waller cũng bất đồng việc làm chậm thu hẹp bảng cân đối kế toán Fed.</t>
  </si>
  <si>
    <t>https://cdn.vietnambiz.vn/1881912202208555/images/2025/07/30/crawl-20250730145312873-20250730145312889.jpg?width=700</t>
  </si>
  <si>
    <t>https://vietnambiz.vn/truyen-thong-hon-30-nam-cua-fed-sap-bi-hai-thong-doc-pha-vo-202573015134841.htm</t>
  </si>
  <si>
    <t>IMF nâng dự báo tăng trưởng của các nền kinh tế mới nổi và đang phát triển</t>
  </si>
  <si>
    <t xml:space="preserve">IMF nâng dự báo tăng trưởng 4.1% năm 2025 cho các nước mới nổi nhờ Trung Quốc. Năm 2026, mức tăng trưởng của nhóm này được dự báo đạt 4.0% nhờ Trung Quốc 4.8%. Động lực đến từ việc giảm thuế quan Mỹ-Trung, kinh tế Trung Quốc tăng trưởng 5.2% quý 2/2025. Rủi ro xuất hiện từ sự mong manh của chính sách thương mại, Mỹ và Trung Quốc đàm phán. IMF dự kiến tăng trưởng toàn cầu 3.0% năm 2025, Nga và Hàn Quốc dự báo giảm.
</t>
  </si>
  <si>
    <t>https://image.vietstock.vn/2025/07/30/imf-nang-du-bao-cac-nen-kinh-te-moi-noi.jpg</t>
  </si>
  <si>
    <t>http://vietstock.vn/2025/07/imf-nang-du-bao-tang-truong-cua-cac-nen-kinh-te-moi-noi-va-dang-phat-trien-775-1334656.htm</t>
  </si>
  <si>
    <t>Đàm phán Mỹ-Trung kết thúc, vẫn chưa có thỏa thuận gia hạn đình chiến</t>
  </si>
  <si>
    <t xml:space="preserve">Đàm phán Mỹ-Trung tại Stockholm kết thúc, không có thỏa thuận gia hạn đình chiến thuế quan. Quyết định cuối cùng về thỏa thuận thuộc về Tổng thống Trump của Hoa Kỳ. Thỏa thuận đình chiến thuế quan hiện tại hết hạn vào ngày 12/08, căng thẳng sẽ tăng cao. Năm 2025, Trump áp đặt thuế quan 34% hàng hóa Trung Quốc, Bắc Kinh trả đũa. Hai bên có thể gặp lại nhau trong 90 ngày tới, hi vọng tránh "hiệu ứng boomerang".
</t>
  </si>
  <si>
    <t>https://image.vietstock.vn/2025/07/30/bo-truong-my.png</t>
  </si>
  <si>
    <t>http://vietstock.vn/2025/07/dam-phan-my-trung-ket-thuc-van-chua-co-thoa-thuan-gia-han-dinh-chien-775-1334620.htm</t>
  </si>
  <si>
    <t>Dầu tăng hơn 3% khi Mỹ tăng áp lực lên Nga</t>
  </si>
  <si>
    <t xml:space="preserve">Giá dầu tăng mạnh hơn 3% vào ngày 29/07, đạt mức cao nhất kể từ ngày 20/06. Ông Trump áp đặt thuế quan và biện pháp khác lên Nga nếu Ukraine không ngừng chiến sự. Bộ trưởng Mỹ cảnh báo Trung Quốc về thuế quan nếu tiếp tục mua dầu của Nga. Dầu Brent tăng 2.47 USD lên 72.51 USD/thùng, WTI tăng 2.50 USD đạt 69.21 USD/thùng. Thỏa thuận thương mại với EU giúp tránh chiến tranh, EU mua 750 tỷ USD năng lượng Mỹ trong 3 năm.
</t>
  </si>
  <si>
    <t>https://image.vietstock.vn/2025/07/30/073025-dau.jpeg</t>
  </si>
  <si>
    <t>http://vietstock.vn/2025/07/dau-tang-hon-3-khi-my-tang-ap-luc-len-nga-34-1334619.htm</t>
  </si>
  <si>
    <t>Dow Jones mất hơn 200 điểm khi đàm phán Mỹ-Trung bị đình trệ</t>
  </si>
  <si>
    <t xml:space="preserve">Dow Jones mất 204.57 điểm vì đàm phán Mỹ-Trung đình trệ, gây lo ngại cho nhà đầu tư. S&amp;P 500 giảm 0.30%, Nasdaq giảm 0.38% vào ngày 29/07, sau khi đạt đỉnh mới. Cổ phiếu Boeing giảm hơn 4% dù báo cáo tốt, còn UPS giảm hơn 10% do lợi nhuận giảm sút. Fed dự kiến giữ nguyên lãi suất 4.25% - 4.5% cũng tác động tiêu cực đến thị trường. Mùa báo cáo lợi nhuận và sự kiện Fed gây áp lực, nhà đầu tư thận trọng.
</t>
  </si>
  <si>
    <t>https://image.vietstock.vn/2025/07/30/073025-ck-1.png</t>
  </si>
  <si>
    <t>http://vietstock.vn/2025/07/dow-jones-mat-hon-200-diem-khi-dam-phan-my-trung-bi-dinh-tre-773-1334615.htm</t>
  </si>
  <si>
    <t>Những toan tính của Mỹ sau các mức thuế mới</t>
  </si>
  <si>
    <t xml:space="preserve">Mỹ đàm phán với nhiều đối tác lớn nhằm tránh chiến tranh thương mại diện rộng do thuế cao. Vòng đàm phán với Trung Quốc hướng đến gia hạn thỏa thuận, hoãn thuế quan 90 ngày. EU chấp nhận mức thuế 15% cho hàng hóa, đổi lại Mỹ mua 750 tỷ USD năng lượng. Canada đối mặt khả năng bị áp thuế 35% do đàm phán thương mại với Mỹ căng thẳng. Chính sách thương mại Mỹ định hình lại kinh tế toàn cầu, tuy nhiên rủi ro lớn.
</t>
  </si>
  <si>
    <t>https://cdn.vietnambiz.vn/1881912202208555/images/2025/07/30/crawl-20250730063408482.jpg</t>
  </si>
  <si>
    <t>https://vietnambiz.vn/nhung-toan-tinh-cua-my-sau-cac-muc-thue-moi-20257306382977.htm</t>
  </si>
  <si>
    <t>Tesla ký hợp đồng "khủng" 16.5 tỷ USD với Samsung để sản xuất chip thế hệ mới</t>
  </si>
  <si>
    <t>Samsung Electronics ký hợp đồng sản xuất chip trị giá 16.5 tỷ USD với Tesla. Hợp đồng này kéo dài từ ngày 26/07/2025 đến 31/12/2033. Tesla sẽ sử dụng nhà máy mới của Samsung tại Texas cho chip AI thế hệ tiếp theo. Elon Musk sẽ trực tiếp giám sát để tối đa hóa hiệu quả sản xuất chip. Thỏa thuận này khẳng định vị thế của Samsung trong thị trường bán dẫn toàn cầu.</t>
  </si>
  <si>
    <t>https://image.vietstock.vn/2025/07/29/samsung-elon-musk.png</t>
  </si>
  <si>
    <t>http://vietstock.vn/2025/07/tesla-ky-hop-dong-khung-165-ty-usd-voi-samsung-de-san-xuat-chip-the-he-moi-773-1334066.htm</t>
  </si>
  <si>
    <t>Xuất khẩu của Trung Quốc sang Mỹ có thể giảm gần 500 tỷ USD trong 2 năm</t>
  </si>
  <si>
    <t>Thuế quan Mỹ áp lên Trung Quốc đạt 51% khiến xuất khẩu toàn cầu sang Mỹ sụt giảm. Công cụ mô phỏng dự báo Việt Nam giảm 102 tỷ USD, Hàn Quốc giảm 49 tỷ USD xuất khẩu sang Mỹ. Mỹ sẽ nhập khẩu nhiều hơn từ Canada (+128 tỷ USD) và Mexico (+77 tỷ USD). Trung Quốc dự kiến giảm nhập khẩu hàng Mỹ 101 tỷ USD đến năm 2027. Nga sẽ tăng xuất khẩu sang Trung Quốc 69,8 tỷ USD trong hai năm.</t>
  </si>
  <si>
    <t>https://media.vneconomy.vn/640x360/images/upload//2025/07/29/anh-man-hinh-2025-07-29-luc-17-41-30.png</t>
  </si>
  <si>
    <t>https://vneconomy.vn/xuat-khau-cua-trung-quoc-sang-my-co-the-giam-gan-500-ty-usd-trong-2-nam.htm</t>
  </si>
  <si>
    <t>ECB lo stablecoin gây mất ổn định chính sách tiền tệ châu Âu</t>
  </si>
  <si>
    <t>Quan chức ECB cảnh báo stablecoin USD làm suy yếu kiểm soát chính sách tiền tệ châu Âu. Stablecoin giá trị toàn cầu khoảng 250 tỷ USD, chủ yếu gắn với USD.  Sử dụng rộng rãi stablecoin USD có thể "đôla hóa" khu vực euro. Rủi ro sụp đổ stablecoin tư nhân ảnh hưởng hệ thống tài chính toàn cầu. ECB xem euro kỹ thuật số là phòng thủ chủ quyền tiền tệ châu Âu.</t>
  </si>
  <si>
    <t>https://media.vneconomy.vn/640x360/images/upload//2025/07/29/anh-man-hinh-2025-07-29-luc-16-37-08.png</t>
  </si>
  <si>
    <t>https://vneconomy.vn/ecb-lo-stablecoin-gay-mat-on-dinh-chinh-sach-tien-te-chau-au.htm</t>
  </si>
  <si>
    <t>Ông Trump đổi ý, rút ngắn hạn chót cho Nga xuống còn 10 - 12 ngày</t>
  </si>
  <si>
    <t>Tổng thống Mỹ Donald Trump rút ngắn hạn chót cho Nga chấm dứt xung đột Ukraine. Ông chỉ còn cho phép Nga khoảng 10 đến 12 ngày để đạt thỏa thuận hòa bình. Trump từng ấn định hạn chót 50 ngày cho Tổng thống Putin vào ngày 14/7. Ông thất vọng vì không thấy tiến triển nào trong nỗ lực đàm phán hòa bình. Mỹ sẽ áp đặt trừng phạt và thuế quan nếu Nga không tuân thủ thời hạn mới.</t>
  </si>
  <si>
    <t>https://cdn.vietnambiz.vn/1881912202208555/images/2025/07/29/trump-20250729071233307.png?width=700</t>
  </si>
  <si>
    <t>https://vietnambiz.vn/ong-trump-doi-y-rut-ngan-han-chot-cho-nga-xuong-con-10-12-ngay-202572971319901.htm</t>
  </si>
  <si>
    <t>HHS lãi đột biến hơn 3.500 tỷ đồng nhờ đâu?</t>
  </si>
  <si>
    <t>Hoàng Huy hợp nhất bốn công ty con, ghi nhận lãi đánh giá lại đầu tư 3.491 tỷ đồng.  Lợi nhuận sau thuế 6 tháng đạt 3.573 tỷ đồng, tăng 13,8 lần cùng kỳ.  Doanh thu thuần hợp nhất quý II tăng 78% lên 186 tỷ đồng.  Hoạt động bất động sản lỗ gộp 5 tỷ, thương mại lãi 40 tỷ đồng.  Cổ phiếu HHS tăng hết biên độ, vốn hóa thị trường gần 7.900 tỷ đồng.</t>
  </si>
  <si>
    <t>https://cdn.vietnambiz.vn/1881912202208555/images/2025/07/30/hhs-1-20250730134651610.png?width=700</t>
  </si>
  <si>
    <t>https://vietnambiz.vn/hhs-lai-dot-bien-hon-3500-ty-dong-nho-dau-2025730143117862.htm</t>
  </si>
  <si>
    <t>SHB lãi trước thuế quý 2 tăng 59%, 6 tháng thực hiện 61% kế hoạch năm</t>
  </si>
  <si>
    <t>SHB đạt lãi trước thuế 4,500 tỷ đồng quý 2, tăng 59% so với cùng kỳ. Lũy kế 6 tháng, lợi nhuận đạt 8,900 tỷ đồng, hoàn thành 61% kế hoạch năm. Tổng tài sản SHB gần 825 nghìn tỷ đồng, dư nợ cho vay tăng 14.4%. Tỷ lệ nợ xấu thấp, an toàn vốn CAR trên 11% đảm bảo hoạt động kinh doanh. SHB dự kiến tăng vốn lên 45,942 tỷ đồng, tiếp tục phát triển mạnh mẽ.</t>
  </si>
  <si>
    <t>https://image.vietstock.vn/2025/07/30/shb-quy-2-2025.jpg</t>
  </si>
  <si>
    <t>http://vietstock.vn/2025/07/shb-lai-truoc-thue-quy-2-tang-59-6-thang-thuc-hien-61-ke-hoach-nam-737-1334722.htm</t>
  </si>
  <si>
    <t>ACV chốt danh sách cổ đông để phát hành hơn 1,4 tỷ cổ phiếu trả cổ tức</t>
  </si>
  <si>
    <t>ACV phát hành 1,4 tỷ cổ phiếu trả cổ tức 64,58% từ lợi nhuận 31/12/2023.  Ngày giao dịch không hưởng quyền là 7/8, ngày đăng ký cuối cùng 8/8.  Vốn điều lệ ACV tăng từ 21.771 tỷ lên 35.830 tỷ đồng.  Lợi nhuận trước thuế 6 tháng đầu năm 2025 đạt 5,9 nghìn tỷ đồng.  ACV dự kiến doanh thu 2025 đạt 22,2 nghìn tỷ đồng, hành khách 119 triệu.</t>
  </si>
  <si>
    <t>https://media.vneconomy.vn/images/upload//2025/07/29/acv.gif</t>
  </si>
  <si>
    <t>https://vneconomy.vn/acv-chot-danh-sach-co-dong-de-phat-hanh-hon-1-4-ty-co-phieu-tra-co-tuc.htm</t>
  </si>
  <si>
    <t>FPT Retail lãi kỷ lục, bán lượng nhỏ cổ phần Long Châu</t>
  </si>
  <si>
    <t>FPT Retail đạt lợi nhuận sau thuế 157 tỷ đồng quý II, gấp 224% cùng kỳ. Lợi nhuận bán niên 370 tỷ đồng là mức cao nhất lịch sử. Doanh thu thuần quý II tăng 23% lên 11.390 tỷ đồng, nhờ Long Châu tăng 40%. Công ty giảm 2,15% cổ phần tại công ty con Đầu tư Long Châu. Tổng tài sản tăng 16%, nợ phải trả lên 14.949 tỷ đồng.</t>
  </si>
  <si>
    <t>https://cdn.vietnambiz.vn/1881912202208555/images/2025/07/29/frt-1-2025072923130192.png?width=700</t>
  </si>
  <si>
    <t>https://vietnambiz.vn/fpt-retail-lai-ky-luc-ban-luong-nho-co-phan-long-chau-2025729234537595.htm</t>
  </si>
  <si>
    <t>VPBank nhận khoản vay 350 triệu USD thúc đẩy phát triển bền vững</t>
  </si>
  <si>
    <t>VPBank ký khoản vay 350 triệu USD với các định chế tài chính quốc tế. Khoản vay 5 năm hỗ trợ tài chính xã hội, xanh và hạ tầng thiết yếu. Giao dịch này đánh dấu lần đầu BII và EFA cho vay trực tiếp tại Đông Nam Á. Nguồn vốn giúp VPBank mở rộng danh mục xanh, xã hội và hỗ trợ doanh nghiệp Việt Nam. Thỏa thuận này khẳng định uy tín quốc tế và chiến lược phát triển bền vững của VPBank.</t>
  </si>
  <si>
    <t>https://cdn.vietnambiz.vn/1881912202208555/images/2025/07/29/unknown-20250729180522561.jpg?width=700</t>
  </si>
  <si>
    <t>https://vietnambiz.vn/vpbank-nhan-khoan-vay-350-trieu-usd-thuc-day-phat-trien-ben-vung-20257291872312.htm</t>
  </si>
  <si>
    <t>Dệt may Thành Công lãi bán niên cao nhất lịch sử</t>
  </si>
  <si>
    <t>Lợi nhuận nửa đầu năm 2024 của TCM đạt đỉnh lịch sử 161 tỷ đồng. Doanh thu thuần tăng 6% đạt 1.884 tỷ đồng, hoàn thành 58% kế hoạch lợi nhuận. Cải thiện biên lãi gộp lên 18,4% và giảm chi phí hoạt động giúp công ty tăng trưởng. Lĩnh vực may chiếm 75% doanh thu, xuất khẩu chiếm 88% với châu Á là thị trường chính. TCM đang mở rộng sang EU, CPTPP, Trung Đông, Nam Mỹ bù đắp khó khăn tại Mỹ.</t>
  </si>
  <si>
    <t>https://cdn.vietnambiz.vn/1881912202208555/images/2025/07/29/tcm-1-20250729161336634.png?width=700</t>
  </si>
  <si>
    <t>https://vietnambiz.vn/det-may-thanh-cong-lai-ban-nien-cao-nhat-lich-su-2025729164013525.htm</t>
  </si>
  <si>
    <t>Điện Gia Lai tiếp tục đột biến, lãi 6 tháng cao hơn 3 năm trước cộng lại</t>
  </si>
  <si>
    <t>Bán Thủy điện Trường Phú và Điện gió Tân Phú Đông 1 tăng doanh thu, giúp lãi bán niên Điện Gia Lai đạt 771 tỷ đồng. Lợi nhuận sau thuế tăng vọt 8 lần, đạt 166 tỷ đồng trong quý II/2024. Lũy kế 6 tháng, công ty đạt lợi nhuận sau thuế 711 tỷ đồng, gấp 6 lần cùng kỳ. Mức lợi nhuận này cao hơn tổng 3 năm trước cộng lại. Công ty đã vượt 12% chỉ tiêu lợi nhuận năm nay.</t>
  </si>
  <si>
    <t>https://cdn.vietnambiz.vn/1881912202208555/images/2025/07/29/geg-1-20250729110140398.png?width=700</t>
  </si>
  <si>
    <t>https://vietnambiz.vn/dien-gia-lai-tiep-tuc-dot-bien-lai-6-thang-cao-hon-3-nam-truoc-cong-lai-2025729114327457.htm</t>
  </si>
  <si>
    <t>Novaland lỗ ròng 161 tỷ đồng quý II/2025, nợ 32.000 tỷ đồng đáo hạn 12 tháng. Nửa đầu năm 2025, doanh thu 3.750 tỷ đồng, lỗ ròng 600 tỷ. Doanh nghiệp gặp khó khăn thanh toán các khoản nợ tồn đọng còn lại. Novaland tiếp tục tìm phương án tái cấu trúc nợ đến cuối năm 2026. Sắp tới, công ty họp ĐHĐCĐ bất thường về phát hành cổ phiếu.</t>
  </si>
  <si>
    <t xml:space="preserve">Lợi nhuận sau thuế quý II/2025 của Viglacera tăng mạnh 216% đạt 540 tỷ đồng nhờ KCN. Doanh thu thuần quý II đạt 3.240 tỷ đồng, tăng 19%, mảng KCN chiếm 1.005 tỷ đồng. Lợi nhuận gộp tăng 76% đạt 1.147 tỷ đồng, KCN đóng góp 807 tỷ, vượt trội so với cùng kỳ. 6 tháng đầu năm 2025, doanh thu đạt 6.095 tỷ, lợi nhuận sau thuế đạt 839 tỷ, tăng 106%. Tổng tài sản của Viglacera đạt 25.502 tỷ đồng, tăng 2,7% so với đầu năm.
</t>
  </si>
  <si>
    <t>Hai cổ phiếu "ngậm ngùi" đứng ngoài cuộc vui giữa ngày VN-Index lên đỉnh mới</t>
  </si>
  <si>
    <t xml:space="preserve">Phiên 28/7, VN-Index đạt 1.577,42 điểm, thanh khoản kỷ lục 46.500 tỷ đồng. Cổ phiếu LDG giảm sàn lần thứ tư, hiện giá chỉ còn 5.630 đồng/cp, giảm 20%. Vinasun cũng giảm sàn do kết quả kinh doanh quý 2/2025 kém, lãi 10 tỷ đồng. LDG ghi nhận lỗ lũy kế 1.375 tỷ đồng, trong khi Vinasun hoàn thành 40% mục tiêu lợi nhuận. Nhóm chứng khoán, ngân hàng tăng mạnh, trong khi hai mã trên lại "ngụp lặn".
</t>
  </si>
  <si>
    <t>https://cafefcdn.com/thumb_w/640/203337114487263232/2025/7/28/avatar1753694523107-1753694523509536397885.jpg</t>
  </si>
  <si>
    <t>https://cafef.vn/hai-co-phieu-ngam-ngui-dung-ngoai-cuoc-vui-giua-ngay-vn-index-len-dinh-moi-188250728162239149.chn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</si>
</sst>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hh:mm:ss\ dd/mm/yyyy"/>
  </numFmts>
  <fonts count="25" x14ac:knownFonts="1">
    <font>
      <sz val="11"/>
      <color theme="1"/>
      <name val="Calibri"/>
      <family val="2"/>
      <scheme val="minor"/>
    </font>
    <font>
      <sz val="11"/>
      <color theme="1"/>
      <name val="Calibri"/>
      <family val="2"/>
      <scheme val="minor"/>
    </font>
    <font>
      <b/>
      <sz val="15"/>
      <color theme="3"/>
      <name val="Calibri"/>
      <family val="2"/>
      <scheme val="minor"/>
    </font>
    <font>
      <sz val="8"/>
      <name val="Calibri"/>
      <family val="2"/>
      <scheme val="minor"/>
    </font>
    <font>
      <b/>
      <sz val="18"/>
      <color rgb="FF11588C"/>
      <name val="Calibri"/>
      <family val="2"/>
      <scheme val="minor"/>
    </font>
    <font>
      <b/>
      <sz val="11"/>
      <color rgb="FF033F64"/>
      <name val="Calibri"/>
      <family val="2"/>
      <scheme val="minor"/>
    </font>
    <font>
      <b/>
      <sz val="10"/>
      <color rgb="FF033F64"/>
      <name val="Calibri"/>
      <family val="2"/>
      <scheme val="minor"/>
    </font>
    <font>
      <b/>
      <sz val="9"/>
      <color theme="1"/>
      <name val="Calibri"/>
      <family val="2"/>
      <scheme val="minor"/>
    </font>
    <font>
      <sz val="9"/>
      <name val="Calibri"/>
      <family val="2"/>
      <scheme val="minor"/>
    </font>
    <font>
      <sz val="8"/>
      <color rgb="FF033F64"/>
      <name val="Calibri"/>
      <family val="2"/>
      <scheme val="minor"/>
    </font>
    <font>
      <sz val="9"/>
      <color rgb="FF11588C"/>
      <name val="Calibri"/>
      <family val="2"/>
      <scheme val="minor"/>
    </font>
    <font>
      <b/>
      <sz val="8"/>
      <color rgb="FF054372"/>
      <name val="Calibri"/>
      <family val="2"/>
      <scheme val="minor"/>
    </font>
    <font>
      <b/>
      <sz val="11"/>
      <color rgb="FF3F3F3F"/>
      <name val="Calibri"/>
      <family val="2"/>
      <scheme val="minor"/>
    </font>
    <font>
      <sz val="11"/>
      <color theme="0"/>
      <name val="Calibri"/>
      <family val="2"/>
      <scheme val="minor"/>
    </font>
    <font>
      <sz val="9"/>
      <color theme="1"/>
      <name val="Calibri"/>
      <family val="2"/>
      <scheme val="minor"/>
    </font>
    <font>
      <sz val="10"/>
      <color theme="1"/>
      <name val="Calibri"/>
      <family val="2"/>
      <scheme val="minor"/>
    </font>
    <font>
      <b/>
      <sz val="10"/>
      <color rgb="FF054372"/>
      <name val="Calibri"/>
      <family val="2"/>
      <scheme val="minor"/>
    </font>
    <font>
      <b/>
      <sz val="9"/>
      <color rgb="FF033F64"/>
      <name val="Calibri"/>
      <family val="2"/>
      <scheme val="minor"/>
    </font>
    <font>
      <b/>
      <sz val="9"/>
      <color rgb="FF054372"/>
      <name val="Calibri"/>
      <family val="2"/>
      <scheme val="minor"/>
    </font>
    <font>
      <b/>
      <sz val="11"/>
      <color rgb="FF054372"/>
      <name val="Calibri"/>
      <family val="2"/>
      <scheme val="minor"/>
    </font>
    <font>
      <b/>
      <sz val="12"/>
      <color rgb="FF11588C"/>
      <name val="Calibri"/>
      <family val="2"/>
      <scheme val="minor"/>
    </font>
    <font>
      <b/>
      <sz val="10"/>
      <color theme="0"/>
      <name val="Calibri"/>
      <family val="2"/>
      <scheme val="minor"/>
    </font>
    <font>
      <b/>
      <sz val="12"/>
      <color rgb="FFC00000"/>
      <name val="Calibri"/>
      <family val="2"/>
      <scheme val="minor"/>
    </font>
    <font>
      <b/>
      <sz val="10"/>
      <color rgb="FF11588C"/>
      <name val="Calibri"/>
      <family val="2"/>
      <scheme val="minor"/>
    </font>
    <font>
      <b/>
      <u/>
      <sz val="10"/>
      <color rgb="FFB41C49"/>
      <name val="Calibri"/>
      <family val="2"/>
      <scheme val="minor"/>
    </font>
  </fonts>
  <fills count="7">
    <fill>
      <patternFill patternType="none"/>
    </fill>
    <fill>
      <patternFill patternType="gray125"/>
    </fill>
    <fill>
      <patternFill patternType="solid">
        <fgColor rgb="FFDEEBF6"/>
        <bgColor indexed="64"/>
      </patternFill>
    </fill>
    <fill>
      <patternFill patternType="solid">
        <fgColor rgb="FFF2F2F2"/>
      </patternFill>
    </fill>
    <fill>
      <patternFill patternType="solid">
        <fgColor theme="0"/>
        <bgColor indexed="64"/>
      </patternFill>
    </fill>
    <fill>
      <patternFill patternType="solid">
        <fgColor theme="8"/>
      </patternFill>
    </fill>
    <fill>
      <patternFill patternType="solid">
        <fgColor rgb="FF11588C"/>
        <bgColor indexed="64"/>
      </patternFill>
    </fill>
  </fills>
  <borders count="10">
    <border>
      <left/>
      <right/>
      <top/>
      <bottom/>
      <diagonal/>
    </border>
    <border>
      <left/>
      <right/>
      <top/>
      <bottom style="thick">
        <color theme="4"/>
      </bottom>
      <diagonal/>
    </border>
    <border>
      <left/>
      <right/>
      <top style="medium">
        <color rgb="FF11588C"/>
      </top>
      <bottom/>
      <diagonal/>
    </border>
    <border>
      <left/>
      <right/>
      <top style="thin">
        <color rgb="FF054372"/>
      </top>
      <bottom/>
      <diagonal/>
    </border>
    <border>
      <left style="thin">
        <color rgb="FF3F3F3F"/>
      </left>
      <right style="thin">
        <color rgb="FF3F3F3F"/>
      </right>
      <top style="thin">
        <color rgb="FF3F3F3F"/>
      </top>
      <bottom style="thin">
        <color rgb="FF3F3F3F"/>
      </bottom>
      <diagonal/>
    </border>
    <border>
      <left/>
      <right/>
      <top style="medium">
        <color rgb="FF054372"/>
      </top>
      <bottom/>
      <diagonal/>
    </border>
    <border>
      <left/>
      <right/>
      <top style="medium">
        <color rgb="FF033F64"/>
      </top>
      <bottom/>
      <diagonal/>
    </border>
    <border>
      <left style="thin">
        <color theme="0"/>
      </left>
      <right/>
      <top/>
      <bottom/>
      <diagonal/>
    </border>
    <border>
      <left/>
      <right/>
      <top/>
      <bottom style="thin">
        <color rgb="FF0976C7"/>
      </bottom>
      <diagonal/>
    </border>
    <border>
      <left/>
      <right/>
      <top style="thin">
        <color rgb="FF0976C7"/>
      </top>
      <bottom style="thin">
        <color rgb="FF0976C7"/>
      </bottom>
      <diagonal/>
    </border>
  </borders>
  <cellStyleXfs count="5">
    <xf numFmtId="0" fontId="0" fillId="0" borderId="0"/>
    <xf numFmtId="9" fontId="1" fillId="0" borderId="0" applyFont="0" applyFill="0" applyBorder="0" applyAlignment="0" applyProtection="0"/>
    <xf numFmtId="0" fontId="2" fillId="0" borderId="1" applyNumberFormat="0" applyFill="0" applyAlignment="0" applyProtection="0"/>
    <xf numFmtId="0" fontId="12" fillId="3" borderId="4" applyNumberFormat="0" applyAlignment="0" applyProtection="0"/>
    <xf numFmtId="0" fontId="13" fillId="5" borderId="0" applyNumberFormat="0" applyBorder="0" applyAlignment="0" applyProtection="0"/>
  </cellStyleXfs>
  <cellXfs count="76">
    <xf numFmtId="0" fontId="0" fillId="0" borderId="0" xfId="0"/>
    <xf numFmtId="22" fontId="0" fillId="0" borderId="0" xfId="0" applyNumberFormat="1"/>
    <xf numFmtId="14" fontId="0" fillId="0" borderId="0" xfId="0" applyNumberFormat="1"/>
    <xf numFmtId="0" fontId="4" fillId="0" borderId="0" xfId="0" applyFont="1" applyAlignment="1">
      <alignment horizontal="left" vertical="center"/>
    </xf>
    <xf numFmtId="4" fontId="6" fillId="0" borderId="0" xfId="0" applyNumberFormat="1" applyFont="1" applyAlignment="1">
      <alignment horizontal="left" vertical="center"/>
    </xf>
    <xf numFmtId="10" fontId="7" fillId="0" borderId="0" xfId="1" applyNumberFormat="1" applyFont="1" applyBorder="1" applyAlignment="1">
      <alignment horizontal="center" vertical="center"/>
    </xf>
    <xf numFmtId="0" fontId="9" fillId="0" borderId="0" xfId="0" applyFont="1" applyAlignment="1">
      <alignment horizontal="right" vertical="top"/>
    </xf>
    <xf numFmtId="0" fontId="10" fillId="0" borderId="2" xfId="0" applyFont="1" applyBorder="1" applyAlignment="1">
      <alignment horizontal="left"/>
    </xf>
    <xf numFmtId="0" fontId="10" fillId="0" borderId="2" xfId="0" applyFont="1" applyBorder="1" applyAlignment="1">
      <alignment vertical="center"/>
    </xf>
    <xf numFmtId="0" fontId="0" fillId="0" borderId="2" xfId="0" applyBorder="1"/>
    <xf numFmtId="0" fontId="10" fillId="0" borderId="2" xfId="0" applyFont="1" applyBorder="1" applyAlignment="1">
      <alignment horizontal="right"/>
    </xf>
    <xf numFmtId="0" fontId="5" fillId="0" borderId="3" xfId="0" applyFont="1" applyBorder="1" applyAlignment="1">
      <alignment horizontal="left" vertical="center"/>
    </xf>
    <xf numFmtId="2" fontId="7" fillId="0" borderId="0" xfId="1" applyNumberFormat="1" applyFont="1" applyBorder="1" applyAlignment="1">
      <alignment horizontal="right" vertical="center"/>
    </xf>
    <xf numFmtId="164" fontId="7" fillId="0" borderId="0" xfId="1" applyNumberFormat="1" applyFont="1" applyBorder="1" applyAlignment="1">
      <alignment horizontal="right" vertical="center"/>
    </xf>
    <xf numFmtId="0" fontId="11" fillId="0" borderId="3" xfId="0" applyFont="1" applyBorder="1" applyAlignment="1">
      <alignment horizontal="right"/>
    </xf>
    <xf numFmtId="0" fontId="11" fillId="0" borderId="0" xfId="0" applyFont="1" applyAlignment="1">
      <alignment horizontal="right"/>
    </xf>
    <xf numFmtId="0" fontId="5" fillId="0" borderId="0" xfId="0" applyFont="1" applyAlignment="1">
      <alignment horizontal="left" vertical="center"/>
    </xf>
    <xf numFmtId="165" fontId="0" fillId="0" borderId="0" xfId="0" applyNumberFormat="1"/>
    <xf numFmtId="0" fontId="12" fillId="3" borderId="4" xfId="3" applyNumberFormat="1"/>
    <xf numFmtId="165" fontId="12" fillId="3" borderId="4" xfId="3" applyNumberFormat="1"/>
    <xf numFmtId="0" fontId="14" fillId="0" borderId="0" xfId="0" applyFont="1" applyAlignment="1">
      <alignment wrapText="1"/>
    </xf>
    <xf numFmtId="0" fontId="14" fillId="0" borderId="0" xfId="0" applyFont="1" applyAlignment="1">
      <alignment horizontal="left" vertical="center" wrapText="1"/>
    </xf>
    <xf numFmtId="2" fontId="7" fillId="0" borderId="0" xfId="1" applyNumberFormat="1" applyFont="1" applyBorder="1" applyAlignment="1">
      <alignment horizontal="left" vertical="center"/>
    </xf>
    <xf numFmtId="0" fontId="9" fillId="0" borderId="0" xfId="0" applyFont="1" applyAlignment="1">
      <alignment vertical="top"/>
    </xf>
    <xf numFmtId="0" fontId="14" fillId="0" borderId="0" xfId="0" applyFont="1"/>
    <xf numFmtId="0" fontId="17" fillId="0" borderId="0" xfId="0" applyFont="1" applyAlignment="1">
      <alignment horizontal="left" vertical="top"/>
    </xf>
    <xf numFmtId="0" fontId="18" fillId="0" borderId="0" xfId="0" applyFont="1" applyAlignment="1">
      <alignment horizontal="left" vertical="top"/>
    </xf>
    <xf numFmtId="0" fontId="18" fillId="0" borderId="0" xfId="0" applyFont="1" applyAlignment="1">
      <alignment horizontal="left" vertical="top" indent="1"/>
    </xf>
    <xf numFmtId="0" fontId="4" fillId="0" borderId="0" xfId="0" applyFont="1"/>
    <xf numFmtId="0" fontId="13" fillId="4" borderId="0" xfId="0" applyFont="1" applyFill="1"/>
    <xf numFmtId="0" fontId="21" fillId="4" borderId="0" xfId="0" applyFont="1" applyFill="1" applyAlignment="1">
      <alignment horizontal="left" vertical="center"/>
    </xf>
    <xf numFmtId="10" fontId="21" fillId="4" borderId="0" xfId="0" applyNumberFormat="1" applyFont="1" applyFill="1" applyAlignment="1">
      <alignment horizontal="lef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vertical="top"/>
    </xf>
    <xf numFmtId="0" fontId="10" fillId="0" borderId="6" xfId="0" applyFont="1" applyBorder="1"/>
    <xf numFmtId="0" fontId="5" fillId="0" borderId="0" xfId="0" applyFont="1" applyAlignment="1">
      <alignment horizontal="center" vertical="center"/>
    </xf>
    <xf numFmtId="0" fontId="0" fillId="0" borderId="0" xfId="0" applyAlignment="1">
      <alignment horizontal="center"/>
    </xf>
    <xf numFmtId="0" fontId="14" fillId="0" borderId="0" xfId="0" applyFont="1" applyAlignment="1">
      <alignment horizontal="center" vertical="center"/>
    </xf>
    <xf numFmtId="0" fontId="14" fillId="0" borderId="0" xfId="0" applyFont="1" applyAlignment="1">
      <alignment vertical="center"/>
    </xf>
    <xf numFmtId="0" fontId="24" fillId="0" borderId="0" xfId="0" applyFont="1" applyAlignment="1">
      <alignment horizontal="left"/>
    </xf>
    <xf numFmtId="0" fontId="10" fillId="0" borderId="5" xfId="0" applyFont="1" applyBorder="1"/>
    <xf numFmtId="0" fontId="23" fillId="2" borderId="0" xfId="0" applyFont="1" applyFill="1" applyAlignment="1">
      <alignment horizontal="center" vertical="center"/>
    </xf>
    <xf numFmtId="0" fontId="17" fillId="0" borderId="0" xfId="0" applyFont="1" applyAlignment="1">
      <alignment vertical="top"/>
    </xf>
    <xf numFmtId="0" fontId="17" fillId="0" borderId="0" xfId="0" applyFont="1" applyAlignment="1">
      <alignment horizontal="center" vertical="center"/>
    </xf>
    <xf numFmtId="0" fontId="21" fillId="6" borderId="0" xfId="4" applyFont="1" applyFill="1" applyAlignment="1">
      <alignment horizontal="center" vertical="center"/>
    </xf>
    <xf numFmtId="0" fontId="21" fillId="6" borderId="7" xfId="4" applyFont="1" applyFill="1" applyBorder="1" applyAlignment="1">
      <alignment horizontal="center" vertical="center"/>
    </xf>
    <xf numFmtId="0" fontId="14" fillId="0" borderId="8" xfId="0" applyFont="1" applyBorder="1" applyAlignment="1">
      <alignment horizontal="left" vertical="center" wrapText="1"/>
    </xf>
    <xf numFmtId="0" fontId="17" fillId="0" borderId="8" xfId="0" applyFont="1" applyBorder="1" applyAlignment="1">
      <alignment horizontal="center" vertical="center"/>
    </xf>
    <xf numFmtId="0" fontId="14" fillId="0" borderId="9" xfId="0" applyFont="1" applyBorder="1" applyAlignment="1">
      <alignment horizontal="left" vertical="center" wrapText="1"/>
    </xf>
    <xf numFmtId="0" fontId="17" fillId="0" borderId="9" xfId="0" applyFont="1" applyBorder="1" applyAlignment="1">
      <alignment horizontal="center" vertical="center"/>
    </xf>
    <xf numFmtId="0" fontId="0" fillId="0" borderId="0" xfId="0"/>
    <xf numFmtId="0" fontId="17" fillId="0" borderId="0" xfId="0" applyFont="1" applyAlignment="1">
      <alignment horizontal="left" vertical="top"/>
    </xf>
    <xf numFmtId="0" fontId="20" fillId="2" borderId="0" xfId="0" applyFont="1" applyFill="1" applyAlignment="1">
      <alignment horizontal="center" vertical="center"/>
    </xf>
    <xf numFmtId="0" fontId="15" fillId="0" borderId="0" xfId="0" applyFont="1" applyAlignment="1">
      <alignment horizontal="left" vertical="center" wrapText="1"/>
    </xf>
    <xf numFmtId="0" fontId="4" fillId="0" borderId="0" xfId="0" applyFont="1" applyAlignment="1">
      <alignment horizontal="left" vertical="center"/>
    </xf>
    <xf numFmtId="0" fontId="5" fillId="0" borderId="0" xfId="0" applyFont="1" applyAlignment="1">
      <alignment horizontal="center" vertical="center"/>
    </xf>
    <xf numFmtId="0" fontId="22" fillId="0" borderId="0" xfId="0" applyFont="1" applyAlignment="1">
      <alignment horizontal="center" vertical="center" wrapText="1"/>
    </xf>
    <xf numFmtId="0" fontId="10" fillId="0" borderId="6" xfId="0" applyFont="1" applyBorder="1" applyAlignment="1">
      <alignment horizontal="right"/>
    </xf>
    <xf numFmtId="4" fontId="6" fillId="0" borderId="0" xfId="0" applyNumberFormat="1" applyFont="1" applyAlignment="1">
      <alignment horizontal="left" vertical="center" wrapText="1"/>
    </xf>
    <xf numFmtId="0" fontId="14" fillId="0" borderId="0" xfId="0" applyFont="1" applyAlignment="1">
      <alignment horizontal="left" vertical="top" wrapText="1"/>
    </xf>
    <xf numFmtId="0" fontId="10" fillId="0" borderId="5" xfId="0" applyFont="1" applyBorder="1" applyAlignment="1">
      <alignment horizontal="left"/>
    </xf>
    <xf numFmtId="0" fontId="19" fillId="0" borderId="0" xfId="0" applyFont="1" applyAlignment="1">
      <alignment horizontal="left" vertical="center" wrapText="1" indent="1"/>
    </xf>
    <xf numFmtId="0" fontId="8" fillId="0" borderId="0" xfId="0" applyFont="1" applyAlignment="1">
      <alignment horizontal="left" vertical="top" wrapText="1" indent="1"/>
    </xf>
    <xf numFmtId="2" fontId="16" fillId="0" borderId="0" xfId="1" applyNumberFormat="1" applyFont="1" applyBorder="1" applyAlignment="1">
      <alignment horizontal="left" vertical="center" wrapText="1"/>
    </xf>
    <xf numFmtId="0" fontId="9" fillId="0" borderId="0" xfId="0" applyFont="1" applyAlignment="1">
      <alignment horizontal="right" vertical="top"/>
    </xf>
    <xf numFmtId="0" fontId="10" fillId="0" borderId="2" xfId="0" applyFont="1" applyBorder="1" applyAlignment="1">
      <alignment horizontal="left"/>
    </xf>
    <xf numFmtId="4" fontId="8" fillId="0" borderId="0" xfId="0" applyNumberFormat="1" applyFont="1" applyAlignment="1">
      <alignment horizontal="left" vertical="top" wrapText="1"/>
    </xf>
    <xf numFmtId="0" fontId="2" fillId="0" borderId="1" xfId="2" applyNumberFormat="1" applyAlignment="1">
      <alignment horizontal="center"/>
    </xf>
    <xf numFmtId="14" fontId="2" fillId="0" borderId="1" xfId="2" applyNumberFormat="1" applyAlignment="1">
      <alignment horizontal="center"/>
    </xf>
    <xf numFmtId="0" fontId="23" fillId="2" borderId="0" xfId="0" applyFont="1" applyFill="1" applyAlignment="1">
      <alignment horizontal="center" vertical="center"/>
    </xf>
    <xf numFmtId="10" fontId="7" fillId="0" borderId="0" xfId="1" applyNumberFormat="1" applyFont="1" applyAlignment="1">
      <alignment vertical="center"/>
    </xf>
    <xf numFmtId="0" fontId="15" fillId="0" borderId="0" xfId="0" applyFont="1" applyAlignment="1"/>
    <xf numFmtId="0" fontId="15" fillId="0" borderId="0" xfId="0" applyFont="1" applyAlignment="1">
      <alignment horizontal="left"/>
    </xf>
    <xf numFmtId="10" fontId="16" fillId="0" borderId="0" xfId="1" applyNumberFormat="1" applyFont="1" applyAlignment="1"/>
    <xf numFmtId="10" fontId="16" fillId="0" borderId="0" xfId="1" applyNumberFormat="1" applyFont="1" applyAlignment="1">
      <alignment horizontal="right"/>
    </xf>
  </cellXfs>
  <cellStyles count="5">
    <cellStyle name="Accent5" xfId="4" builtinId="45"/>
    <cellStyle name="Heading 1" xfId="2" builtinId="16"/>
    <cellStyle name="Normal" xfId="0" builtinId="0"/>
    <cellStyle name="Output" xfId="3" builtinId="21"/>
    <cellStyle name="Percent" xfId="1" builtinId="5"/>
  </cellStyles>
  <dxfs count="84">
    <dxf>
      <numFmt numFmtId="27" formatCode="dd/mm/yyyy\ hh:mm"/>
    </dxf>
    <dxf>
      <numFmt numFmtId="27" formatCode="dd/mm/yyyy\ hh:mm"/>
    </dxf>
    <dxf>
      <numFmt numFmtId="19" formatCode="dd/mm/yyyy"/>
    </dxf>
    <dxf>
      <font>
        <color rgb="FFFFC000"/>
      </font>
    </dxf>
    <dxf>
      <font>
        <color rgb="FFFF0000"/>
      </font>
    </dxf>
    <dxf>
      <font>
        <color rgb="FF00B050"/>
      </font>
    </dxf>
    <dxf>
      <font>
        <color rgb="FFFFC000"/>
      </font>
    </dxf>
    <dxf>
      <font>
        <color rgb="FFFF0000"/>
      </font>
    </dxf>
    <dxf>
      <font>
        <color rgb="FF00B050"/>
      </font>
    </dxf>
    <dxf>
      <font>
        <color rgb="FFFFC000"/>
      </font>
    </dxf>
    <dxf>
      <font>
        <color rgb="FFFF0000"/>
      </font>
    </dxf>
    <dxf>
      <font>
        <color rgb="FF00B050"/>
      </font>
    </dxf>
    <dxf>
      <font>
        <color rgb="FFFFC000"/>
      </font>
    </dxf>
    <dxf>
      <font>
        <color rgb="FFFF0000"/>
      </font>
    </dxf>
    <dxf>
      <font>
        <color rgb="FF00B050"/>
      </font>
    </dxf>
    <dxf>
      <font>
        <color rgb="FFFFC000"/>
      </font>
    </dxf>
    <dxf>
      <font>
        <color rgb="FFFF0000"/>
      </font>
    </dxf>
    <dxf>
      <font>
        <color rgb="FF00B050"/>
      </font>
    </dxf>
    <dxf>
      <font>
        <color rgb="FFFFC000"/>
      </font>
    </dxf>
    <dxf>
      <font>
        <color rgb="FFFF0000"/>
      </font>
    </dxf>
    <dxf>
      <font>
        <color rgb="FF00B05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FFC000"/>
      </font>
    </dxf>
    <dxf>
      <font>
        <color rgb="FFFF0000"/>
      </font>
    </dxf>
    <dxf>
      <font>
        <color rgb="FF00B050"/>
      </font>
    </dxf>
    <dxf>
      <font>
        <color rgb="FFFFC000"/>
      </font>
    </dxf>
    <dxf>
      <font>
        <color rgb="FFFF0000"/>
      </font>
    </dxf>
    <dxf>
      <font>
        <color rgb="FF00B050"/>
      </font>
    </dxf>
    <dxf>
      <font>
        <color rgb="FFFFC000"/>
      </font>
    </dxf>
    <dxf>
      <font>
        <color rgb="FFFF0000"/>
      </font>
    </dxf>
    <dxf>
      <font>
        <color rgb="FF00B050"/>
      </font>
    </dxf>
    <dxf>
      <font>
        <color rgb="FFFFC000"/>
      </font>
    </dxf>
    <dxf>
      <font>
        <color rgb="FFFF0000"/>
      </font>
    </dxf>
    <dxf>
      <font>
        <color rgb="FF00B05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054372"/>
      <color rgb="FF005993"/>
      <color rgb="FF0976C7"/>
      <color rgb="FFC71585"/>
      <color rgb="FFE4527C"/>
      <color rgb="FFB41C49"/>
      <color rgb="FF1394F5"/>
      <color rgb="FF3776C9"/>
      <color rgb="FFD9D9D9"/>
      <color rgb="FF19508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20/07/relationships/rdRichValueWebImage" Target="richData/rdRichValueWebImage.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dRichValue" Target="richData/rdrichvalue.xml"/><Relationship Id="rId10" Type="http://schemas.openxmlformats.org/officeDocument/2006/relationships/styles" Target="styles.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onnections" Target="connections.xml"/><Relationship Id="rId14" Type="http://schemas.microsoft.com/office/2022/10/relationships/richValueRel" Target="richData/richValueRel.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themeOverride" Target="../theme/themeOverride6.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7.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themeOverride" Target="../theme/themeOverride8.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2.4271906367269221E-2"/>
          <c:w val="1"/>
          <c:h val="0.97572809363273083"/>
        </c:manualLayout>
      </c:layout>
      <c:barChart>
        <c:barDir val="col"/>
        <c:grouping val="clustered"/>
        <c:varyColors val="0"/>
        <c:ser>
          <c:idx val="0"/>
          <c:order val="0"/>
          <c:tx>
            <c:strRef>
              <c:f>'data 8h30'!$D$2</c:f>
              <c:strCache>
                <c:ptCount val="1"/>
                <c:pt idx="0">
                  <c:v>1d_change</c:v>
                </c:pt>
              </c:strCache>
            </c:strRef>
          </c:tx>
          <c:spPr>
            <a:solidFill>
              <a:srgbClr val="00B050">
                <a:alpha val="20000"/>
              </a:srgbClr>
            </a:solidFill>
            <a:ln w="25400">
              <a:noFill/>
            </a:ln>
            <a:effectLst/>
          </c:spPr>
          <c:invertIfNegative val="1"/>
          <c:cat>
            <c:numRef>
              <c:f>'data 8h30'!$A$3:$A$22</c:f>
              <c:numCache>
                <c:formatCode>m/d/yyyy</c:formatCode>
                <c:ptCount val="20"/>
                <c:pt idx="0">
                  <c:v>45868</c:v>
                </c:pt>
                <c:pt idx="1">
                  <c:v>45867</c:v>
                </c:pt>
                <c:pt idx="2">
                  <c:v>45866</c:v>
                </c:pt>
                <c:pt idx="3">
                  <c:v>45863</c:v>
                </c:pt>
                <c:pt idx="4">
                  <c:v>45862</c:v>
                </c:pt>
                <c:pt idx="5">
                  <c:v>45861</c:v>
                </c:pt>
                <c:pt idx="6">
                  <c:v>45860</c:v>
                </c:pt>
                <c:pt idx="7">
                  <c:v>45859</c:v>
                </c:pt>
                <c:pt idx="8">
                  <c:v>45856</c:v>
                </c:pt>
                <c:pt idx="9">
                  <c:v>45855</c:v>
                </c:pt>
                <c:pt idx="10">
                  <c:v>45854</c:v>
                </c:pt>
                <c:pt idx="11">
                  <c:v>45853</c:v>
                </c:pt>
                <c:pt idx="12">
                  <c:v>45852</c:v>
                </c:pt>
                <c:pt idx="13">
                  <c:v>45849</c:v>
                </c:pt>
                <c:pt idx="14">
                  <c:v>45848</c:v>
                </c:pt>
                <c:pt idx="15">
                  <c:v>45847</c:v>
                </c:pt>
                <c:pt idx="16">
                  <c:v>45846</c:v>
                </c:pt>
                <c:pt idx="17">
                  <c:v>45845</c:v>
                </c:pt>
                <c:pt idx="18">
                  <c:v>45842</c:v>
                </c:pt>
                <c:pt idx="19">
                  <c:v>45841</c:v>
                </c:pt>
              </c:numCache>
            </c:numRef>
          </c:cat>
          <c:val>
            <c:numRef>
              <c:f>'data 8h30'!$D$3:$D$22</c:f>
              <c:numCache>
                <c:formatCode>General</c:formatCode>
                <c:ptCount val="20"/>
                <c:pt idx="0">
                  <c:v>9.5218127491261129E-3</c:v>
                </c:pt>
                <c:pt idx="1">
                  <c:v>-4.1100029510004576E-2</c:v>
                </c:pt>
                <c:pt idx="2">
                  <c:v>1.7170350642114363E-2</c:v>
                </c:pt>
                <c:pt idx="3">
                  <c:v>6.6468456836472622E-3</c:v>
                </c:pt>
                <c:pt idx="4">
                  <c:v>5.75937512813951E-3</c:v>
                </c:pt>
                <c:pt idx="5">
                  <c:v>1.835008982584041E-3</c:v>
                </c:pt>
                <c:pt idx="6">
                  <c:v>1.6491020119961952E-2</c:v>
                </c:pt>
                <c:pt idx="7">
                  <c:v>-8.1681316984459906E-3</c:v>
                </c:pt>
                <c:pt idx="8">
                  <c:v>4.8791749609746748E-3</c:v>
                </c:pt>
                <c:pt idx="9">
                  <c:v>9.8545137150918283E-3</c:v>
                </c:pt>
                <c:pt idx="10">
                  <c:v>1.0146130860475999E-2</c:v>
                </c:pt>
                <c:pt idx="11">
                  <c:v>-6.6443731989913601E-3</c:v>
                </c:pt>
                <c:pt idx="12">
                  <c:v>8.6845805172848234E-3</c:v>
                </c:pt>
                <c:pt idx="13">
                  <c:v>8.3838265366049658E-3</c:v>
                </c:pt>
                <c:pt idx="14">
                  <c:v>1.0004798994454056E-2</c:v>
                </c:pt>
                <c:pt idx="15">
                  <c:v>1.1204827963525066E-2</c:v>
                </c:pt>
                <c:pt idx="16">
                  <c:v>9.5572955392437819E-3</c:v>
                </c:pt>
                <c:pt idx="17">
                  <c:v>1.0879895173920184E-2</c:v>
                </c:pt>
                <c:pt idx="18">
                  <c:v>3.6252929949043278E-3</c:v>
                </c:pt>
                <c:pt idx="19">
                  <c:v>-1.8994828416616372E-3</c:v>
                </c:pt>
              </c:numCache>
            </c:numRef>
          </c:val>
          <c:extLst>
            <c:ext xmlns:c14="http://schemas.microsoft.com/office/drawing/2007/8/2/chart" uri="{6F2FDCE9-48DA-4B69-8628-5D25D57E5C99}">
              <c14:invertSolidFillFmt>
                <c14:spPr xmlns:c14="http://schemas.microsoft.com/office/drawing/2007/8/2/chart">
                  <a:solidFill>
                    <a:srgbClr val="FF0000"/>
                  </a:solidFill>
                  <a:ln w="25400">
                    <a:noFill/>
                  </a:ln>
                  <a:effectLst/>
                </c14:spPr>
              </c14:invertSolidFillFmt>
            </c:ext>
            <c:ext xmlns:c16="http://schemas.microsoft.com/office/drawing/2014/chart" uri="{C3380CC4-5D6E-409C-BE32-E72D297353CC}">
              <c16:uniqueId val="{00000000-43E5-4524-83DF-F707CD52130A}"/>
            </c:ext>
          </c:extLst>
        </c:ser>
        <c:dLbls>
          <c:showLegendKey val="0"/>
          <c:showVal val="0"/>
          <c:showCatName val="0"/>
          <c:showSerName val="0"/>
          <c:showPercent val="0"/>
          <c:showBubbleSize val="0"/>
        </c:dLbls>
        <c:gapWidth val="10"/>
        <c:axId val="855971327"/>
        <c:axId val="855981407"/>
      </c:barChart>
      <c:lineChart>
        <c:grouping val="standard"/>
        <c:varyColors val="0"/>
        <c:ser>
          <c:idx val="1"/>
          <c:order val="1"/>
          <c:tx>
            <c:strRef>
              <c:f>'data 8h30'!$E$2</c:f>
              <c:strCache>
                <c:ptCount val="1"/>
                <c:pt idx="0">
                  <c:v>cum_change</c:v>
                </c:pt>
              </c:strCache>
            </c:strRef>
          </c:tx>
          <c:spPr>
            <a:ln w="19050" cap="rnd">
              <a:solidFill>
                <a:srgbClr val="054372">
                  <a:alpha val="50000"/>
                </a:srgbClr>
              </a:solidFill>
              <a:round/>
            </a:ln>
            <a:effectLst/>
          </c:spPr>
          <c:marker>
            <c:symbol val="none"/>
          </c:marker>
          <c:cat>
            <c:numRef>
              <c:f>'data 8h30'!$A$3:$A$22</c:f>
              <c:numCache>
                <c:formatCode>m/d/yyyy</c:formatCode>
                <c:ptCount val="20"/>
                <c:pt idx="0">
                  <c:v>45868</c:v>
                </c:pt>
                <c:pt idx="1">
                  <c:v>45867</c:v>
                </c:pt>
                <c:pt idx="2">
                  <c:v>45866</c:v>
                </c:pt>
                <c:pt idx="3">
                  <c:v>45863</c:v>
                </c:pt>
                <c:pt idx="4">
                  <c:v>45862</c:v>
                </c:pt>
                <c:pt idx="5">
                  <c:v>45861</c:v>
                </c:pt>
                <c:pt idx="6">
                  <c:v>45860</c:v>
                </c:pt>
                <c:pt idx="7">
                  <c:v>45859</c:v>
                </c:pt>
                <c:pt idx="8">
                  <c:v>45856</c:v>
                </c:pt>
                <c:pt idx="9">
                  <c:v>45855</c:v>
                </c:pt>
                <c:pt idx="10">
                  <c:v>45854</c:v>
                </c:pt>
                <c:pt idx="11">
                  <c:v>45853</c:v>
                </c:pt>
                <c:pt idx="12">
                  <c:v>45852</c:v>
                </c:pt>
                <c:pt idx="13">
                  <c:v>45849</c:v>
                </c:pt>
                <c:pt idx="14">
                  <c:v>45848</c:v>
                </c:pt>
                <c:pt idx="15">
                  <c:v>45847</c:v>
                </c:pt>
                <c:pt idx="16">
                  <c:v>45846</c:v>
                </c:pt>
                <c:pt idx="17">
                  <c:v>45845</c:v>
                </c:pt>
                <c:pt idx="18">
                  <c:v>45842</c:v>
                </c:pt>
                <c:pt idx="19">
                  <c:v>45841</c:v>
                </c:pt>
              </c:numCache>
            </c:numRef>
          </c:cat>
          <c:val>
            <c:numRef>
              <c:f>'data 8h30'!$E$3:$E$22</c:f>
              <c:numCache>
                <c:formatCode>General</c:formatCode>
                <c:ptCount val="20"/>
                <c:pt idx="0">
                  <c:v>8.6832733312949384E-2</c:v>
                </c:pt>
                <c:pt idx="1">
                  <c:v>7.7310920563823271E-2</c:v>
                </c:pt>
                <c:pt idx="2">
                  <c:v>0.11841095007382785</c:v>
                </c:pt>
                <c:pt idx="3">
                  <c:v>0.10124059943171348</c:v>
                </c:pt>
                <c:pt idx="4">
                  <c:v>9.4593753748066223E-2</c:v>
                </c:pt>
                <c:pt idx="5">
                  <c:v>8.8834378619926713E-2</c:v>
                </c:pt>
                <c:pt idx="6">
                  <c:v>8.6999369637342672E-2</c:v>
                </c:pt>
                <c:pt idx="7">
                  <c:v>7.050834951738072E-2</c:v>
                </c:pt>
                <c:pt idx="8">
                  <c:v>7.867648121582671E-2</c:v>
                </c:pt>
                <c:pt idx="9">
                  <c:v>7.3797306254852035E-2</c:v>
                </c:pt>
                <c:pt idx="10">
                  <c:v>6.3942792539760207E-2</c:v>
                </c:pt>
                <c:pt idx="11">
                  <c:v>5.3796661679284208E-2</c:v>
                </c:pt>
                <c:pt idx="12">
                  <c:v>6.0441034878275568E-2</c:v>
                </c:pt>
                <c:pt idx="13">
                  <c:v>5.1756454360990745E-2</c:v>
                </c:pt>
                <c:pt idx="14">
                  <c:v>4.3372627824385779E-2</c:v>
                </c:pt>
                <c:pt idx="15">
                  <c:v>3.3367828829931723E-2</c:v>
                </c:pt>
                <c:pt idx="16">
                  <c:v>2.2163000866406657E-2</c:v>
                </c:pt>
                <c:pt idx="17">
                  <c:v>1.2605705327162875E-2</c:v>
                </c:pt>
                <c:pt idx="18">
                  <c:v>1.7258101532426906E-3</c:v>
                </c:pt>
                <c:pt idx="19">
                  <c:v>-1.8994828416616372E-3</c:v>
                </c:pt>
              </c:numCache>
            </c:numRef>
          </c:val>
          <c:smooth val="0"/>
          <c:extLst>
            <c:ext xmlns:c16="http://schemas.microsoft.com/office/drawing/2014/chart" uri="{C3380CC4-5D6E-409C-BE32-E72D297353CC}">
              <c16:uniqueId val="{00000003-43E5-4524-83DF-F707CD52130A}"/>
            </c:ext>
          </c:extLst>
        </c:ser>
        <c:dLbls>
          <c:showLegendKey val="0"/>
          <c:showVal val="0"/>
          <c:showCatName val="0"/>
          <c:showSerName val="0"/>
          <c:showPercent val="0"/>
          <c:showBubbleSize val="0"/>
        </c:dLbls>
        <c:marker val="1"/>
        <c:smooth val="0"/>
        <c:axId val="2131318271"/>
        <c:axId val="2131317791"/>
      </c:lineChart>
      <c:catAx>
        <c:axId val="855971327"/>
        <c:scaling>
          <c:orientation val="maxMin"/>
        </c:scaling>
        <c:delete val="0"/>
        <c:axPos val="b"/>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valAx>
        <c:axId val="2131317791"/>
        <c:scaling>
          <c:orientation val="minMax"/>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8271"/>
        <c:crosses val="max"/>
        <c:crossBetween val="between"/>
      </c:valAx>
      <c:dateAx>
        <c:axId val="2131318271"/>
        <c:scaling>
          <c:orientation val="minMax"/>
        </c:scaling>
        <c:delete val="0"/>
        <c:axPos val="t"/>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7791"/>
        <c:crosses val="max"/>
        <c:auto val="1"/>
        <c:lblOffset val="100"/>
        <c:baseTimeUnit val="days"/>
      </c:date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2.4271906367269221E-2"/>
          <c:w val="1"/>
          <c:h val="0.97572809363273083"/>
        </c:manualLayout>
      </c:layout>
      <c:barChart>
        <c:barDir val="col"/>
        <c:grouping val="clustered"/>
        <c:varyColors val="0"/>
        <c:ser>
          <c:idx val="0"/>
          <c:order val="0"/>
          <c:tx>
            <c:strRef>
              <c:f>'data 8h30'!$J$2</c:f>
              <c:strCache>
                <c:ptCount val="1"/>
                <c:pt idx="0">
                  <c:v>1d_change</c:v>
                </c:pt>
              </c:strCache>
            </c:strRef>
          </c:tx>
          <c:spPr>
            <a:solidFill>
              <a:srgbClr val="00B050">
                <a:alpha val="20000"/>
              </a:srgbClr>
            </a:solidFill>
            <a:ln w="25400">
              <a:noFill/>
            </a:ln>
            <a:effectLst/>
          </c:spPr>
          <c:invertIfNegative val="1"/>
          <c:cat>
            <c:numRef>
              <c:f>'data 8h30'!$G$3:$G$22</c:f>
              <c:numCache>
                <c:formatCode>m/d/yyyy</c:formatCode>
                <c:ptCount val="20"/>
                <c:pt idx="0">
                  <c:v>45868</c:v>
                </c:pt>
                <c:pt idx="1">
                  <c:v>45867</c:v>
                </c:pt>
                <c:pt idx="2">
                  <c:v>45866</c:v>
                </c:pt>
                <c:pt idx="3">
                  <c:v>45863</c:v>
                </c:pt>
                <c:pt idx="4">
                  <c:v>45862</c:v>
                </c:pt>
                <c:pt idx="5">
                  <c:v>45861</c:v>
                </c:pt>
                <c:pt idx="6">
                  <c:v>45860</c:v>
                </c:pt>
                <c:pt idx="7">
                  <c:v>45859</c:v>
                </c:pt>
                <c:pt idx="8">
                  <c:v>45856</c:v>
                </c:pt>
                <c:pt idx="9">
                  <c:v>45855</c:v>
                </c:pt>
                <c:pt idx="10">
                  <c:v>45854</c:v>
                </c:pt>
                <c:pt idx="11">
                  <c:v>45853</c:v>
                </c:pt>
                <c:pt idx="12">
                  <c:v>45852</c:v>
                </c:pt>
                <c:pt idx="13">
                  <c:v>45849</c:v>
                </c:pt>
                <c:pt idx="14">
                  <c:v>45848</c:v>
                </c:pt>
                <c:pt idx="15">
                  <c:v>45847</c:v>
                </c:pt>
                <c:pt idx="16">
                  <c:v>45846</c:v>
                </c:pt>
                <c:pt idx="17">
                  <c:v>45845</c:v>
                </c:pt>
                <c:pt idx="18">
                  <c:v>45842</c:v>
                </c:pt>
                <c:pt idx="19">
                  <c:v>45841</c:v>
                </c:pt>
              </c:numCache>
            </c:numRef>
          </c:cat>
          <c:val>
            <c:numRef>
              <c:f>'data 8h30'!$J$3:$J$22</c:f>
              <c:numCache>
                <c:formatCode>General</c:formatCode>
                <c:ptCount val="20"/>
                <c:pt idx="0">
                  <c:v>5.8533575151442641E-3</c:v>
                </c:pt>
                <c:pt idx="1">
                  <c:v>-4.3842091497696911E-2</c:v>
                </c:pt>
                <c:pt idx="2">
                  <c:v>1.5754853456462659E-2</c:v>
                </c:pt>
                <c:pt idx="3">
                  <c:v>4.8758905637207306E-3</c:v>
                </c:pt>
                <c:pt idx="4">
                  <c:v>4.9727289336201075E-3</c:v>
                </c:pt>
                <c:pt idx="5">
                  <c:v>-1.7934822510863313E-3</c:v>
                </c:pt>
                <c:pt idx="6">
                  <c:v>1.714919651005764E-2</c:v>
                </c:pt>
                <c:pt idx="7">
                  <c:v>-9.641631997122424E-3</c:v>
                </c:pt>
                <c:pt idx="8">
                  <c:v>5.6341122425616064E-3</c:v>
                </c:pt>
                <c:pt idx="9">
                  <c:v>1.2561729088176099E-2</c:v>
                </c:pt>
                <c:pt idx="10">
                  <c:v>1.2912261310004114E-2</c:v>
                </c:pt>
                <c:pt idx="11">
                  <c:v>-7.3615012566553562E-3</c:v>
                </c:pt>
                <c:pt idx="12">
                  <c:v>7.3086268860855785E-3</c:v>
                </c:pt>
                <c:pt idx="13">
                  <c:v>1.572001254197164E-2</c:v>
                </c:pt>
                <c:pt idx="14">
                  <c:v>1.6892666843214554E-2</c:v>
                </c:pt>
                <c:pt idx="15">
                  <c:v>9.1546946067060375E-3</c:v>
                </c:pt>
                <c:pt idx="16">
                  <c:v>1.3661119725206339E-2</c:v>
                </c:pt>
                <c:pt idx="17">
                  <c:v>1.3360031695627494E-2</c:v>
                </c:pt>
                <c:pt idx="18">
                  <c:v>5.1107673568215883E-3</c:v>
                </c:pt>
                <c:pt idx="19">
                  <c:v>-1.0521315543143839E-3</c:v>
                </c:pt>
              </c:numCache>
            </c:numRef>
          </c:val>
          <c:extLst>
            <c:ext xmlns:c14="http://schemas.microsoft.com/office/drawing/2007/8/2/chart" uri="{6F2FDCE9-48DA-4B69-8628-5D25D57E5C99}">
              <c14:invertSolidFillFmt>
                <c14:spPr xmlns:c14="http://schemas.microsoft.com/office/drawing/2007/8/2/chart">
                  <a:solidFill>
                    <a:srgbClr val="FF0000"/>
                  </a:solidFill>
                  <a:ln w="25400">
                    <a:noFill/>
                  </a:ln>
                  <a:effectLst/>
                </c14:spPr>
              </c14:invertSolidFillFmt>
            </c:ext>
            <c:ext xmlns:c16="http://schemas.microsoft.com/office/drawing/2014/chart" uri="{C3380CC4-5D6E-409C-BE32-E72D297353CC}">
              <c16:uniqueId val="{00000000-43E5-4524-83DF-F707CD52130A}"/>
            </c:ext>
          </c:extLst>
        </c:ser>
        <c:dLbls>
          <c:showLegendKey val="0"/>
          <c:showVal val="0"/>
          <c:showCatName val="0"/>
          <c:showSerName val="0"/>
          <c:showPercent val="0"/>
          <c:showBubbleSize val="0"/>
        </c:dLbls>
        <c:gapWidth val="10"/>
        <c:axId val="855971327"/>
        <c:axId val="855981407"/>
      </c:barChart>
      <c:lineChart>
        <c:grouping val="standard"/>
        <c:varyColors val="0"/>
        <c:ser>
          <c:idx val="1"/>
          <c:order val="1"/>
          <c:tx>
            <c:strRef>
              <c:f>'data 8h30'!$K$2</c:f>
              <c:strCache>
                <c:ptCount val="1"/>
                <c:pt idx="0">
                  <c:v>cum_change</c:v>
                </c:pt>
              </c:strCache>
            </c:strRef>
          </c:tx>
          <c:spPr>
            <a:ln w="19050" cap="rnd">
              <a:solidFill>
                <a:srgbClr val="054372">
                  <a:alpha val="50000"/>
                </a:srgbClr>
              </a:solidFill>
              <a:round/>
            </a:ln>
            <a:effectLst/>
          </c:spPr>
          <c:marker>
            <c:symbol val="none"/>
          </c:marker>
          <c:cat>
            <c:numRef>
              <c:f>'data 8h30'!$G$3:$G$22</c:f>
              <c:numCache>
                <c:formatCode>m/d/yyyy</c:formatCode>
                <c:ptCount val="20"/>
                <c:pt idx="0">
                  <c:v>45868</c:v>
                </c:pt>
                <c:pt idx="1">
                  <c:v>45867</c:v>
                </c:pt>
                <c:pt idx="2">
                  <c:v>45866</c:v>
                </c:pt>
                <c:pt idx="3">
                  <c:v>45863</c:v>
                </c:pt>
                <c:pt idx="4">
                  <c:v>45862</c:v>
                </c:pt>
                <c:pt idx="5">
                  <c:v>45861</c:v>
                </c:pt>
                <c:pt idx="6">
                  <c:v>45860</c:v>
                </c:pt>
                <c:pt idx="7">
                  <c:v>45859</c:v>
                </c:pt>
                <c:pt idx="8">
                  <c:v>45856</c:v>
                </c:pt>
                <c:pt idx="9">
                  <c:v>45855</c:v>
                </c:pt>
                <c:pt idx="10">
                  <c:v>45854</c:v>
                </c:pt>
                <c:pt idx="11">
                  <c:v>45853</c:v>
                </c:pt>
                <c:pt idx="12">
                  <c:v>45852</c:v>
                </c:pt>
                <c:pt idx="13">
                  <c:v>45849</c:v>
                </c:pt>
                <c:pt idx="14">
                  <c:v>45848</c:v>
                </c:pt>
                <c:pt idx="15">
                  <c:v>45847</c:v>
                </c:pt>
                <c:pt idx="16">
                  <c:v>45846</c:v>
                </c:pt>
                <c:pt idx="17">
                  <c:v>45845</c:v>
                </c:pt>
                <c:pt idx="18">
                  <c:v>45842</c:v>
                </c:pt>
                <c:pt idx="19">
                  <c:v>45841</c:v>
                </c:pt>
              </c:numCache>
            </c:numRef>
          </c:cat>
          <c:val>
            <c:numRef>
              <c:f>'data 8h30'!$K$3:$K$22</c:f>
              <c:numCache>
                <c:formatCode>General</c:formatCode>
                <c:ptCount val="20"/>
                <c:pt idx="0">
                  <c:v>9.7231210718505046E-2</c:v>
                </c:pt>
                <c:pt idx="1">
                  <c:v>9.1377853203360782E-2</c:v>
                </c:pt>
                <c:pt idx="2">
                  <c:v>0.13521994470105769</c:v>
                </c:pt>
                <c:pt idx="3">
                  <c:v>0.11946509124459503</c:v>
                </c:pt>
                <c:pt idx="4">
                  <c:v>0.1145892006808743</c:v>
                </c:pt>
                <c:pt idx="5">
                  <c:v>0.1096164717472542</c:v>
                </c:pt>
                <c:pt idx="6">
                  <c:v>0.11140995399834053</c:v>
                </c:pt>
                <c:pt idx="7">
                  <c:v>9.4260757488282887E-2</c:v>
                </c:pt>
                <c:pt idx="8">
                  <c:v>0.10390238948540531</c:v>
                </c:pt>
                <c:pt idx="9">
                  <c:v>9.8268277242843705E-2</c:v>
                </c:pt>
                <c:pt idx="10">
                  <c:v>8.5706548154667606E-2</c:v>
                </c:pt>
                <c:pt idx="11">
                  <c:v>7.2794286844663492E-2</c:v>
                </c:pt>
                <c:pt idx="12">
                  <c:v>8.0155788101318848E-2</c:v>
                </c:pt>
                <c:pt idx="13">
                  <c:v>7.2847161215233269E-2</c:v>
                </c:pt>
                <c:pt idx="14">
                  <c:v>5.712714867326163E-2</c:v>
                </c:pt>
                <c:pt idx="15">
                  <c:v>4.0234481830047075E-2</c:v>
                </c:pt>
                <c:pt idx="16">
                  <c:v>3.1079787223341038E-2</c:v>
                </c:pt>
                <c:pt idx="17">
                  <c:v>1.7418667498134699E-2</c:v>
                </c:pt>
                <c:pt idx="18">
                  <c:v>4.0586358025072045E-3</c:v>
                </c:pt>
                <c:pt idx="19">
                  <c:v>-1.0521315543143839E-3</c:v>
                </c:pt>
              </c:numCache>
            </c:numRef>
          </c:val>
          <c:smooth val="0"/>
          <c:extLst>
            <c:ext xmlns:c16="http://schemas.microsoft.com/office/drawing/2014/chart" uri="{C3380CC4-5D6E-409C-BE32-E72D297353CC}">
              <c16:uniqueId val="{00000003-43E5-4524-83DF-F707CD52130A}"/>
            </c:ext>
          </c:extLst>
        </c:ser>
        <c:dLbls>
          <c:showLegendKey val="0"/>
          <c:showVal val="0"/>
          <c:showCatName val="0"/>
          <c:showSerName val="0"/>
          <c:showPercent val="0"/>
          <c:showBubbleSize val="0"/>
        </c:dLbls>
        <c:marker val="1"/>
        <c:smooth val="0"/>
        <c:axId val="2131318271"/>
        <c:axId val="2131317791"/>
      </c:lineChart>
      <c:catAx>
        <c:axId val="855971327"/>
        <c:scaling>
          <c:orientation val="maxMin"/>
        </c:scaling>
        <c:delete val="0"/>
        <c:axPos val="b"/>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valAx>
        <c:axId val="2131317791"/>
        <c:scaling>
          <c:orientation val="minMax"/>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8271"/>
        <c:crosses val="max"/>
        <c:crossBetween val="between"/>
      </c:valAx>
      <c:dateAx>
        <c:axId val="2131318271"/>
        <c:scaling>
          <c:orientation val="minMax"/>
        </c:scaling>
        <c:delete val="0"/>
        <c:axPos val="t"/>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7791"/>
        <c:crosses val="max"/>
        <c:auto val="1"/>
        <c:lblOffset val="100"/>
        <c:baseTimeUnit val="days"/>
      </c:date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2.4271906367269221E-2"/>
          <c:w val="1"/>
          <c:h val="0.97572809363273083"/>
        </c:manualLayout>
      </c:layout>
      <c:barChart>
        <c:barDir val="col"/>
        <c:grouping val="clustered"/>
        <c:varyColors val="0"/>
        <c:ser>
          <c:idx val="0"/>
          <c:order val="0"/>
          <c:tx>
            <c:strRef>
              <c:f>'data 8h30'!$P$2</c:f>
              <c:strCache>
                <c:ptCount val="1"/>
                <c:pt idx="0">
                  <c:v>1d_change</c:v>
                </c:pt>
              </c:strCache>
            </c:strRef>
          </c:tx>
          <c:spPr>
            <a:solidFill>
              <a:srgbClr val="00B050">
                <a:alpha val="20000"/>
              </a:srgbClr>
            </a:solidFill>
            <a:ln w="25400">
              <a:noFill/>
            </a:ln>
            <a:effectLst/>
          </c:spPr>
          <c:invertIfNegative val="1"/>
          <c:cat>
            <c:numRef>
              <c:f>'data 8h30'!$M$3:$M$22</c:f>
              <c:numCache>
                <c:formatCode>m/d/yyyy</c:formatCode>
                <c:ptCount val="20"/>
                <c:pt idx="0">
                  <c:v>45868</c:v>
                </c:pt>
                <c:pt idx="1">
                  <c:v>45867</c:v>
                </c:pt>
                <c:pt idx="2">
                  <c:v>45866</c:v>
                </c:pt>
                <c:pt idx="3">
                  <c:v>45863</c:v>
                </c:pt>
                <c:pt idx="4">
                  <c:v>45862</c:v>
                </c:pt>
                <c:pt idx="5">
                  <c:v>45861</c:v>
                </c:pt>
                <c:pt idx="6">
                  <c:v>45860</c:v>
                </c:pt>
                <c:pt idx="7">
                  <c:v>45859</c:v>
                </c:pt>
                <c:pt idx="8">
                  <c:v>45856</c:v>
                </c:pt>
                <c:pt idx="9">
                  <c:v>45855</c:v>
                </c:pt>
                <c:pt idx="10">
                  <c:v>45854</c:v>
                </c:pt>
                <c:pt idx="11">
                  <c:v>45853</c:v>
                </c:pt>
                <c:pt idx="12">
                  <c:v>45852</c:v>
                </c:pt>
                <c:pt idx="13">
                  <c:v>45849</c:v>
                </c:pt>
                <c:pt idx="14">
                  <c:v>45848</c:v>
                </c:pt>
                <c:pt idx="15">
                  <c:v>45847</c:v>
                </c:pt>
                <c:pt idx="16">
                  <c:v>45846</c:v>
                </c:pt>
                <c:pt idx="17">
                  <c:v>45845</c:v>
                </c:pt>
                <c:pt idx="18">
                  <c:v>45842</c:v>
                </c:pt>
                <c:pt idx="19">
                  <c:v>45841</c:v>
                </c:pt>
              </c:numCache>
            </c:numRef>
          </c:cat>
          <c:val>
            <c:numRef>
              <c:f>'data 8h30'!$P$3:$P$22</c:f>
              <c:numCache>
                <c:formatCode>General</c:formatCode>
                <c:ptCount val="20"/>
                <c:pt idx="0">
                  <c:v>1.4189073584978118E-3</c:v>
                </c:pt>
                <c:pt idx="1">
                  <c:v>-4.2528056704075556E-2</c:v>
                </c:pt>
                <c:pt idx="2">
                  <c:v>1.1954572624028659E-2</c:v>
                </c:pt>
                <c:pt idx="3">
                  <c:v>1.0570824524312794E-2</c:v>
                </c:pt>
                <c:pt idx="4">
                  <c:v>1.5124016938898865E-3</c:v>
                </c:pt>
                <c:pt idx="5">
                  <c:v>-1.2084592145015227E-3</c:v>
                </c:pt>
                <c:pt idx="6">
                  <c:v>1.8775007694675327E-2</c:v>
                </c:pt>
                <c:pt idx="7">
                  <c:v>-8.2417582417582125E-3</c:v>
                </c:pt>
                <c:pt idx="8">
                  <c:v>0</c:v>
                </c:pt>
                <c:pt idx="9">
                  <c:v>1.2360939431396822E-2</c:v>
                </c:pt>
                <c:pt idx="10">
                  <c:v>1.5056461731492998E-2</c:v>
                </c:pt>
                <c:pt idx="11">
                  <c:v>-4.4965971717683129E-3</c:v>
                </c:pt>
                <c:pt idx="12">
                  <c:v>3.3209641435767434E-3</c:v>
                </c:pt>
                <c:pt idx="13">
                  <c:v>1.7858281500100048E-2</c:v>
                </c:pt>
                <c:pt idx="14">
                  <c:v>2.2765834581906397E-2</c:v>
                </c:pt>
                <c:pt idx="15">
                  <c:v>1.388888888888884E-2</c:v>
                </c:pt>
                <c:pt idx="16">
                  <c:v>1.279387452179459E-2</c:v>
                </c:pt>
                <c:pt idx="17">
                  <c:v>1.406063981031247E-2</c:v>
                </c:pt>
                <c:pt idx="18">
                  <c:v>8.157383901257198E-4</c:v>
                </c:pt>
                <c:pt idx="19">
                  <c:v>8.8456751127230504E-4</c:v>
                </c:pt>
              </c:numCache>
            </c:numRef>
          </c:val>
          <c:extLst>
            <c:ext xmlns:c14="http://schemas.microsoft.com/office/drawing/2007/8/2/chart" uri="{6F2FDCE9-48DA-4B69-8628-5D25D57E5C99}">
              <c14:invertSolidFillFmt>
                <c14:spPr xmlns:c14="http://schemas.microsoft.com/office/drawing/2007/8/2/chart">
                  <a:solidFill>
                    <a:srgbClr val="FF0000"/>
                  </a:solidFill>
                  <a:ln w="25400">
                    <a:noFill/>
                  </a:ln>
                  <a:effectLst/>
                </c14:spPr>
              </c14:invertSolidFillFmt>
            </c:ext>
            <c:ext xmlns:c16="http://schemas.microsoft.com/office/drawing/2014/chart" uri="{C3380CC4-5D6E-409C-BE32-E72D297353CC}">
              <c16:uniqueId val="{00000000-43E5-4524-83DF-F707CD52130A}"/>
            </c:ext>
          </c:extLst>
        </c:ser>
        <c:dLbls>
          <c:showLegendKey val="0"/>
          <c:showVal val="0"/>
          <c:showCatName val="0"/>
          <c:showSerName val="0"/>
          <c:showPercent val="0"/>
          <c:showBubbleSize val="0"/>
        </c:dLbls>
        <c:gapWidth val="10"/>
        <c:axId val="855971327"/>
        <c:axId val="855981407"/>
      </c:barChart>
      <c:lineChart>
        <c:grouping val="standard"/>
        <c:varyColors val="0"/>
        <c:ser>
          <c:idx val="1"/>
          <c:order val="1"/>
          <c:tx>
            <c:strRef>
              <c:f>'data 8h30'!$Q$2</c:f>
              <c:strCache>
                <c:ptCount val="1"/>
                <c:pt idx="0">
                  <c:v>cum_change</c:v>
                </c:pt>
              </c:strCache>
            </c:strRef>
          </c:tx>
          <c:spPr>
            <a:ln w="19050" cap="rnd">
              <a:solidFill>
                <a:srgbClr val="054372">
                  <a:alpha val="50000"/>
                </a:srgbClr>
              </a:solidFill>
              <a:round/>
            </a:ln>
            <a:effectLst/>
          </c:spPr>
          <c:marker>
            <c:symbol val="none"/>
          </c:marker>
          <c:cat>
            <c:numRef>
              <c:f>'data 8h30'!$M$3:$M$22</c:f>
              <c:numCache>
                <c:formatCode>m/d/yyyy</c:formatCode>
                <c:ptCount val="20"/>
                <c:pt idx="0">
                  <c:v>45868</c:v>
                </c:pt>
                <c:pt idx="1">
                  <c:v>45867</c:v>
                </c:pt>
                <c:pt idx="2">
                  <c:v>45866</c:v>
                </c:pt>
                <c:pt idx="3">
                  <c:v>45863</c:v>
                </c:pt>
                <c:pt idx="4">
                  <c:v>45862</c:v>
                </c:pt>
                <c:pt idx="5">
                  <c:v>45861</c:v>
                </c:pt>
                <c:pt idx="6">
                  <c:v>45860</c:v>
                </c:pt>
                <c:pt idx="7">
                  <c:v>45859</c:v>
                </c:pt>
                <c:pt idx="8">
                  <c:v>45856</c:v>
                </c:pt>
                <c:pt idx="9">
                  <c:v>45855</c:v>
                </c:pt>
                <c:pt idx="10">
                  <c:v>45854</c:v>
                </c:pt>
                <c:pt idx="11">
                  <c:v>45853</c:v>
                </c:pt>
                <c:pt idx="12">
                  <c:v>45852</c:v>
                </c:pt>
                <c:pt idx="13">
                  <c:v>45849</c:v>
                </c:pt>
                <c:pt idx="14">
                  <c:v>45848</c:v>
                </c:pt>
                <c:pt idx="15">
                  <c:v>45847</c:v>
                </c:pt>
                <c:pt idx="16">
                  <c:v>45846</c:v>
                </c:pt>
                <c:pt idx="17">
                  <c:v>45845</c:v>
                </c:pt>
                <c:pt idx="18">
                  <c:v>45842</c:v>
                </c:pt>
                <c:pt idx="19">
                  <c:v>45841</c:v>
                </c:pt>
              </c:numCache>
            </c:numRef>
          </c:cat>
          <c:val>
            <c:numRef>
              <c:f>'data 8h30'!$Q$3:$Q$22</c:f>
              <c:numCache>
                <c:formatCode>General</c:formatCode>
                <c:ptCount val="20"/>
                <c:pt idx="0">
                  <c:v>0.10156303307416781</c:v>
                </c:pt>
                <c:pt idx="1">
                  <c:v>0.10014412571567</c:v>
                </c:pt>
                <c:pt idx="2">
                  <c:v>0.14267218241974555</c:v>
                </c:pt>
                <c:pt idx="3">
                  <c:v>0.13071760979571689</c:v>
                </c:pt>
                <c:pt idx="4">
                  <c:v>0.1201467852714041</c:v>
                </c:pt>
                <c:pt idx="5">
                  <c:v>0.11863438357751421</c:v>
                </c:pt>
                <c:pt idx="6">
                  <c:v>0.11984284279201574</c:v>
                </c:pt>
                <c:pt idx="7">
                  <c:v>0.10106783509734041</c:v>
                </c:pt>
                <c:pt idx="8">
                  <c:v>0.10930959333909862</c:v>
                </c:pt>
                <c:pt idx="9">
                  <c:v>0.10930959333909862</c:v>
                </c:pt>
                <c:pt idx="10">
                  <c:v>9.6948653907701798E-2</c:v>
                </c:pt>
                <c:pt idx="11">
                  <c:v>8.18921921762088E-2</c:v>
                </c:pt>
                <c:pt idx="12">
                  <c:v>8.6388789347977113E-2</c:v>
                </c:pt>
                <c:pt idx="13">
                  <c:v>8.306782520440037E-2</c:v>
                </c:pt>
                <c:pt idx="14">
                  <c:v>6.5209543704300321E-2</c:v>
                </c:pt>
                <c:pt idx="15">
                  <c:v>4.2443709122393924E-2</c:v>
                </c:pt>
                <c:pt idx="16">
                  <c:v>2.8554820233505085E-2</c:v>
                </c:pt>
                <c:pt idx="17">
                  <c:v>1.5760945711710495E-2</c:v>
                </c:pt>
                <c:pt idx="18">
                  <c:v>1.7003059013980248E-3</c:v>
                </c:pt>
                <c:pt idx="19">
                  <c:v>8.8456751127230504E-4</c:v>
                </c:pt>
              </c:numCache>
            </c:numRef>
          </c:val>
          <c:smooth val="0"/>
          <c:extLst>
            <c:ext xmlns:c16="http://schemas.microsoft.com/office/drawing/2014/chart" uri="{C3380CC4-5D6E-409C-BE32-E72D297353CC}">
              <c16:uniqueId val="{00000003-43E5-4524-83DF-F707CD52130A}"/>
            </c:ext>
          </c:extLst>
        </c:ser>
        <c:dLbls>
          <c:showLegendKey val="0"/>
          <c:showVal val="0"/>
          <c:showCatName val="0"/>
          <c:showSerName val="0"/>
          <c:showPercent val="0"/>
          <c:showBubbleSize val="0"/>
        </c:dLbls>
        <c:marker val="1"/>
        <c:smooth val="0"/>
        <c:axId val="2131318271"/>
        <c:axId val="2131317791"/>
      </c:lineChart>
      <c:catAx>
        <c:axId val="855971327"/>
        <c:scaling>
          <c:orientation val="maxMin"/>
        </c:scaling>
        <c:delete val="0"/>
        <c:axPos val="b"/>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valAx>
        <c:axId val="2131317791"/>
        <c:scaling>
          <c:orientation val="minMax"/>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8271"/>
        <c:crosses val="max"/>
        <c:crossBetween val="between"/>
      </c:valAx>
      <c:dateAx>
        <c:axId val="2131318271"/>
        <c:scaling>
          <c:orientation val="minMax"/>
        </c:scaling>
        <c:delete val="0"/>
        <c:axPos val="t"/>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7791"/>
        <c:crosses val="max"/>
        <c:auto val="1"/>
        <c:lblOffset val="100"/>
        <c:baseTimeUnit val="days"/>
      </c:date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2.4271906367269221E-2"/>
          <c:w val="1"/>
          <c:h val="0.97572809363273083"/>
        </c:manualLayout>
      </c:layout>
      <c:barChart>
        <c:barDir val="col"/>
        <c:grouping val="clustered"/>
        <c:varyColors val="0"/>
        <c:ser>
          <c:idx val="0"/>
          <c:order val="0"/>
          <c:tx>
            <c:strRef>
              <c:f>'data 8h30'!$D$24</c:f>
              <c:strCache>
                <c:ptCount val="1"/>
                <c:pt idx="0">
                  <c:v>1d_change</c:v>
                </c:pt>
              </c:strCache>
            </c:strRef>
          </c:tx>
          <c:spPr>
            <a:solidFill>
              <a:srgbClr val="00B050">
                <a:alpha val="20000"/>
              </a:srgbClr>
            </a:solidFill>
            <a:ln w="25400">
              <a:noFill/>
            </a:ln>
            <a:effectLst/>
          </c:spPr>
          <c:invertIfNegative val="1"/>
          <c:cat>
            <c:numRef>
              <c:f>'data 8h30'!$A$25:$A$44</c:f>
              <c:numCache>
                <c:formatCode>m/d/yyyy</c:formatCode>
                <c:ptCount val="20"/>
                <c:pt idx="0">
                  <c:v>45867</c:v>
                </c:pt>
                <c:pt idx="1">
                  <c:v>45866</c:v>
                </c:pt>
                <c:pt idx="2">
                  <c:v>45863</c:v>
                </c:pt>
                <c:pt idx="3">
                  <c:v>45862</c:v>
                </c:pt>
                <c:pt idx="4">
                  <c:v>45861</c:v>
                </c:pt>
                <c:pt idx="5">
                  <c:v>45860</c:v>
                </c:pt>
                <c:pt idx="6">
                  <c:v>45859</c:v>
                </c:pt>
                <c:pt idx="7">
                  <c:v>45856</c:v>
                </c:pt>
                <c:pt idx="8">
                  <c:v>45855</c:v>
                </c:pt>
                <c:pt idx="9">
                  <c:v>45854</c:v>
                </c:pt>
                <c:pt idx="10">
                  <c:v>45853</c:v>
                </c:pt>
                <c:pt idx="11">
                  <c:v>45852</c:v>
                </c:pt>
                <c:pt idx="12">
                  <c:v>45849</c:v>
                </c:pt>
                <c:pt idx="13">
                  <c:v>45848</c:v>
                </c:pt>
                <c:pt idx="14">
                  <c:v>45847</c:v>
                </c:pt>
                <c:pt idx="15">
                  <c:v>45846</c:v>
                </c:pt>
                <c:pt idx="16">
                  <c:v>45845</c:v>
                </c:pt>
                <c:pt idx="17">
                  <c:v>45841</c:v>
                </c:pt>
                <c:pt idx="18">
                  <c:v>45840</c:v>
                </c:pt>
                <c:pt idx="19">
                  <c:v>45839</c:v>
                </c:pt>
              </c:numCache>
            </c:numRef>
          </c:cat>
          <c:val>
            <c:numRef>
              <c:f>'data 8h30'!$D$25:$D$44</c:f>
              <c:numCache>
                <c:formatCode>General</c:formatCode>
                <c:ptCount val="20"/>
                <c:pt idx="0">
                  <c:v>-4.562476613713673E-3</c:v>
                </c:pt>
                <c:pt idx="1">
                  <c:v>-1.433419296153482E-3</c:v>
                </c:pt>
                <c:pt idx="2">
                  <c:v>4.6541400835771185E-3</c:v>
                </c:pt>
                <c:pt idx="3">
                  <c:v>-7.0290352014998891E-3</c:v>
                </c:pt>
                <c:pt idx="4">
                  <c:v>1.1411680802273505E-2</c:v>
                </c:pt>
                <c:pt idx="5">
                  <c:v>4.0469013650306085E-3</c:v>
                </c:pt>
                <c:pt idx="6">
                  <c:v>-4.3121670678880619E-4</c:v>
                </c:pt>
                <c:pt idx="7">
                  <c:v>-3.19879761458286E-3</c:v>
                </c:pt>
                <c:pt idx="8">
                  <c:v>5.1905585060372239E-3</c:v>
                </c:pt>
                <c:pt idx="9">
                  <c:v>5.2584028233635394E-3</c:v>
                </c:pt>
                <c:pt idx="10">
                  <c:v>-9.8147284185888806E-3</c:v>
                </c:pt>
                <c:pt idx="11">
                  <c:v>1.9863357216372002E-3</c:v>
                </c:pt>
                <c:pt idx="12">
                  <c:v>-6.2513975688338608E-3</c:v>
                </c:pt>
                <c:pt idx="13">
                  <c:v>4.3262976850235724E-3</c:v>
                </c:pt>
                <c:pt idx="14">
                  <c:v>4.9171635850882023E-3</c:v>
                </c:pt>
                <c:pt idx="15">
                  <c:v>-3.7291428205490362E-3</c:v>
                </c:pt>
                <c:pt idx="16">
                  <c:v>-9.4174817516466947E-3</c:v>
                </c:pt>
                <c:pt idx="17">
                  <c:v>7.7355029130632413E-3</c:v>
                </c:pt>
                <c:pt idx="18">
                  <c:v>-2.3642083611152831E-4</c:v>
                </c:pt>
                <c:pt idx="19">
                  <c:v>9.0752685466786165E-3</c:v>
                </c:pt>
              </c:numCache>
            </c:numRef>
          </c:val>
          <c:extLst>
            <c:ext xmlns:c14="http://schemas.microsoft.com/office/drawing/2007/8/2/chart" uri="{6F2FDCE9-48DA-4B69-8628-5D25D57E5C99}">
              <c14:invertSolidFillFmt>
                <c14:spPr xmlns:c14="http://schemas.microsoft.com/office/drawing/2007/8/2/chart">
                  <a:solidFill>
                    <a:srgbClr val="FF0000"/>
                  </a:solidFill>
                  <a:ln w="25400">
                    <a:noFill/>
                  </a:ln>
                  <a:effectLst/>
                </c14:spPr>
              </c14:invertSolidFillFmt>
            </c:ext>
            <c:ext xmlns:c16="http://schemas.microsoft.com/office/drawing/2014/chart" uri="{C3380CC4-5D6E-409C-BE32-E72D297353CC}">
              <c16:uniqueId val="{00000000-43E5-4524-83DF-F707CD52130A}"/>
            </c:ext>
          </c:extLst>
        </c:ser>
        <c:dLbls>
          <c:showLegendKey val="0"/>
          <c:showVal val="0"/>
          <c:showCatName val="0"/>
          <c:showSerName val="0"/>
          <c:showPercent val="0"/>
          <c:showBubbleSize val="0"/>
        </c:dLbls>
        <c:gapWidth val="10"/>
        <c:axId val="855971327"/>
        <c:axId val="855981407"/>
      </c:barChart>
      <c:lineChart>
        <c:grouping val="standard"/>
        <c:varyColors val="0"/>
        <c:ser>
          <c:idx val="1"/>
          <c:order val="1"/>
          <c:tx>
            <c:strRef>
              <c:f>'data 8h30'!$E$24</c:f>
              <c:strCache>
                <c:ptCount val="1"/>
                <c:pt idx="0">
                  <c:v>cum_change</c:v>
                </c:pt>
              </c:strCache>
            </c:strRef>
          </c:tx>
          <c:spPr>
            <a:ln w="19050" cap="rnd">
              <a:solidFill>
                <a:srgbClr val="054372">
                  <a:alpha val="50000"/>
                </a:srgbClr>
              </a:solidFill>
              <a:round/>
            </a:ln>
            <a:effectLst/>
          </c:spPr>
          <c:marker>
            <c:symbol val="none"/>
          </c:marker>
          <c:cat>
            <c:numRef>
              <c:f>'data 8h30'!$A$25:$A$44</c:f>
              <c:numCache>
                <c:formatCode>m/d/yyyy</c:formatCode>
                <c:ptCount val="20"/>
                <c:pt idx="0">
                  <c:v>45867</c:v>
                </c:pt>
                <c:pt idx="1">
                  <c:v>45866</c:v>
                </c:pt>
                <c:pt idx="2">
                  <c:v>45863</c:v>
                </c:pt>
                <c:pt idx="3">
                  <c:v>45862</c:v>
                </c:pt>
                <c:pt idx="4">
                  <c:v>45861</c:v>
                </c:pt>
                <c:pt idx="5">
                  <c:v>45860</c:v>
                </c:pt>
                <c:pt idx="6">
                  <c:v>45859</c:v>
                </c:pt>
                <c:pt idx="7">
                  <c:v>45856</c:v>
                </c:pt>
                <c:pt idx="8">
                  <c:v>45855</c:v>
                </c:pt>
                <c:pt idx="9">
                  <c:v>45854</c:v>
                </c:pt>
                <c:pt idx="10">
                  <c:v>45853</c:v>
                </c:pt>
                <c:pt idx="11">
                  <c:v>45852</c:v>
                </c:pt>
                <c:pt idx="12">
                  <c:v>45849</c:v>
                </c:pt>
                <c:pt idx="13">
                  <c:v>45848</c:v>
                </c:pt>
                <c:pt idx="14">
                  <c:v>45847</c:v>
                </c:pt>
                <c:pt idx="15">
                  <c:v>45846</c:v>
                </c:pt>
                <c:pt idx="16">
                  <c:v>45845</c:v>
                </c:pt>
                <c:pt idx="17">
                  <c:v>45841</c:v>
                </c:pt>
                <c:pt idx="18">
                  <c:v>45840</c:v>
                </c:pt>
                <c:pt idx="19">
                  <c:v>45839</c:v>
                </c:pt>
              </c:numCache>
            </c:numRef>
          </c:cat>
          <c:val>
            <c:numRef>
              <c:f>'data 8h30'!$E$25:$E$44</c:f>
              <c:numCache>
                <c:formatCode>General</c:formatCode>
                <c:ptCount val="20"/>
                <c:pt idx="0">
                  <c:v>1.2498135203304117E-2</c:v>
                </c:pt>
                <c:pt idx="1">
                  <c:v>1.706061181701779E-2</c:v>
                </c:pt>
                <c:pt idx="2">
                  <c:v>1.8494031113171272E-2</c:v>
                </c:pt>
                <c:pt idx="3">
                  <c:v>1.3839891029594154E-2</c:v>
                </c:pt>
                <c:pt idx="4">
                  <c:v>2.0868926231094043E-2</c:v>
                </c:pt>
                <c:pt idx="5">
                  <c:v>9.4572454288205376E-3</c:v>
                </c:pt>
                <c:pt idx="6">
                  <c:v>5.4103440637899292E-3</c:v>
                </c:pt>
                <c:pt idx="7">
                  <c:v>5.8415607705787354E-3</c:v>
                </c:pt>
                <c:pt idx="8">
                  <c:v>9.0403583851615954E-3</c:v>
                </c:pt>
                <c:pt idx="9">
                  <c:v>3.8497998791243715E-3</c:v>
                </c:pt>
                <c:pt idx="10">
                  <c:v>-1.4086029442391679E-3</c:v>
                </c:pt>
                <c:pt idx="11">
                  <c:v>8.4061254743497127E-3</c:v>
                </c:pt>
                <c:pt idx="12">
                  <c:v>6.4197897527125125E-3</c:v>
                </c:pt>
                <c:pt idx="13">
                  <c:v>1.2671187321546373E-2</c:v>
                </c:pt>
                <c:pt idx="14">
                  <c:v>8.3448896365228009E-3</c:v>
                </c:pt>
                <c:pt idx="15">
                  <c:v>3.4277260514345986E-3</c:v>
                </c:pt>
                <c:pt idx="16">
                  <c:v>7.1568688719836349E-3</c:v>
                </c:pt>
                <c:pt idx="17">
                  <c:v>1.657435062363033E-2</c:v>
                </c:pt>
                <c:pt idx="18">
                  <c:v>8.8388477105670882E-3</c:v>
                </c:pt>
                <c:pt idx="19">
                  <c:v>9.0752685466786165E-3</c:v>
                </c:pt>
              </c:numCache>
            </c:numRef>
          </c:val>
          <c:smooth val="0"/>
          <c:extLst>
            <c:ext xmlns:c16="http://schemas.microsoft.com/office/drawing/2014/chart" uri="{C3380CC4-5D6E-409C-BE32-E72D297353CC}">
              <c16:uniqueId val="{00000003-43E5-4524-83DF-F707CD52130A}"/>
            </c:ext>
          </c:extLst>
        </c:ser>
        <c:dLbls>
          <c:showLegendKey val="0"/>
          <c:showVal val="0"/>
          <c:showCatName val="0"/>
          <c:showSerName val="0"/>
          <c:showPercent val="0"/>
          <c:showBubbleSize val="0"/>
        </c:dLbls>
        <c:marker val="1"/>
        <c:smooth val="0"/>
        <c:axId val="2131318271"/>
        <c:axId val="2131317791"/>
      </c:lineChart>
      <c:catAx>
        <c:axId val="855971327"/>
        <c:scaling>
          <c:orientation val="maxMin"/>
        </c:scaling>
        <c:delete val="0"/>
        <c:axPos val="b"/>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valAx>
        <c:axId val="2131317791"/>
        <c:scaling>
          <c:orientation val="minMax"/>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8271"/>
        <c:crosses val="max"/>
        <c:crossBetween val="between"/>
      </c:valAx>
      <c:dateAx>
        <c:axId val="2131318271"/>
        <c:scaling>
          <c:orientation val="minMax"/>
        </c:scaling>
        <c:delete val="0"/>
        <c:axPos val="t"/>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7791"/>
        <c:crosses val="max"/>
        <c:auto val="1"/>
        <c:lblOffset val="100"/>
        <c:baseTimeUnit val="days"/>
      </c:date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2.4271906367269221E-2"/>
          <c:w val="1"/>
          <c:h val="0.97572809363273083"/>
        </c:manualLayout>
      </c:layout>
      <c:barChart>
        <c:barDir val="col"/>
        <c:grouping val="clustered"/>
        <c:varyColors val="0"/>
        <c:ser>
          <c:idx val="0"/>
          <c:order val="0"/>
          <c:tx>
            <c:strRef>
              <c:f>'data 8h30'!$J$24</c:f>
              <c:strCache>
                <c:ptCount val="1"/>
                <c:pt idx="0">
                  <c:v>1d_change</c:v>
                </c:pt>
              </c:strCache>
            </c:strRef>
          </c:tx>
          <c:spPr>
            <a:solidFill>
              <a:srgbClr val="00B050">
                <a:alpha val="20000"/>
              </a:srgbClr>
            </a:solidFill>
            <a:ln w="25400">
              <a:noFill/>
            </a:ln>
            <a:effectLst/>
          </c:spPr>
          <c:invertIfNegative val="1"/>
          <c:cat>
            <c:numRef>
              <c:f>'data 8h30'!$G$25:$G$44</c:f>
              <c:numCache>
                <c:formatCode>m/d/yyyy</c:formatCode>
                <c:ptCount val="20"/>
                <c:pt idx="0">
                  <c:v>45868</c:v>
                </c:pt>
                <c:pt idx="1">
                  <c:v>45867</c:v>
                </c:pt>
                <c:pt idx="2">
                  <c:v>45866</c:v>
                </c:pt>
                <c:pt idx="3">
                  <c:v>45863</c:v>
                </c:pt>
                <c:pt idx="4">
                  <c:v>45862</c:v>
                </c:pt>
                <c:pt idx="5">
                  <c:v>45861</c:v>
                </c:pt>
                <c:pt idx="6">
                  <c:v>45860</c:v>
                </c:pt>
                <c:pt idx="7">
                  <c:v>45859</c:v>
                </c:pt>
                <c:pt idx="8">
                  <c:v>45856</c:v>
                </c:pt>
                <c:pt idx="9">
                  <c:v>45855</c:v>
                </c:pt>
                <c:pt idx="10">
                  <c:v>45854</c:v>
                </c:pt>
                <c:pt idx="11">
                  <c:v>45853</c:v>
                </c:pt>
                <c:pt idx="12">
                  <c:v>45852</c:v>
                </c:pt>
                <c:pt idx="13">
                  <c:v>45849</c:v>
                </c:pt>
                <c:pt idx="14">
                  <c:v>45848</c:v>
                </c:pt>
                <c:pt idx="15">
                  <c:v>45847</c:v>
                </c:pt>
                <c:pt idx="16">
                  <c:v>45846</c:v>
                </c:pt>
                <c:pt idx="17">
                  <c:v>45845</c:v>
                </c:pt>
                <c:pt idx="18">
                  <c:v>45842</c:v>
                </c:pt>
                <c:pt idx="19">
                  <c:v>45841</c:v>
                </c:pt>
              </c:numCache>
            </c:numRef>
          </c:cat>
          <c:val>
            <c:numRef>
              <c:f>'data 8h30'!$J$25:$J$44</c:f>
              <c:numCache>
                <c:formatCode>General</c:formatCode>
                <c:ptCount val="20"/>
                <c:pt idx="0">
                  <c:v>-4.2742351312455851E-3</c:v>
                </c:pt>
                <c:pt idx="1">
                  <c:v>6.0430812972240844E-3</c:v>
                </c:pt>
                <c:pt idx="2">
                  <c:v>-4.261822510008062E-3</c:v>
                </c:pt>
                <c:pt idx="3">
                  <c:v>-1.9763422408369813E-3</c:v>
                </c:pt>
                <c:pt idx="4">
                  <c:v>8.4842427485993799E-3</c:v>
                </c:pt>
                <c:pt idx="5">
                  <c:v>4.17569362129111E-3</c:v>
                </c:pt>
                <c:pt idx="6">
                  <c:v>1.2004158060923142E-3</c:v>
                </c:pt>
                <c:pt idx="7">
                  <c:v>2.320933986147411E-3</c:v>
                </c:pt>
                <c:pt idx="8">
                  <c:v>2.1710967466961328E-3</c:v>
                </c:pt>
                <c:pt idx="9">
                  <c:v>5.1632315685727903E-3</c:v>
                </c:pt>
                <c:pt idx="10">
                  <c:v>-1.3168590295471461E-3</c:v>
                </c:pt>
                <c:pt idx="11">
                  <c:v>-6.6391267301229018E-3</c:v>
                </c:pt>
                <c:pt idx="12">
                  <c:v>6.368268447209946E-3</c:v>
                </c:pt>
                <c:pt idx="13">
                  <c:v>-3.8481892653264849E-3</c:v>
                </c:pt>
                <c:pt idx="14">
                  <c:v>1.2252214469260947E-2</c:v>
                </c:pt>
                <c:pt idx="15">
                  <c:v>1.4501449262573907E-3</c:v>
                </c:pt>
                <c:pt idx="16">
                  <c:v>5.4106909966824546E-3</c:v>
                </c:pt>
                <c:pt idx="17">
                  <c:v>-1.8565170133685305E-3</c:v>
                </c:pt>
                <c:pt idx="18">
                  <c:v>-3.2872320255616927E-5</c:v>
                </c:pt>
                <c:pt idx="19">
                  <c:v>5.5283734524556039E-3</c:v>
                </c:pt>
              </c:numCache>
            </c:numRef>
          </c:val>
          <c:extLst>
            <c:ext xmlns:c14="http://schemas.microsoft.com/office/drawing/2007/8/2/chart" uri="{6F2FDCE9-48DA-4B69-8628-5D25D57E5C99}">
              <c14:invertSolidFillFmt>
                <c14:spPr xmlns:c14="http://schemas.microsoft.com/office/drawing/2007/8/2/chart">
                  <a:solidFill>
                    <a:srgbClr val="FF0000"/>
                  </a:solidFill>
                  <a:ln w="25400">
                    <a:noFill/>
                  </a:ln>
                  <a:effectLst/>
                </c14:spPr>
              </c14:invertSolidFillFmt>
            </c:ext>
            <c:ext xmlns:c16="http://schemas.microsoft.com/office/drawing/2014/chart" uri="{C3380CC4-5D6E-409C-BE32-E72D297353CC}">
              <c16:uniqueId val="{00000000-43E5-4524-83DF-F707CD52130A}"/>
            </c:ext>
          </c:extLst>
        </c:ser>
        <c:dLbls>
          <c:showLegendKey val="0"/>
          <c:showVal val="0"/>
          <c:showCatName val="0"/>
          <c:showSerName val="0"/>
          <c:showPercent val="0"/>
          <c:showBubbleSize val="0"/>
        </c:dLbls>
        <c:gapWidth val="10"/>
        <c:axId val="855971327"/>
        <c:axId val="855981407"/>
      </c:barChart>
      <c:lineChart>
        <c:grouping val="standard"/>
        <c:varyColors val="0"/>
        <c:ser>
          <c:idx val="1"/>
          <c:order val="1"/>
          <c:tx>
            <c:strRef>
              <c:f>'data 8h30'!$K$24</c:f>
              <c:strCache>
                <c:ptCount val="1"/>
                <c:pt idx="0">
                  <c:v>cum_change</c:v>
                </c:pt>
              </c:strCache>
            </c:strRef>
          </c:tx>
          <c:spPr>
            <a:ln w="19050" cap="rnd">
              <a:solidFill>
                <a:srgbClr val="054372">
                  <a:alpha val="50000"/>
                </a:srgbClr>
              </a:solidFill>
              <a:round/>
            </a:ln>
            <a:effectLst/>
          </c:spPr>
          <c:marker>
            <c:symbol val="none"/>
          </c:marker>
          <c:cat>
            <c:numRef>
              <c:f>'data 8h30'!$G$25:$G$44</c:f>
              <c:numCache>
                <c:formatCode>m/d/yyyy</c:formatCode>
                <c:ptCount val="20"/>
                <c:pt idx="0">
                  <c:v>45868</c:v>
                </c:pt>
                <c:pt idx="1">
                  <c:v>45867</c:v>
                </c:pt>
                <c:pt idx="2">
                  <c:v>45866</c:v>
                </c:pt>
                <c:pt idx="3">
                  <c:v>45863</c:v>
                </c:pt>
                <c:pt idx="4">
                  <c:v>45862</c:v>
                </c:pt>
                <c:pt idx="5">
                  <c:v>45861</c:v>
                </c:pt>
                <c:pt idx="6">
                  <c:v>45860</c:v>
                </c:pt>
                <c:pt idx="7">
                  <c:v>45859</c:v>
                </c:pt>
                <c:pt idx="8">
                  <c:v>45856</c:v>
                </c:pt>
                <c:pt idx="9">
                  <c:v>45855</c:v>
                </c:pt>
                <c:pt idx="10">
                  <c:v>45854</c:v>
                </c:pt>
                <c:pt idx="11">
                  <c:v>45853</c:v>
                </c:pt>
                <c:pt idx="12">
                  <c:v>45852</c:v>
                </c:pt>
                <c:pt idx="13">
                  <c:v>45849</c:v>
                </c:pt>
                <c:pt idx="14">
                  <c:v>45848</c:v>
                </c:pt>
                <c:pt idx="15">
                  <c:v>45847</c:v>
                </c:pt>
                <c:pt idx="16">
                  <c:v>45846</c:v>
                </c:pt>
                <c:pt idx="17">
                  <c:v>45845</c:v>
                </c:pt>
                <c:pt idx="18">
                  <c:v>45842</c:v>
                </c:pt>
                <c:pt idx="19">
                  <c:v>45841</c:v>
                </c:pt>
              </c:numCache>
            </c:numRef>
          </c:cat>
          <c:val>
            <c:numRef>
              <c:f>'data 8h30'!$K$25:$K$44</c:f>
              <c:numCache>
                <c:formatCode>General</c:formatCode>
                <c:ptCount val="20"/>
                <c:pt idx="0">
                  <c:v>3.6362423825778256E-2</c:v>
                </c:pt>
                <c:pt idx="1">
                  <c:v>4.0636658957023841E-2</c:v>
                </c:pt>
                <c:pt idx="2">
                  <c:v>3.4593577659799757E-2</c:v>
                </c:pt>
                <c:pt idx="3">
                  <c:v>3.8855400169807819E-2</c:v>
                </c:pt>
                <c:pt idx="4">
                  <c:v>4.08317424106448E-2</c:v>
                </c:pt>
                <c:pt idx="5">
                  <c:v>3.234749966204542E-2</c:v>
                </c:pt>
                <c:pt idx="6">
                  <c:v>2.817180604075431E-2</c:v>
                </c:pt>
                <c:pt idx="7">
                  <c:v>2.6971390234661996E-2</c:v>
                </c:pt>
                <c:pt idx="8">
                  <c:v>2.4650456248514585E-2</c:v>
                </c:pt>
                <c:pt idx="9">
                  <c:v>2.2479359501818452E-2</c:v>
                </c:pt>
                <c:pt idx="10">
                  <c:v>1.7316127933245662E-2</c:v>
                </c:pt>
                <c:pt idx="11">
                  <c:v>1.8632986962792808E-2</c:v>
                </c:pt>
                <c:pt idx="12">
                  <c:v>2.527211369291571E-2</c:v>
                </c:pt>
                <c:pt idx="13">
                  <c:v>1.8903845245705764E-2</c:v>
                </c:pt>
                <c:pt idx="14">
                  <c:v>2.2752034511032249E-2</c:v>
                </c:pt>
                <c:pt idx="15">
                  <c:v>1.0499820041771302E-2</c:v>
                </c:pt>
                <c:pt idx="16">
                  <c:v>9.049675115513911E-3</c:v>
                </c:pt>
                <c:pt idx="17">
                  <c:v>3.6389841188314564E-3</c:v>
                </c:pt>
                <c:pt idx="18">
                  <c:v>5.4955011321999869E-3</c:v>
                </c:pt>
                <c:pt idx="19">
                  <c:v>5.5283734524556039E-3</c:v>
                </c:pt>
              </c:numCache>
            </c:numRef>
          </c:val>
          <c:smooth val="0"/>
          <c:extLst>
            <c:ext xmlns:c16="http://schemas.microsoft.com/office/drawing/2014/chart" uri="{C3380CC4-5D6E-409C-BE32-E72D297353CC}">
              <c16:uniqueId val="{00000003-43E5-4524-83DF-F707CD52130A}"/>
            </c:ext>
          </c:extLst>
        </c:ser>
        <c:dLbls>
          <c:showLegendKey val="0"/>
          <c:showVal val="0"/>
          <c:showCatName val="0"/>
          <c:showSerName val="0"/>
          <c:showPercent val="0"/>
          <c:showBubbleSize val="0"/>
        </c:dLbls>
        <c:marker val="1"/>
        <c:smooth val="0"/>
        <c:axId val="2131318271"/>
        <c:axId val="2131317791"/>
      </c:lineChart>
      <c:catAx>
        <c:axId val="855971327"/>
        <c:scaling>
          <c:orientation val="maxMin"/>
        </c:scaling>
        <c:delete val="0"/>
        <c:axPos val="b"/>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valAx>
        <c:axId val="2131317791"/>
        <c:scaling>
          <c:orientation val="minMax"/>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8271"/>
        <c:crosses val="max"/>
        <c:crossBetween val="between"/>
      </c:valAx>
      <c:dateAx>
        <c:axId val="2131318271"/>
        <c:scaling>
          <c:orientation val="minMax"/>
        </c:scaling>
        <c:delete val="0"/>
        <c:axPos val="t"/>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7791"/>
        <c:crosses val="max"/>
        <c:auto val="1"/>
        <c:lblOffset val="100"/>
        <c:baseTimeUnit val="days"/>
      </c:date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2.4271906367269221E-2"/>
          <c:w val="1"/>
          <c:h val="0.97572809363273083"/>
        </c:manualLayout>
      </c:layout>
      <c:barChart>
        <c:barDir val="col"/>
        <c:grouping val="clustered"/>
        <c:varyColors val="0"/>
        <c:ser>
          <c:idx val="0"/>
          <c:order val="0"/>
          <c:tx>
            <c:strRef>
              <c:f>'data 8h30'!$P$24</c:f>
              <c:strCache>
                <c:ptCount val="1"/>
                <c:pt idx="0">
                  <c:v>1d_change</c:v>
                </c:pt>
              </c:strCache>
            </c:strRef>
          </c:tx>
          <c:spPr>
            <a:solidFill>
              <a:srgbClr val="00B050">
                <a:alpha val="20000"/>
              </a:srgbClr>
            </a:solidFill>
            <a:ln w="25400">
              <a:noFill/>
            </a:ln>
            <a:effectLst/>
          </c:spPr>
          <c:invertIfNegative val="1"/>
          <c:cat>
            <c:numRef>
              <c:f>'data 8h30'!$M$25:$M$44</c:f>
              <c:numCache>
                <c:formatCode>m/d/yyyy</c:formatCode>
                <c:ptCount val="20"/>
                <c:pt idx="0">
                  <c:v>45868</c:v>
                </c:pt>
                <c:pt idx="1">
                  <c:v>45867</c:v>
                </c:pt>
                <c:pt idx="2">
                  <c:v>45866</c:v>
                </c:pt>
                <c:pt idx="3">
                  <c:v>45863</c:v>
                </c:pt>
                <c:pt idx="4">
                  <c:v>45862</c:v>
                </c:pt>
                <c:pt idx="5">
                  <c:v>45861</c:v>
                </c:pt>
                <c:pt idx="6">
                  <c:v>45860</c:v>
                </c:pt>
                <c:pt idx="7">
                  <c:v>45859</c:v>
                </c:pt>
                <c:pt idx="8">
                  <c:v>45856</c:v>
                </c:pt>
                <c:pt idx="9">
                  <c:v>45855</c:v>
                </c:pt>
                <c:pt idx="10">
                  <c:v>45854</c:v>
                </c:pt>
                <c:pt idx="11">
                  <c:v>45853</c:v>
                </c:pt>
                <c:pt idx="12">
                  <c:v>45852</c:v>
                </c:pt>
                <c:pt idx="13">
                  <c:v>45849</c:v>
                </c:pt>
                <c:pt idx="14">
                  <c:v>45848</c:v>
                </c:pt>
                <c:pt idx="15">
                  <c:v>45847</c:v>
                </c:pt>
                <c:pt idx="16">
                  <c:v>45846</c:v>
                </c:pt>
                <c:pt idx="17">
                  <c:v>45845</c:v>
                </c:pt>
                <c:pt idx="18">
                  <c:v>45842</c:v>
                </c:pt>
                <c:pt idx="19">
                  <c:v>45841</c:v>
                </c:pt>
              </c:numCache>
            </c:numRef>
          </c:cat>
          <c:val>
            <c:numRef>
              <c:f>'data 8h30'!$P$25:$P$44</c:f>
              <c:numCache>
                <c:formatCode>General</c:formatCode>
                <c:ptCount val="20"/>
                <c:pt idx="0">
                  <c:v>1.6637384356177343E-3</c:v>
                </c:pt>
                <c:pt idx="1">
                  <c:v>3.272478057154915E-3</c:v>
                </c:pt>
                <c:pt idx="2">
                  <c:v>1.1914716230292388E-3</c:v>
                </c:pt>
                <c:pt idx="3">
                  <c:v>-3.3478779315430085E-3</c:v>
                </c:pt>
                <c:pt idx="4">
                  <c:v>6.5401343806652523E-3</c:v>
                </c:pt>
                <c:pt idx="5">
                  <c:v>1.2200688650487734E-4</c:v>
                </c:pt>
                <c:pt idx="6">
                  <c:v>6.1997523473338312E-3</c:v>
                </c:pt>
                <c:pt idx="7">
                  <c:v>7.1604803705347386E-3</c:v>
                </c:pt>
                <c:pt idx="8">
                  <c:v>5.0207856109132365E-3</c:v>
                </c:pt>
                <c:pt idx="9">
                  <c:v>3.7241481186247594E-3</c:v>
                </c:pt>
                <c:pt idx="10">
                  <c:v>-3.4862318222261823E-4</c:v>
                </c:pt>
                <c:pt idx="11">
                  <c:v>-4.1626648824131252E-3</c:v>
                </c:pt>
                <c:pt idx="12">
                  <c:v>2.698626190612341E-3</c:v>
                </c:pt>
                <c:pt idx="13">
                  <c:v>1.4114137531251458E-4</c:v>
                </c:pt>
                <c:pt idx="14">
                  <c:v>4.7615483062730668E-3</c:v>
                </c:pt>
                <c:pt idx="15">
                  <c:v>-1.2654217163762249E-3</c:v>
                </c:pt>
                <c:pt idx="16">
                  <c:v>7.0104384747033954E-3</c:v>
                </c:pt>
                <c:pt idx="17">
                  <c:v>2.3272788225581209E-4</c:v>
                </c:pt>
                <c:pt idx="18">
                  <c:v>3.2268046698309405E-3</c:v>
                </c:pt>
                <c:pt idx="19">
                  <c:v>1.8403867476324276E-3</c:v>
                </c:pt>
              </c:numCache>
            </c:numRef>
          </c:val>
          <c:extLst>
            <c:ext xmlns:c14="http://schemas.microsoft.com/office/drawing/2007/8/2/chart" uri="{6F2FDCE9-48DA-4B69-8628-5D25D57E5C99}">
              <c14:invertSolidFillFmt>
                <c14:spPr xmlns:c14="http://schemas.microsoft.com/office/drawing/2007/8/2/chart">
                  <a:solidFill>
                    <a:srgbClr val="FF0000"/>
                  </a:solidFill>
                  <a:ln w="25400">
                    <a:noFill/>
                  </a:ln>
                  <a:effectLst/>
                </c14:spPr>
              </c14:invertSolidFillFmt>
            </c:ext>
            <c:ext xmlns:c16="http://schemas.microsoft.com/office/drawing/2014/chart" uri="{C3380CC4-5D6E-409C-BE32-E72D297353CC}">
              <c16:uniqueId val="{00000000-43E5-4524-83DF-F707CD52130A}"/>
            </c:ext>
          </c:extLst>
        </c:ser>
        <c:dLbls>
          <c:showLegendKey val="0"/>
          <c:showVal val="0"/>
          <c:showCatName val="0"/>
          <c:showSerName val="0"/>
          <c:showPercent val="0"/>
          <c:showBubbleSize val="0"/>
        </c:dLbls>
        <c:gapWidth val="10"/>
        <c:axId val="855971327"/>
        <c:axId val="855981407"/>
      </c:barChart>
      <c:lineChart>
        <c:grouping val="standard"/>
        <c:varyColors val="0"/>
        <c:ser>
          <c:idx val="1"/>
          <c:order val="1"/>
          <c:tx>
            <c:strRef>
              <c:f>'data 8h30'!$Q$24</c:f>
              <c:strCache>
                <c:ptCount val="1"/>
                <c:pt idx="0">
                  <c:v>cum_change</c:v>
                </c:pt>
              </c:strCache>
            </c:strRef>
          </c:tx>
          <c:spPr>
            <a:ln w="19050" cap="rnd">
              <a:solidFill>
                <a:srgbClr val="054372">
                  <a:alpha val="50000"/>
                </a:srgbClr>
              </a:solidFill>
              <a:round/>
            </a:ln>
            <a:effectLst/>
          </c:spPr>
          <c:marker>
            <c:symbol val="none"/>
          </c:marker>
          <c:cat>
            <c:numRef>
              <c:f>'data 8h30'!$M$25:$M$44</c:f>
              <c:numCache>
                <c:formatCode>m/d/yyyy</c:formatCode>
                <c:ptCount val="20"/>
                <c:pt idx="0">
                  <c:v>45868</c:v>
                </c:pt>
                <c:pt idx="1">
                  <c:v>45867</c:v>
                </c:pt>
                <c:pt idx="2">
                  <c:v>45866</c:v>
                </c:pt>
                <c:pt idx="3">
                  <c:v>45863</c:v>
                </c:pt>
                <c:pt idx="4">
                  <c:v>45862</c:v>
                </c:pt>
                <c:pt idx="5">
                  <c:v>45861</c:v>
                </c:pt>
                <c:pt idx="6">
                  <c:v>45860</c:v>
                </c:pt>
                <c:pt idx="7">
                  <c:v>45859</c:v>
                </c:pt>
                <c:pt idx="8">
                  <c:v>45856</c:v>
                </c:pt>
                <c:pt idx="9">
                  <c:v>45855</c:v>
                </c:pt>
                <c:pt idx="10">
                  <c:v>45854</c:v>
                </c:pt>
                <c:pt idx="11">
                  <c:v>45853</c:v>
                </c:pt>
                <c:pt idx="12">
                  <c:v>45852</c:v>
                </c:pt>
                <c:pt idx="13">
                  <c:v>45849</c:v>
                </c:pt>
                <c:pt idx="14">
                  <c:v>45848</c:v>
                </c:pt>
                <c:pt idx="15">
                  <c:v>45847</c:v>
                </c:pt>
                <c:pt idx="16">
                  <c:v>45846</c:v>
                </c:pt>
                <c:pt idx="17">
                  <c:v>45845</c:v>
                </c:pt>
                <c:pt idx="18">
                  <c:v>45842</c:v>
                </c:pt>
                <c:pt idx="19">
                  <c:v>45841</c:v>
                </c:pt>
              </c:numCache>
            </c:numRef>
          </c:cat>
          <c:val>
            <c:numRef>
              <c:f>'data 8h30'!$Q$25:$Q$44</c:f>
              <c:numCache>
                <c:formatCode>General</c:formatCode>
                <c:ptCount val="20"/>
                <c:pt idx="0">
                  <c:v>4.5682081764444105E-2</c:v>
                </c:pt>
                <c:pt idx="1">
                  <c:v>4.401834332882637E-2</c:v>
                </c:pt>
                <c:pt idx="2">
                  <c:v>4.0745865271671455E-2</c:v>
                </c:pt>
                <c:pt idx="3">
                  <c:v>3.9554393648642217E-2</c:v>
                </c:pt>
                <c:pt idx="4">
                  <c:v>4.2902271580185225E-2</c:v>
                </c:pt>
                <c:pt idx="5">
                  <c:v>3.6362137199519973E-2</c:v>
                </c:pt>
                <c:pt idx="6">
                  <c:v>3.6240130313015095E-2</c:v>
                </c:pt>
                <c:pt idx="7">
                  <c:v>3.0040377965681264E-2</c:v>
                </c:pt>
                <c:pt idx="8">
                  <c:v>2.2879897595146526E-2</c:v>
                </c:pt>
                <c:pt idx="9">
                  <c:v>1.7859111984233289E-2</c:v>
                </c:pt>
                <c:pt idx="10">
                  <c:v>1.413496386560853E-2</c:v>
                </c:pt>
                <c:pt idx="11">
                  <c:v>1.4483587047831148E-2</c:v>
                </c:pt>
                <c:pt idx="12">
                  <c:v>1.8646251930244273E-2</c:v>
                </c:pt>
                <c:pt idx="13">
                  <c:v>1.5947625739631932E-2</c:v>
                </c:pt>
                <c:pt idx="14">
                  <c:v>1.5806484364319418E-2</c:v>
                </c:pt>
                <c:pt idx="15">
                  <c:v>1.1044936058046351E-2</c:v>
                </c:pt>
                <c:pt idx="16">
                  <c:v>1.2310357774422576E-2</c:v>
                </c:pt>
                <c:pt idx="17">
                  <c:v>5.2999192997191802E-3</c:v>
                </c:pt>
                <c:pt idx="18">
                  <c:v>5.0671914174633681E-3</c:v>
                </c:pt>
                <c:pt idx="19">
                  <c:v>1.8403867476324276E-3</c:v>
                </c:pt>
              </c:numCache>
            </c:numRef>
          </c:val>
          <c:smooth val="0"/>
          <c:extLst>
            <c:ext xmlns:c16="http://schemas.microsoft.com/office/drawing/2014/chart" uri="{C3380CC4-5D6E-409C-BE32-E72D297353CC}">
              <c16:uniqueId val="{00000003-43E5-4524-83DF-F707CD52130A}"/>
            </c:ext>
          </c:extLst>
        </c:ser>
        <c:dLbls>
          <c:showLegendKey val="0"/>
          <c:showVal val="0"/>
          <c:showCatName val="0"/>
          <c:showSerName val="0"/>
          <c:showPercent val="0"/>
          <c:showBubbleSize val="0"/>
        </c:dLbls>
        <c:marker val="1"/>
        <c:smooth val="0"/>
        <c:axId val="2131318271"/>
        <c:axId val="2131317791"/>
      </c:lineChart>
      <c:catAx>
        <c:axId val="855971327"/>
        <c:scaling>
          <c:orientation val="maxMin"/>
        </c:scaling>
        <c:delete val="0"/>
        <c:axPos val="b"/>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valAx>
        <c:axId val="2131317791"/>
        <c:scaling>
          <c:orientation val="minMax"/>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8271"/>
        <c:crosses val="max"/>
        <c:crossBetween val="between"/>
      </c:valAx>
      <c:dateAx>
        <c:axId val="2131318271"/>
        <c:scaling>
          <c:orientation val="minMax"/>
        </c:scaling>
        <c:delete val="0"/>
        <c:axPos val="t"/>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7791"/>
        <c:crosses val="max"/>
        <c:auto val="1"/>
        <c:lblOffset val="100"/>
        <c:baseTimeUnit val="days"/>
      </c:date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2.4271906367269221E-2"/>
          <c:w val="1"/>
          <c:h val="0.97572809363273083"/>
        </c:manualLayout>
      </c:layout>
      <c:barChart>
        <c:barDir val="col"/>
        <c:grouping val="clustered"/>
        <c:varyColors val="0"/>
        <c:ser>
          <c:idx val="0"/>
          <c:order val="0"/>
          <c:tx>
            <c:strRef>
              <c:f>'data 8h30'!$D$46</c:f>
              <c:strCache>
                <c:ptCount val="1"/>
                <c:pt idx="0">
                  <c:v>1d_change</c:v>
                </c:pt>
              </c:strCache>
            </c:strRef>
          </c:tx>
          <c:spPr>
            <a:solidFill>
              <a:srgbClr val="00B050">
                <a:alpha val="20000"/>
              </a:srgbClr>
            </a:solidFill>
            <a:ln w="25400">
              <a:noFill/>
            </a:ln>
            <a:effectLst/>
          </c:spPr>
          <c:invertIfNegative val="1"/>
          <c:cat>
            <c:numRef>
              <c:f>'data 8h30'!$A$47:$A$66</c:f>
              <c:numCache>
                <c:formatCode>m/d/yyyy</c:formatCode>
                <c:ptCount val="20"/>
                <c:pt idx="0">
                  <c:v>45868</c:v>
                </c:pt>
                <c:pt idx="1">
                  <c:v>45867</c:v>
                </c:pt>
                <c:pt idx="2">
                  <c:v>45866</c:v>
                </c:pt>
                <c:pt idx="3">
                  <c:v>45865</c:v>
                </c:pt>
                <c:pt idx="4">
                  <c:v>45863</c:v>
                </c:pt>
                <c:pt idx="5">
                  <c:v>45862</c:v>
                </c:pt>
                <c:pt idx="6">
                  <c:v>45861</c:v>
                </c:pt>
                <c:pt idx="7">
                  <c:v>45860</c:v>
                </c:pt>
                <c:pt idx="8">
                  <c:v>45859</c:v>
                </c:pt>
                <c:pt idx="9">
                  <c:v>45858</c:v>
                </c:pt>
                <c:pt idx="10">
                  <c:v>45857</c:v>
                </c:pt>
                <c:pt idx="11">
                  <c:v>45856</c:v>
                </c:pt>
                <c:pt idx="12">
                  <c:v>45855</c:v>
                </c:pt>
                <c:pt idx="13">
                  <c:v>45854</c:v>
                </c:pt>
                <c:pt idx="14">
                  <c:v>45853</c:v>
                </c:pt>
                <c:pt idx="15">
                  <c:v>45852</c:v>
                </c:pt>
                <c:pt idx="16">
                  <c:v>45851</c:v>
                </c:pt>
                <c:pt idx="17">
                  <c:v>45850</c:v>
                </c:pt>
                <c:pt idx="18">
                  <c:v>45849</c:v>
                </c:pt>
                <c:pt idx="19">
                  <c:v>45848</c:v>
                </c:pt>
              </c:numCache>
            </c:numRef>
          </c:cat>
          <c:val>
            <c:numRef>
              <c:f>'data 8h30'!$D$47:$D$66</c:f>
              <c:numCache>
                <c:formatCode>General</c:formatCode>
                <c:ptCount val="20"/>
                <c:pt idx="0">
                  <c:v>4.7280245329162085E-4</c:v>
                </c:pt>
                <c:pt idx="1">
                  <c:v>3.3459335408476676E-3</c:v>
                </c:pt>
                <c:pt idx="2">
                  <c:v>-5.9736086732543603E-3</c:v>
                </c:pt>
                <c:pt idx="3">
                  <c:v>-2.3358974733246329E-3</c:v>
                </c:pt>
                <c:pt idx="4">
                  <c:v>-7.6473540618465785E-3</c:v>
                </c:pt>
                <c:pt idx="5">
                  <c:v>-5.6379678138848144E-3</c:v>
                </c:pt>
                <c:pt idx="6">
                  <c:v>-9.1779117885240069E-3</c:v>
                </c:pt>
                <c:pt idx="7">
                  <c:v>8.6885428554648314E-3</c:v>
                </c:pt>
                <c:pt idx="8">
                  <c:v>1.3497264044440627E-2</c:v>
                </c:pt>
                <c:pt idx="9">
                  <c:v>-1.5034382564399484E-3</c:v>
                </c:pt>
                <c:pt idx="10">
                  <c:v>8.9568270873807698E-4</c:v>
                </c:pt>
                <c:pt idx="11">
                  <c:v>3.0263556994232221E-3</c:v>
                </c:pt>
                <c:pt idx="12">
                  <c:v>-1.860664795905298E-3</c:v>
                </c:pt>
                <c:pt idx="13">
                  <c:v>4.008848984901503E-3</c:v>
                </c:pt>
                <c:pt idx="14">
                  <c:v>-4.0214109350789062E-3</c:v>
                </c:pt>
                <c:pt idx="15">
                  <c:v>-4.9316178764158281E-3</c:v>
                </c:pt>
                <c:pt idx="16">
                  <c:v>2.6253780966791762E-3</c:v>
                </c:pt>
                <c:pt idx="17">
                  <c:v>1.2351711297449164E-3</c:v>
                </c:pt>
                <c:pt idx="18">
                  <c:v>8.5766736535968224E-3</c:v>
                </c:pt>
                <c:pt idx="19">
                  <c:v>1.5330446345978022E-3</c:v>
                </c:pt>
              </c:numCache>
            </c:numRef>
          </c:val>
          <c:extLst>
            <c:ext xmlns:c14="http://schemas.microsoft.com/office/drawing/2007/8/2/chart" uri="{6F2FDCE9-48DA-4B69-8628-5D25D57E5C99}">
              <c14:invertSolidFillFmt>
                <c14:spPr xmlns:c14="http://schemas.microsoft.com/office/drawing/2007/8/2/chart">
                  <a:solidFill>
                    <a:srgbClr val="FF0000"/>
                  </a:solidFill>
                  <a:ln w="25400">
                    <a:noFill/>
                  </a:ln>
                  <a:effectLst/>
                </c14:spPr>
              </c14:invertSolidFillFmt>
            </c:ext>
            <c:ext xmlns:c16="http://schemas.microsoft.com/office/drawing/2014/chart" uri="{C3380CC4-5D6E-409C-BE32-E72D297353CC}">
              <c16:uniqueId val="{00000000-43E5-4524-83DF-F707CD52130A}"/>
            </c:ext>
          </c:extLst>
        </c:ser>
        <c:dLbls>
          <c:showLegendKey val="0"/>
          <c:showVal val="0"/>
          <c:showCatName val="0"/>
          <c:showSerName val="0"/>
          <c:showPercent val="0"/>
          <c:showBubbleSize val="0"/>
        </c:dLbls>
        <c:gapWidth val="10"/>
        <c:axId val="855971327"/>
        <c:axId val="855981407"/>
      </c:barChart>
      <c:lineChart>
        <c:grouping val="standard"/>
        <c:varyColors val="0"/>
        <c:ser>
          <c:idx val="1"/>
          <c:order val="1"/>
          <c:tx>
            <c:strRef>
              <c:f>'data 8h30'!$E$46</c:f>
              <c:strCache>
                <c:ptCount val="1"/>
                <c:pt idx="0">
                  <c:v>cum_change</c:v>
                </c:pt>
              </c:strCache>
            </c:strRef>
          </c:tx>
          <c:spPr>
            <a:ln w="19050" cap="rnd">
              <a:solidFill>
                <a:srgbClr val="054372">
                  <a:alpha val="50000"/>
                </a:srgbClr>
              </a:solidFill>
              <a:round/>
            </a:ln>
            <a:effectLst/>
          </c:spPr>
          <c:marker>
            <c:symbol val="none"/>
          </c:marker>
          <c:cat>
            <c:numRef>
              <c:f>'data 8h30'!$A$47:$A$66</c:f>
              <c:numCache>
                <c:formatCode>m/d/yyyy</c:formatCode>
                <c:ptCount val="20"/>
                <c:pt idx="0">
                  <c:v>45868</c:v>
                </c:pt>
                <c:pt idx="1">
                  <c:v>45867</c:v>
                </c:pt>
                <c:pt idx="2">
                  <c:v>45866</c:v>
                </c:pt>
                <c:pt idx="3">
                  <c:v>45865</c:v>
                </c:pt>
                <c:pt idx="4">
                  <c:v>45863</c:v>
                </c:pt>
                <c:pt idx="5">
                  <c:v>45862</c:v>
                </c:pt>
                <c:pt idx="6">
                  <c:v>45861</c:v>
                </c:pt>
                <c:pt idx="7">
                  <c:v>45860</c:v>
                </c:pt>
                <c:pt idx="8">
                  <c:v>45859</c:v>
                </c:pt>
                <c:pt idx="9">
                  <c:v>45858</c:v>
                </c:pt>
                <c:pt idx="10">
                  <c:v>45857</c:v>
                </c:pt>
                <c:pt idx="11">
                  <c:v>45856</c:v>
                </c:pt>
                <c:pt idx="12">
                  <c:v>45855</c:v>
                </c:pt>
                <c:pt idx="13">
                  <c:v>45854</c:v>
                </c:pt>
                <c:pt idx="14">
                  <c:v>45853</c:v>
                </c:pt>
                <c:pt idx="15">
                  <c:v>45852</c:v>
                </c:pt>
                <c:pt idx="16">
                  <c:v>45851</c:v>
                </c:pt>
                <c:pt idx="17">
                  <c:v>45850</c:v>
                </c:pt>
                <c:pt idx="18">
                  <c:v>45849</c:v>
                </c:pt>
                <c:pt idx="19">
                  <c:v>45848</c:v>
                </c:pt>
              </c:numCache>
            </c:numRef>
          </c:cat>
          <c:val>
            <c:numRef>
              <c:f>'data 8h30'!$E$47:$E$66</c:f>
              <c:numCache>
                <c:formatCode>General</c:formatCode>
                <c:ptCount val="20"/>
                <c:pt idx="0">
                  <c:v>4.8158261270518921E-3</c:v>
                </c:pt>
                <c:pt idx="1">
                  <c:v>4.3430236737602712E-3</c:v>
                </c:pt>
                <c:pt idx="2">
                  <c:v>9.9709013291260362E-4</c:v>
                </c:pt>
                <c:pt idx="3">
                  <c:v>6.9706988061669639E-3</c:v>
                </c:pt>
                <c:pt idx="4">
                  <c:v>9.3065962794915968E-3</c:v>
                </c:pt>
                <c:pt idx="5">
                  <c:v>1.6953950341338175E-2</c:v>
                </c:pt>
                <c:pt idx="6">
                  <c:v>2.259191815522299E-2</c:v>
                </c:pt>
                <c:pt idx="7">
                  <c:v>3.1769829943746997E-2</c:v>
                </c:pt>
                <c:pt idx="8">
                  <c:v>2.3081287088282165E-2</c:v>
                </c:pt>
                <c:pt idx="9">
                  <c:v>9.5840230438415386E-3</c:v>
                </c:pt>
                <c:pt idx="10">
                  <c:v>1.1087461300281487E-2</c:v>
                </c:pt>
                <c:pt idx="11">
                  <c:v>1.019177859154341E-2</c:v>
                </c:pt>
                <c:pt idx="12">
                  <c:v>7.1654228921201879E-3</c:v>
                </c:pt>
                <c:pt idx="13">
                  <c:v>9.0260876880254859E-3</c:v>
                </c:pt>
                <c:pt idx="14">
                  <c:v>5.0172387031239829E-3</c:v>
                </c:pt>
                <c:pt idx="15">
                  <c:v>9.0386496382028891E-3</c:v>
                </c:pt>
                <c:pt idx="16">
                  <c:v>1.3970267514618717E-2</c:v>
                </c:pt>
                <c:pt idx="17">
                  <c:v>1.1344889417939541E-2</c:v>
                </c:pt>
                <c:pt idx="18">
                  <c:v>1.0109718288194625E-2</c:v>
                </c:pt>
                <c:pt idx="19">
                  <c:v>1.5330446345978022E-3</c:v>
                </c:pt>
              </c:numCache>
            </c:numRef>
          </c:val>
          <c:smooth val="0"/>
          <c:extLst>
            <c:ext xmlns:c16="http://schemas.microsoft.com/office/drawing/2014/chart" uri="{C3380CC4-5D6E-409C-BE32-E72D297353CC}">
              <c16:uniqueId val="{00000003-43E5-4524-83DF-F707CD52130A}"/>
            </c:ext>
          </c:extLst>
        </c:ser>
        <c:dLbls>
          <c:showLegendKey val="0"/>
          <c:showVal val="0"/>
          <c:showCatName val="0"/>
          <c:showSerName val="0"/>
          <c:showPercent val="0"/>
          <c:showBubbleSize val="0"/>
        </c:dLbls>
        <c:marker val="1"/>
        <c:smooth val="0"/>
        <c:axId val="2131318271"/>
        <c:axId val="2131317791"/>
      </c:lineChart>
      <c:catAx>
        <c:axId val="855971327"/>
        <c:scaling>
          <c:orientation val="maxMin"/>
        </c:scaling>
        <c:delete val="0"/>
        <c:axPos val="b"/>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valAx>
        <c:axId val="2131317791"/>
        <c:scaling>
          <c:orientation val="minMax"/>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8271"/>
        <c:crosses val="max"/>
        <c:crossBetween val="between"/>
      </c:valAx>
      <c:dateAx>
        <c:axId val="2131318271"/>
        <c:scaling>
          <c:orientation val="minMax"/>
        </c:scaling>
        <c:delete val="0"/>
        <c:axPos val="t"/>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7791"/>
        <c:crosses val="max"/>
        <c:auto val="1"/>
        <c:lblOffset val="100"/>
        <c:baseTimeUnit val="days"/>
      </c:date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2.4271906367269221E-2"/>
          <c:w val="1"/>
          <c:h val="0.97572809363273083"/>
        </c:manualLayout>
      </c:layout>
      <c:barChart>
        <c:barDir val="col"/>
        <c:grouping val="clustered"/>
        <c:varyColors val="0"/>
        <c:ser>
          <c:idx val="0"/>
          <c:order val="0"/>
          <c:tx>
            <c:strRef>
              <c:f>'data 8h30'!$J$46</c:f>
              <c:strCache>
                <c:ptCount val="1"/>
                <c:pt idx="0">
                  <c:v>1d_change</c:v>
                </c:pt>
              </c:strCache>
            </c:strRef>
          </c:tx>
          <c:spPr>
            <a:solidFill>
              <a:srgbClr val="00B050">
                <a:alpha val="20000"/>
              </a:srgbClr>
            </a:solidFill>
            <a:ln w="25400">
              <a:noFill/>
            </a:ln>
            <a:effectLst/>
          </c:spPr>
          <c:invertIfNegative val="1"/>
          <c:cat>
            <c:numRef>
              <c:f>'data 8h30'!$G$47:$G$66</c:f>
              <c:numCache>
                <c:formatCode>m/d/yyyy</c:formatCode>
                <c:ptCount val="20"/>
                <c:pt idx="0">
                  <c:v>45828</c:v>
                </c:pt>
                <c:pt idx="1">
                  <c:v>45827</c:v>
                </c:pt>
                <c:pt idx="2">
                  <c:v>45826</c:v>
                </c:pt>
                <c:pt idx="3">
                  <c:v>45825</c:v>
                </c:pt>
                <c:pt idx="4">
                  <c:v>45824</c:v>
                </c:pt>
                <c:pt idx="5">
                  <c:v>45823</c:v>
                </c:pt>
                <c:pt idx="6">
                  <c:v>45821</c:v>
                </c:pt>
                <c:pt idx="7">
                  <c:v>45820</c:v>
                </c:pt>
                <c:pt idx="8">
                  <c:v>45819</c:v>
                </c:pt>
                <c:pt idx="9">
                  <c:v>45818</c:v>
                </c:pt>
                <c:pt idx="10">
                  <c:v>45817</c:v>
                </c:pt>
                <c:pt idx="11">
                  <c:v>45816</c:v>
                </c:pt>
                <c:pt idx="12">
                  <c:v>45814</c:v>
                </c:pt>
                <c:pt idx="13">
                  <c:v>45813</c:v>
                </c:pt>
                <c:pt idx="14">
                  <c:v>45812</c:v>
                </c:pt>
                <c:pt idx="15">
                  <c:v>45811</c:v>
                </c:pt>
                <c:pt idx="16">
                  <c:v>45810</c:v>
                </c:pt>
                <c:pt idx="17">
                  <c:v>45809</c:v>
                </c:pt>
                <c:pt idx="18">
                  <c:v>45807</c:v>
                </c:pt>
                <c:pt idx="19">
                  <c:v>45806</c:v>
                </c:pt>
              </c:numCache>
            </c:numRef>
          </c:cat>
          <c:val>
            <c:numRef>
              <c:f>'data 8h30'!$J$47:$J$66</c:f>
              <c:numCache>
                <c:formatCode>General</c:formatCode>
                <c:ptCount val="20"/>
                <c:pt idx="0">
                  <c:v>-8.8542115125922471E-3</c:v>
                </c:pt>
                <c:pt idx="1">
                  <c:v>7.589876250405414E-3</c:v>
                </c:pt>
                <c:pt idx="2">
                  <c:v>-1.9933757591881207E-3</c:v>
                </c:pt>
                <c:pt idx="3">
                  <c:v>4.4123772979621112E-2</c:v>
                </c:pt>
                <c:pt idx="4">
                  <c:v>-2.2514628869242603E-2</c:v>
                </c:pt>
                <c:pt idx="5">
                  <c:v>7.5157563468732924E-3</c:v>
                </c:pt>
                <c:pt idx="6">
                  <c:v>-1.0010793859575817E-2</c:v>
                </c:pt>
                <c:pt idx="7">
                  <c:v>8.8499398950691477E-2</c:v>
                </c:pt>
                <c:pt idx="8">
                  <c:v>4.5412632684932674E-2</c:v>
                </c:pt>
                <c:pt idx="9">
                  <c:v>-6.7278659195770807E-3</c:v>
                </c:pt>
                <c:pt idx="10">
                  <c:v>1.3168062493189137E-2</c:v>
                </c:pt>
                <c:pt idx="11">
                  <c:v>-3.396535474919582E-3</c:v>
                </c:pt>
                <c:pt idx="12">
                  <c:v>2.4679601031301956E-2</c:v>
                </c:pt>
                <c:pt idx="13">
                  <c:v>9.90571865111467E-3</c:v>
                </c:pt>
                <c:pt idx="14">
                  <c:v>-9.1815423962217091E-3</c:v>
                </c:pt>
                <c:pt idx="15">
                  <c:v>4.7717391785797592E-3</c:v>
                </c:pt>
                <c:pt idx="16">
                  <c:v>7.04787160913245E-3</c:v>
                </c:pt>
                <c:pt idx="17">
                  <c:v>2.6978110954914314E-2</c:v>
                </c:pt>
                <c:pt idx="18">
                  <c:v>2.1431102611646491E-3</c:v>
                </c:pt>
                <c:pt idx="19">
                  <c:v>-3.1918289257426458E-2</c:v>
                </c:pt>
              </c:numCache>
            </c:numRef>
          </c:val>
          <c:extLst>
            <c:ext xmlns:c14="http://schemas.microsoft.com/office/drawing/2007/8/2/chart" uri="{6F2FDCE9-48DA-4B69-8628-5D25D57E5C99}">
              <c14:invertSolidFillFmt>
                <c14:spPr xmlns:c14="http://schemas.microsoft.com/office/drawing/2007/8/2/chart">
                  <a:solidFill>
                    <a:srgbClr val="FF0000"/>
                  </a:solidFill>
                  <a:ln w="25400">
                    <a:noFill/>
                  </a:ln>
                  <a:effectLst/>
                </c14:spPr>
              </c14:invertSolidFillFmt>
            </c:ext>
            <c:ext xmlns:c16="http://schemas.microsoft.com/office/drawing/2014/chart" uri="{C3380CC4-5D6E-409C-BE32-E72D297353CC}">
              <c16:uniqueId val="{00000000-43E5-4524-83DF-F707CD52130A}"/>
            </c:ext>
          </c:extLst>
        </c:ser>
        <c:dLbls>
          <c:showLegendKey val="0"/>
          <c:showVal val="0"/>
          <c:showCatName val="0"/>
          <c:showSerName val="0"/>
          <c:showPercent val="0"/>
          <c:showBubbleSize val="0"/>
        </c:dLbls>
        <c:gapWidth val="10"/>
        <c:axId val="855971327"/>
        <c:axId val="855981407"/>
      </c:barChart>
      <c:lineChart>
        <c:grouping val="standard"/>
        <c:varyColors val="0"/>
        <c:ser>
          <c:idx val="1"/>
          <c:order val="1"/>
          <c:tx>
            <c:strRef>
              <c:f>'data 8h30'!$K$46</c:f>
              <c:strCache>
                <c:ptCount val="1"/>
                <c:pt idx="0">
                  <c:v>cum_change</c:v>
                </c:pt>
              </c:strCache>
            </c:strRef>
          </c:tx>
          <c:spPr>
            <a:ln w="19050" cap="rnd">
              <a:solidFill>
                <a:srgbClr val="054372">
                  <a:alpha val="50000"/>
                </a:srgbClr>
              </a:solidFill>
              <a:round/>
            </a:ln>
            <a:effectLst/>
          </c:spPr>
          <c:marker>
            <c:symbol val="none"/>
          </c:marker>
          <c:cat>
            <c:numRef>
              <c:f>'data 8h30'!$G$47:$G$66</c:f>
              <c:numCache>
                <c:formatCode>m/d/yyyy</c:formatCode>
                <c:ptCount val="20"/>
                <c:pt idx="0">
                  <c:v>45828</c:v>
                </c:pt>
                <c:pt idx="1">
                  <c:v>45827</c:v>
                </c:pt>
                <c:pt idx="2">
                  <c:v>45826</c:v>
                </c:pt>
                <c:pt idx="3">
                  <c:v>45825</c:v>
                </c:pt>
                <c:pt idx="4">
                  <c:v>45824</c:v>
                </c:pt>
                <c:pt idx="5">
                  <c:v>45823</c:v>
                </c:pt>
                <c:pt idx="6">
                  <c:v>45821</c:v>
                </c:pt>
                <c:pt idx="7">
                  <c:v>45820</c:v>
                </c:pt>
                <c:pt idx="8">
                  <c:v>45819</c:v>
                </c:pt>
                <c:pt idx="9">
                  <c:v>45818</c:v>
                </c:pt>
                <c:pt idx="10">
                  <c:v>45817</c:v>
                </c:pt>
                <c:pt idx="11">
                  <c:v>45816</c:v>
                </c:pt>
                <c:pt idx="12">
                  <c:v>45814</c:v>
                </c:pt>
                <c:pt idx="13">
                  <c:v>45813</c:v>
                </c:pt>
                <c:pt idx="14">
                  <c:v>45812</c:v>
                </c:pt>
                <c:pt idx="15">
                  <c:v>45811</c:v>
                </c:pt>
                <c:pt idx="16">
                  <c:v>45810</c:v>
                </c:pt>
                <c:pt idx="17">
                  <c:v>45809</c:v>
                </c:pt>
                <c:pt idx="18">
                  <c:v>45807</c:v>
                </c:pt>
                <c:pt idx="19">
                  <c:v>45806</c:v>
                </c:pt>
              </c:numCache>
            </c:numRef>
          </c:cat>
          <c:val>
            <c:numRef>
              <c:f>'data 8h30'!$K$47:$K$66</c:f>
              <c:numCache>
                <c:formatCode>General</c:formatCode>
                <c:ptCount val="20"/>
                <c:pt idx="0">
                  <c:v>0.18723840834317729</c:v>
                </c:pt>
                <c:pt idx="1">
                  <c:v>0.19609261985576953</c:v>
                </c:pt>
                <c:pt idx="2">
                  <c:v>0.18850274360536412</c:v>
                </c:pt>
                <c:pt idx="3">
                  <c:v>0.19049611936455224</c:v>
                </c:pt>
                <c:pt idx="4">
                  <c:v>0.14637234638493113</c:v>
                </c:pt>
                <c:pt idx="5">
                  <c:v>0.16888697525417373</c:v>
                </c:pt>
                <c:pt idx="6">
                  <c:v>0.16137121890730044</c:v>
                </c:pt>
                <c:pt idx="7">
                  <c:v>0.17138201276687626</c:v>
                </c:pt>
                <c:pt idx="8">
                  <c:v>8.288261381618478E-2</c:v>
                </c:pt>
                <c:pt idx="9">
                  <c:v>3.7469981131252106E-2</c:v>
                </c:pt>
                <c:pt idx="10">
                  <c:v>4.4197847050829187E-2</c:v>
                </c:pt>
                <c:pt idx="11">
                  <c:v>3.102978455764005E-2</c:v>
                </c:pt>
                <c:pt idx="12">
                  <c:v>3.4426320032559632E-2</c:v>
                </c:pt>
                <c:pt idx="13">
                  <c:v>9.7467190012576754E-3</c:v>
                </c:pt>
                <c:pt idx="14">
                  <c:v>-1.5899964985699455E-4</c:v>
                </c:pt>
                <c:pt idx="15">
                  <c:v>9.0225427463647145E-3</c:v>
                </c:pt>
                <c:pt idx="16">
                  <c:v>4.2508035677849554E-3</c:v>
                </c:pt>
                <c:pt idx="17">
                  <c:v>-2.7970680413474946E-3</c:v>
                </c:pt>
                <c:pt idx="18">
                  <c:v>-2.9775178996261809E-2</c:v>
                </c:pt>
                <c:pt idx="19">
                  <c:v>-3.1918289257426458E-2</c:v>
                </c:pt>
              </c:numCache>
            </c:numRef>
          </c:val>
          <c:smooth val="0"/>
          <c:extLst>
            <c:ext xmlns:c16="http://schemas.microsoft.com/office/drawing/2014/chart" uri="{C3380CC4-5D6E-409C-BE32-E72D297353CC}">
              <c16:uniqueId val="{00000003-43E5-4524-83DF-F707CD52130A}"/>
            </c:ext>
          </c:extLst>
        </c:ser>
        <c:dLbls>
          <c:showLegendKey val="0"/>
          <c:showVal val="0"/>
          <c:showCatName val="0"/>
          <c:showSerName val="0"/>
          <c:showPercent val="0"/>
          <c:showBubbleSize val="0"/>
        </c:dLbls>
        <c:marker val="1"/>
        <c:smooth val="0"/>
        <c:axId val="2131318271"/>
        <c:axId val="2131317791"/>
      </c:lineChart>
      <c:catAx>
        <c:axId val="855971327"/>
        <c:scaling>
          <c:orientation val="maxMin"/>
        </c:scaling>
        <c:delete val="0"/>
        <c:axPos val="b"/>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valAx>
        <c:axId val="2131317791"/>
        <c:scaling>
          <c:orientation val="minMax"/>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8271"/>
        <c:crosses val="max"/>
        <c:crossBetween val="between"/>
      </c:valAx>
      <c:dateAx>
        <c:axId val="2131318271"/>
        <c:scaling>
          <c:orientation val="minMax"/>
        </c:scaling>
        <c:delete val="0"/>
        <c:axPos val="t"/>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7791"/>
        <c:crosses val="max"/>
        <c:auto val="1"/>
        <c:lblOffset val="100"/>
        <c:baseTimeUnit val="days"/>
      </c:date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2.4271906367269221E-2"/>
          <c:w val="1"/>
          <c:h val="0.97572809363273083"/>
        </c:manualLayout>
      </c:layout>
      <c:barChart>
        <c:barDir val="col"/>
        <c:grouping val="clustered"/>
        <c:varyColors val="0"/>
        <c:ser>
          <c:idx val="0"/>
          <c:order val="0"/>
          <c:tx>
            <c:strRef>
              <c:f>'data 8h30'!$P$46</c:f>
              <c:strCache>
                <c:ptCount val="1"/>
                <c:pt idx="0">
                  <c:v>1d_change</c:v>
                </c:pt>
              </c:strCache>
            </c:strRef>
          </c:tx>
          <c:spPr>
            <a:solidFill>
              <a:srgbClr val="00B050">
                <a:alpha val="20000"/>
              </a:srgbClr>
            </a:solidFill>
            <a:ln w="25400">
              <a:noFill/>
            </a:ln>
            <a:effectLst/>
          </c:spPr>
          <c:invertIfNegative val="1"/>
          <c:cat>
            <c:numRef>
              <c:f>'data 8h30'!$M$47:$M$66</c:f>
              <c:numCache>
                <c:formatCode>m/d/yyyy</c:formatCode>
                <c:ptCount val="20"/>
                <c:pt idx="0">
                  <c:v>45868</c:v>
                </c:pt>
                <c:pt idx="1">
                  <c:v>45867</c:v>
                </c:pt>
                <c:pt idx="2">
                  <c:v>45866</c:v>
                </c:pt>
                <c:pt idx="3">
                  <c:v>45865</c:v>
                </c:pt>
                <c:pt idx="4">
                  <c:v>45863</c:v>
                </c:pt>
                <c:pt idx="5">
                  <c:v>45862</c:v>
                </c:pt>
                <c:pt idx="6">
                  <c:v>45861</c:v>
                </c:pt>
                <c:pt idx="7">
                  <c:v>45860</c:v>
                </c:pt>
                <c:pt idx="8">
                  <c:v>45859</c:v>
                </c:pt>
                <c:pt idx="9">
                  <c:v>45858</c:v>
                </c:pt>
                <c:pt idx="10">
                  <c:v>45857</c:v>
                </c:pt>
                <c:pt idx="11">
                  <c:v>45856</c:v>
                </c:pt>
                <c:pt idx="12">
                  <c:v>45855</c:v>
                </c:pt>
                <c:pt idx="13">
                  <c:v>45854</c:v>
                </c:pt>
                <c:pt idx="14">
                  <c:v>45853</c:v>
                </c:pt>
                <c:pt idx="15">
                  <c:v>45852</c:v>
                </c:pt>
                <c:pt idx="16">
                  <c:v>45851</c:v>
                </c:pt>
                <c:pt idx="17">
                  <c:v>45850</c:v>
                </c:pt>
                <c:pt idx="18">
                  <c:v>45849</c:v>
                </c:pt>
                <c:pt idx="19">
                  <c:v>45848</c:v>
                </c:pt>
              </c:numCache>
            </c:numRef>
          </c:cat>
          <c:val>
            <c:numRef>
              <c:f>'data 8h30'!$P$47:$P$66</c:f>
              <c:numCache>
                <c:formatCode>General</c:formatCode>
                <c:ptCount val="20"/>
                <c:pt idx="0">
                  <c:v>-7.1884268133093343E-4</c:v>
                </c:pt>
                <c:pt idx="1">
                  <c:v>2.7263246020585719E-3</c:v>
                </c:pt>
                <c:pt idx="2">
                  <c:v>2.9134469165947863E-4</c:v>
                </c:pt>
                <c:pt idx="3">
                  <c:v>9.9664225271447471E-3</c:v>
                </c:pt>
                <c:pt idx="4">
                  <c:v>1.5015594753928774E-3</c:v>
                </c:pt>
                <c:pt idx="5">
                  <c:v>2.8508305798091715E-3</c:v>
                </c:pt>
                <c:pt idx="6">
                  <c:v>-1.9832627800802083E-3</c:v>
                </c:pt>
                <c:pt idx="7">
                  <c:v>-4.7082982885089386E-3</c:v>
                </c:pt>
                <c:pt idx="8">
                  <c:v>-1.0251407191124162E-3</c:v>
                </c:pt>
                <c:pt idx="9">
                  <c:v>1.4116606975700385E-4</c:v>
                </c:pt>
                <c:pt idx="10">
                  <c:v>-5.5536045056360228E-3</c:v>
                </c:pt>
                <c:pt idx="11">
                  <c:v>-4.50456228673346E-5</c:v>
                </c:pt>
                <c:pt idx="12">
                  <c:v>1.7976097988492423E-3</c:v>
                </c:pt>
                <c:pt idx="13">
                  <c:v>-3.0631144920764131E-3</c:v>
                </c:pt>
                <c:pt idx="14">
                  <c:v>5.2938359943530688E-3</c:v>
                </c:pt>
                <c:pt idx="15">
                  <c:v>2.8568217494973069E-5</c:v>
                </c:pt>
                <c:pt idx="16">
                  <c:v>4.4529847301744141E-5</c:v>
                </c:pt>
                <c:pt idx="17">
                  <c:v>2.3622026439731325E-3</c:v>
                </c:pt>
                <c:pt idx="18">
                  <c:v>3.222893790254977E-3</c:v>
                </c:pt>
                <c:pt idx="19">
                  <c:v>8.3130988329593869E-4</c:v>
                </c:pt>
              </c:numCache>
            </c:numRef>
          </c:val>
          <c:extLst>
            <c:ext xmlns:c14="http://schemas.microsoft.com/office/drawing/2007/8/2/chart" uri="{6F2FDCE9-48DA-4B69-8628-5D25D57E5C99}">
              <c14:invertSolidFillFmt>
                <c14:spPr xmlns:c14="http://schemas.microsoft.com/office/drawing/2007/8/2/chart">
                  <a:solidFill>
                    <a:srgbClr val="FF0000"/>
                  </a:solidFill>
                  <a:ln w="25400">
                    <a:noFill/>
                  </a:ln>
                  <a:effectLst/>
                </c14:spPr>
              </c14:invertSolidFillFmt>
            </c:ext>
            <c:ext xmlns:c16="http://schemas.microsoft.com/office/drawing/2014/chart" uri="{C3380CC4-5D6E-409C-BE32-E72D297353CC}">
              <c16:uniqueId val="{00000000-43E5-4524-83DF-F707CD52130A}"/>
            </c:ext>
          </c:extLst>
        </c:ser>
        <c:dLbls>
          <c:showLegendKey val="0"/>
          <c:showVal val="0"/>
          <c:showCatName val="0"/>
          <c:showSerName val="0"/>
          <c:showPercent val="0"/>
          <c:showBubbleSize val="0"/>
        </c:dLbls>
        <c:gapWidth val="10"/>
        <c:axId val="855971327"/>
        <c:axId val="855981407"/>
      </c:barChart>
      <c:lineChart>
        <c:grouping val="standard"/>
        <c:varyColors val="0"/>
        <c:ser>
          <c:idx val="1"/>
          <c:order val="1"/>
          <c:tx>
            <c:strRef>
              <c:f>'data 8h30'!$Q$46</c:f>
              <c:strCache>
                <c:ptCount val="1"/>
                <c:pt idx="0">
                  <c:v>cum_change</c:v>
                </c:pt>
              </c:strCache>
            </c:strRef>
          </c:tx>
          <c:spPr>
            <a:ln w="19050" cap="rnd">
              <a:solidFill>
                <a:srgbClr val="054372">
                  <a:alpha val="50000"/>
                </a:srgbClr>
              </a:solidFill>
              <a:round/>
            </a:ln>
            <a:effectLst/>
          </c:spPr>
          <c:marker>
            <c:symbol val="none"/>
          </c:marker>
          <c:cat>
            <c:numRef>
              <c:f>'data 8h30'!$M$47:$M$66</c:f>
              <c:numCache>
                <c:formatCode>m/d/yyyy</c:formatCode>
                <c:ptCount val="20"/>
                <c:pt idx="0">
                  <c:v>45868</c:v>
                </c:pt>
                <c:pt idx="1">
                  <c:v>45867</c:v>
                </c:pt>
                <c:pt idx="2">
                  <c:v>45866</c:v>
                </c:pt>
                <c:pt idx="3">
                  <c:v>45865</c:v>
                </c:pt>
                <c:pt idx="4">
                  <c:v>45863</c:v>
                </c:pt>
                <c:pt idx="5">
                  <c:v>45862</c:v>
                </c:pt>
                <c:pt idx="6">
                  <c:v>45861</c:v>
                </c:pt>
                <c:pt idx="7">
                  <c:v>45860</c:v>
                </c:pt>
                <c:pt idx="8">
                  <c:v>45859</c:v>
                </c:pt>
                <c:pt idx="9">
                  <c:v>45858</c:v>
                </c:pt>
                <c:pt idx="10">
                  <c:v>45857</c:v>
                </c:pt>
                <c:pt idx="11">
                  <c:v>45856</c:v>
                </c:pt>
                <c:pt idx="12">
                  <c:v>45855</c:v>
                </c:pt>
                <c:pt idx="13">
                  <c:v>45854</c:v>
                </c:pt>
                <c:pt idx="14">
                  <c:v>45853</c:v>
                </c:pt>
                <c:pt idx="15">
                  <c:v>45852</c:v>
                </c:pt>
                <c:pt idx="16">
                  <c:v>45851</c:v>
                </c:pt>
                <c:pt idx="17">
                  <c:v>45850</c:v>
                </c:pt>
                <c:pt idx="18">
                  <c:v>45849</c:v>
                </c:pt>
                <c:pt idx="19">
                  <c:v>45848</c:v>
                </c:pt>
              </c:numCache>
            </c:numRef>
          </c:cat>
          <c:val>
            <c:numRef>
              <c:f>'data 8h30'!$Q$47:$Q$66</c:f>
              <c:numCache>
                <c:formatCode>General</c:formatCode>
                <c:ptCount val="20"/>
                <c:pt idx="0">
                  <c:v>1.396128903173266E-2</c:v>
                </c:pt>
                <c:pt idx="1">
                  <c:v>1.4680131713063593E-2</c:v>
                </c:pt>
                <c:pt idx="2">
                  <c:v>1.1953807111005021E-2</c:v>
                </c:pt>
                <c:pt idx="3">
                  <c:v>1.1662462419345543E-2</c:v>
                </c:pt>
                <c:pt idx="4">
                  <c:v>1.6960398922007958E-3</c:v>
                </c:pt>
                <c:pt idx="5">
                  <c:v>1.9448041680791839E-4</c:v>
                </c:pt>
                <c:pt idx="6">
                  <c:v>-2.6563501630012532E-3</c:v>
                </c:pt>
                <c:pt idx="7">
                  <c:v>-6.7308738292104486E-4</c:v>
                </c:pt>
                <c:pt idx="8">
                  <c:v>4.0352109055878937E-3</c:v>
                </c:pt>
                <c:pt idx="9">
                  <c:v>5.06035162470031E-3</c:v>
                </c:pt>
                <c:pt idx="10">
                  <c:v>4.9191855549433061E-3</c:v>
                </c:pt>
                <c:pt idx="11">
                  <c:v>1.0472790060579329E-2</c:v>
                </c:pt>
                <c:pt idx="12">
                  <c:v>1.0517835683446664E-2</c:v>
                </c:pt>
                <c:pt idx="13">
                  <c:v>8.7202258845974212E-3</c:v>
                </c:pt>
                <c:pt idx="14">
                  <c:v>1.1783340376673834E-2</c:v>
                </c:pt>
                <c:pt idx="15">
                  <c:v>6.4895043823207654E-3</c:v>
                </c:pt>
                <c:pt idx="16">
                  <c:v>6.4609361648257924E-3</c:v>
                </c:pt>
                <c:pt idx="17">
                  <c:v>6.4164063175240482E-3</c:v>
                </c:pt>
                <c:pt idx="18">
                  <c:v>4.0542036735509157E-3</c:v>
                </c:pt>
                <c:pt idx="19">
                  <c:v>8.3130988329593869E-4</c:v>
                </c:pt>
              </c:numCache>
            </c:numRef>
          </c:val>
          <c:smooth val="0"/>
          <c:extLst>
            <c:ext xmlns:c16="http://schemas.microsoft.com/office/drawing/2014/chart" uri="{C3380CC4-5D6E-409C-BE32-E72D297353CC}">
              <c16:uniqueId val="{00000003-43E5-4524-83DF-F707CD52130A}"/>
            </c:ext>
          </c:extLst>
        </c:ser>
        <c:dLbls>
          <c:showLegendKey val="0"/>
          <c:showVal val="0"/>
          <c:showCatName val="0"/>
          <c:showSerName val="0"/>
          <c:showPercent val="0"/>
          <c:showBubbleSize val="0"/>
        </c:dLbls>
        <c:marker val="1"/>
        <c:smooth val="0"/>
        <c:axId val="2131318271"/>
        <c:axId val="2131317791"/>
      </c:lineChart>
      <c:catAx>
        <c:axId val="855971327"/>
        <c:scaling>
          <c:orientation val="maxMin"/>
        </c:scaling>
        <c:delete val="0"/>
        <c:axPos val="b"/>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valAx>
        <c:axId val="2131317791"/>
        <c:scaling>
          <c:orientation val="minMax"/>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8271"/>
        <c:crosses val="max"/>
        <c:crossBetween val="between"/>
      </c:valAx>
      <c:dateAx>
        <c:axId val="2131318271"/>
        <c:scaling>
          <c:orientation val="minMax"/>
        </c:scaling>
        <c:delete val="0"/>
        <c:axPos val="t"/>
        <c:numFmt formatCode="m/d/yyyy" sourceLinked="1"/>
        <c:majorTickMark val="out"/>
        <c:minorTickMark val="none"/>
        <c:tickLblPos val="none"/>
        <c:spPr>
          <a:noFill/>
          <a:ln w="9525" cap="flat" cmpd="sng" algn="ctr">
            <a:no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31317791"/>
        <c:crosses val="max"/>
        <c:auto val="1"/>
        <c:lblOffset val="100"/>
        <c:baseTimeUnit val="days"/>
      </c:dateAx>
      <c:spPr>
        <a:noFill/>
        <a:ln>
          <a:noFill/>
        </a:ln>
        <a:effectLst/>
      </c:spPr>
    </c:plotArea>
    <c:plotVisOnly val="1"/>
    <c:dispBlanksAs val="gap"/>
    <c:showDLblsOverMax val="0"/>
    <c:extLst/>
  </c:chart>
  <c:spPr>
    <a:no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4984223674631575E-2"/>
          <c:y val="0.14403822767906665"/>
          <c:w val="0.84285994482998816"/>
          <c:h val="0.61313626459648907"/>
        </c:manualLayout>
      </c:layout>
      <c:lineChart>
        <c:grouping val="standard"/>
        <c:varyColors val="0"/>
        <c:ser>
          <c:idx val="0"/>
          <c:order val="0"/>
          <c:tx>
            <c:v>Kỳ hạn qua đêm</c:v>
          </c:tx>
          <c:spPr>
            <a:ln w="28575" cap="rnd">
              <a:solidFill>
                <a:schemeClr val="accent1"/>
              </a:solidFill>
              <a:round/>
            </a:ln>
            <a:effectLst/>
          </c:spPr>
          <c:marker>
            <c:symbol val="none"/>
          </c:marker>
          <c:cat>
            <c:numRef>
              <c:f>daily_8h30_mm!$A$2:$A$21</c:f>
              <c:numCache>
                <c:formatCode>m/d/yyyy</c:formatCode>
                <c:ptCount val="20"/>
                <c:pt idx="0">
                  <c:v>45867</c:v>
                </c:pt>
                <c:pt idx="1">
                  <c:v>45866</c:v>
                </c:pt>
                <c:pt idx="2">
                  <c:v>45865</c:v>
                </c:pt>
                <c:pt idx="3">
                  <c:v>45863</c:v>
                </c:pt>
                <c:pt idx="4">
                  <c:v>45862</c:v>
                </c:pt>
                <c:pt idx="5">
                  <c:v>45861</c:v>
                </c:pt>
                <c:pt idx="6">
                  <c:v>45860</c:v>
                </c:pt>
                <c:pt idx="7">
                  <c:v>45859</c:v>
                </c:pt>
                <c:pt idx="8">
                  <c:v>45858</c:v>
                </c:pt>
                <c:pt idx="9">
                  <c:v>45856</c:v>
                </c:pt>
                <c:pt idx="10">
                  <c:v>45855</c:v>
                </c:pt>
                <c:pt idx="11">
                  <c:v>45854</c:v>
                </c:pt>
                <c:pt idx="12">
                  <c:v>45853</c:v>
                </c:pt>
                <c:pt idx="13">
                  <c:v>45852</c:v>
                </c:pt>
                <c:pt idx="14">
                  <c:v>45851</c:v>
                </c:pt>
                <c:pt idx="15">
                  <c:v>45849</c:v>
                </c:pt>
                <c:pt idx="16">
                  <c:v>45848</c:v>
                </c:pt>
                <c:pt idx="17">
                  <c:v>45847</c:v>
                </c:pt>
                <c:pt idx="18">
                  <c:v>45846</c:v>
                </c:pt>
                <c:pt idx="19">
                  <c:v>45845</c:v>
                </c:pt>
              </c:numCache>
            </c:numRef>
          </c:cat>
          <c:val>
            <c:numRef>
              <c:f>daily_8h30_mm!$B$2:$B$21</c:f>
              <c:numCache>
                <c:formatCode>General</c:formatCode>
                <c:ptCount val="20"/>
                <c:pt idx="1">
                  <c:v>5.8500000000000003E-2</c:v>
                </c:pt>
                <c:pt idx="2">
                  <c:v>5.8500000000000003E-2</c:v>
                </c:pt>
                <c:pt idx="3">
                  <c:v>6.5000000000000002E-2</c:v>
                </c:pt>
                <c:pt idx="4">
                  <c:v>5.9499999999999997E-2</c:v>
                </c:pt>
                <c:pt idx="5">
                  <c:v>5.2600000000000001E-2</c:v>
                </c:pt>
                <c:pt idx="6">
                  <c:v>5.04E-2</c:v>
                </c:pt>
                <c:pt idx="7">
                  <c:v>4.9299999999999997E-2</c:v>
                </c:pt>
                <c:pt idx="8">
                  <c:v>4.9299999999999997E-2</c:v>
                </c:pt>
                <c:pt idx="9">
                  <c:v>5.0099999999999999E-2</c:v>
                </c:pt>
                <c:pt idx="10">
                  <c:v>5.1700000000000003E-2</c:v>
                </c:pt>
                <c:pt idx="11">
                  <c:v>5.0900000000000001E-2</c:v>
                </c:pt>
                <c:pt idx="12">
                  <c:v>4.7800000000000002E-2</c:v>
                </c:pt>
                <c:pt idx="13">
                  <c:v>4.6800000000000001E-2</c:v>
                </c:pt>
                <c:pt idx="14">
                  <c:v>4.6800000000000001E-2</c:v>
                </c:pt>
                <c:pt idx="15">
                  <c:v>4.65E-2</c:v>
                </c:pt>
                <c:pt idx="16">
                  <c:v>4.6899999999999997E-2</c:v>
                </c:pt>
                <c:pt idx="17">
                  <c:v>4.65E-2</c:v>
                </c:pt>
                <c:pt idx="18">
                  <c:v>4.48E-2</c:v>
                </c:pt>
                <c:pt idx="19">
                  <c:v>4.2500000000000003E-2</c:v>
                </c:pt>
              </c:numCache>
            </c:numRef>
          </c:val>
          <c:smooth val="1"/>
          <c:extLst>
            <c:ext xmlns:c16="http://schemas.microsoft.com/office/drawing/2014/chart" uri="{C3380CC4-5D6E-409C-BE32-E72D297353CC}">
              <c16:uniqueId val="{00000000-7F8A-4CD2-9B37-7EBC95ABA3C5}"/>
            </c:ext>
          </c:extLst>
        </c:ser>
        <c:ser>
          <c:idx val="1"/>
          <c:order val="1"/>
          <c:tx>
            <c:v>Kỳ hạn 7 ngày</c:v>
          </c:tx>
          <c:spPr>
            <a:ln w="28575" cap="rnd">
              <a:solidFill>
                <a:schemeClr val="accent2"/>
              </a:solidFill>
              <a:round/>
            </a:ln>
            <a:effectLst/>
          </c:spPr>
          <c:marker>
            <c:symbol val="none"/>
          </c:marker>
          <c:cat>
            <c:numRef>
              <c:f>daily_8h30_mm!$A$2:$A$21</c:f>
              <c:numCache>
                <c:formatCode>m/d/yyyy</c:formatCode>
                <c:ptCount val="20"/>
                <c:pt idx="0">
                  <c:v>45867</c:v>
                </c:pt>
                <c:pt idx="1">
                  <c:v>45866</c:v>
                </c:pt>
                <c:pt idx="2">
                  <c:v>45865</c:v>
                </c:pt>
                <c:pt idx="3">
                  <c:v>45863</c:v>
                </c:pt>
                <c:pt idx="4">
                  <c:v>45862</c:v>
                </c:pt>
                <c:pt idx="5">
                  <c:v>45861</c:v>
                </c:pt>
                <c:pt idx="6">
                  <c:v>45860</c:v>
                </c:pt>
                <c:pt idx="7">
                  <c:v>45859</c:v>
                </c:pt>
                <c:pt idx="8">
                  <c:v>45858</c:v>
                </c:pt>
                <c:pt idx="9">
                  <c:v>45856</c:v>
                </c:pt>
                <c:pt idx="10">
                  <c:v>45855</c:v>
                </c:pt>
                <c:pt idx="11">
                  <c:v>45854</c:v>
                </c:pt>
                <c:pt idx="12">
                  <c:v>45853</c:v>
                </c:pt>
                <c:pt idx="13">
                  <c:v>45852</c:v>
                </c:pt>
                <c:pt idx="14">
                  <c:v>45851</c:v>
                </c:pt>
                <c:pt idx="15">
                  <c:v>45849</c:v>
                </c:pt>
                <c:pt idx="16">
                  <c:v>45848</c:v>
                </c:pt>
                <c:pt idx="17">
                  <c:v>45847</c:v>
                </c:pt>
                <c:pt idx="18">
                  <c:v>45846</c:v>
                </c:pt>
                <c:pt idx="19">
                  <c:v>45845</c:v>
                </c:pt>
              </c:numCache>
            </c:numRef>
          </c:cat>
          <c:val>
            <c:numRef>
              <c:f>daily_8h30_mm!$C$2:$C$21</c:f>
              <c:numCache>
                <c:formatCode>General</c:formatCode>
                <c:ptCount val="20"/>
                <c:pt idx="1">
                  <c:v>6.0100000000000001E-2</c:v>
                </c:pt>
                <c:pt idx="2">
                  <c:v>6.0100000000000001E-2</c:v>
                </c:pt>
                <c:pt idx="3">
                  <c:v>6.4699999999999994E-2</c:v>
                </c:pt>
                <c:pt idx="4">
                  <c:v>5.6300000000000003E-2</c:v>
                </c:pt>
                <c:pt idx="5">
                  <c:v>5.2400000000000002E-2</c:v>
                </c:pt>
                <c:pt idx="6">
                  <c:v>5.0900000000000001E-2</c:v>
                </c:pt>
                <c:pt idx="7">
                  <c:v>4.9000000000000002E-2</c:v>
                </c:pt>
                <c:pt idx="8">
                  <c:v>4.9000000000000002E-2</c:v>
                </c:pt>
                <c:pt idx="9">
                  <c:v>4.9399999999999999E-2</c:v>
                </c:pt>
                <c:pt idx="10">
                  <c:v>5.1299999999999998E-2</c:v>
                </c:pt>
                <c:pt idx="11">
                  <c:v>5.04E-2</c:v>
                </c:pt>
                <c:pt idx="12">
                  <c:v>4.7800000000000002E-2</c:v>
                </c:pt>
                <c:pt idx="13">
                  <c:v>4.6899999999999997E-2</c:v>
                </c:pt>
                <c:pt idx="14">
                  <c:v>4.6899999999999997E-2</c:v>
                </c:pt>
                <c:pt idx="15">
                  <c:v>4.6600000000000003E-2</c:v>
                </c:pt>
                <c:pt idx="16">
                  <c:v>4.6800000000000001E-2</c:v>
                </c:pt>
                <c:pt idx="17">
                  <c:v>4.65E-2</c:v>
                </c:pt>
                <c:pt idx="18">
                  <c:v>4.5499999999999999E-2</c:v>
                </c:pt>
                <c:pt idx="19">
                  <c:v>4.3200000000000002E-2</c:v>
                </c:pt>
              </c:numCache>
            </c:numRef>
          </c:val>
          <c:smooth val="1"/>
          <c:extLst>
            <c:ext xmlns:c16="http://schemas.microsoft.com/office/drawing/2014/chart" uri="{C3380CC4-5D6E-409C-BE32-E72D297353CC}">
              <c16:uniqueId val="{00000001-7F8A-4CD2-9B37-7EBC95ABA3C5}"/>
            </c:ext>
          </c:extLst>
        </c:ser>
        <c:ser>
          <c:idx val="2"/>
          <c:order val="2"/>
          <c:tx>
            <c:v>Kỳ hạn 14 ngày</c:v>
          </c:tx>
          <c:spPr>
            <a:ln w="28575" cap="rnd">
              <a:solidFill>
                <a:schemeClr val="accent3"/>
              </a:solidFill>
              <a:round/>
            </a:ln>
            <a:effectLst/>
          </c:spPr>
          <c:marker>
            <c:symbol val="none"/>
          </c:marker>
          <c:cat>
            <c:numRef>
              <c:f>daily_8h30_mm!$A$2:$A$21</c:f>
              <c:numCache>
                <c:formatCode>m/d/yyyy</c:formatCode>
                <c:ptCount val="20"/>
                <c:pt idx="0">
                  <c:v>45867</c:v>
                </c:pt>
                <c:pt idx="1">
                  <c:v>45866</c:v>
                </c:pt>
                <c:pt idx="2">
                  <c:v>45865</c:v>
                </c:pt>
                <c:pt idx="3">
                  <c:v>45863</c:v>
                </c:pt>
                <c:pt idx="4">
                  <c:v>45862</c:v>
                </c:pt>
                <c:pt idx="5">
                  <c:v>45861</c:v>
                </c:pt>
                <c:pt idx="6">
                  <c:v>45860</c:v>
                </c:pt>
                <c:pt idx="7">
                  <c:v>45859</c:v>
                </c:pt>
                <c:pt idx="8">
                  <c:v>45858</c:v>
                </c:pt>
                <c:pt idx="9">
                  <c:v>45856</c:v>
                </c:pt>
                <c:pt idx="10">
                  <c:v>45855</c:v>
                </c:pt>
                <c:pt idx="11">
                  <c:v>45854</c:v>
                </c:pt>
                <c:pt idx="12">
                  <c:v>45853</c:v>
                </c:pt>
                <c:pt idx="13">
                  <c:v>45852</c:v>
                </c:pt>
                <c:pt idx="14">
                  <c:v>45851</c:v>
                </c:pt>
                <c:pt idx="15">
                  <c:v>45849</c:v>
                </c:pt>
                <c:pt idx="16">
                  <c:v>45848</c:v>
                </c:pt>
                <c:pt idx="17">
                  <c:v>45847</c:v>
                </c:pt>
                <c:pt idx="18">
                  <c:v>45846</c:v>
                </c:pt>
                <c:pt idx="19">
                  <c:v>45845</c:v>
                </c:pt>
              </c:numCache>
            </c:numRef>
          </c:cat>
          <c:val>
            <c:numRef>
              <c:f>daily_8h30_mm!$D$2:$D$21</c:f>
              <c:numCache>
                <c:formatCode>General</c:formatCode>
                <c:ptCount val="20"/>
                <c:pt idx="1">
                  <c:v>5.6399999999999999E-2</c:v>
                </c:pt>
                <c:pt idx="2">
                  <c:v>5.6399999999999999E-2</c:v>
                </c:pt>
                <c:pt idx="3">
                  <c:v>6.4500000000000002E-2</c:v>
                </c:pt>
                <c:pt idx="4">
                  <c:v>5.79E-2</c:v>
                </c:pt>
                <c:pt idx="5">
                  <c:v>5.0500000000000003E-2</c:v>
                </c:pt>
                <c:pt idx="6">
                  <c:v>5.0700000000000002E-2</c:v>
                </c:pt>
                <c:pt idx="7">
                  <c:v>4.9700000000000001E-2</c:v>
                </c:pt>
                <c:pt idx="8">
                  <c:v>4.9700000000000001E-2</c:v>
                </c:pt>
                <c:pt idx="9">
                  <c:v>0.05</c:v>
                </c:pt>
                <c:pt idx="10">
                  <c:v>5.1799999999999999E-2</c:v>
                </c:pt>
                <c:pt idx="11">
                  <c:v>5.0500000000000003E-2</c:v>
                </c:pt>
                <c:pt idx="12">
                  <c:v>4.7500000000000001E-2</c:v>
                </c:pt>
                <c:pt idx="13">
                  <c:v>4.5999999999999999E-2</c:v>
                </c:pt>
                <c:pt idx="14">
                  <c:v>4.5999999999999999E-2</c:v>
                </c:pt>
                <c:pt idx="15">
                  <c:v>4.7100000000000003E-2</c:v>
                </c:pt>
                <c:pt idx="16">
                  <c:v>4.6899999999999997E-2</c:v>
                </c:pt>
                <c:pt idx="17">
                  <c:v>4.7199999999999999E-2</c:v>
                </c:pt>
                <c:pt idx="18">
                  <c:v>4.5900000000000003E-2</c:v>
                </c:pt>
                <c:pt idx="19">
                  <c:v>4.3099999999999999E-2</c:v>
                </c:pt>
              </c:numCache>
            </c:numRef>
          </c:val>
          <c:smooth val="1"/>
          <c:extLst>
            <c:ext xmlns:c16="http://schemas.microsoft.com/office/drawing/2014/chart" uri="{C3380CC4-5D6E-409C-BE32-E72D297353CC}">
              <c16:uniqueId val="{00000002-7F8A-4CD2-9B37-7EBC95ABA3C5}"/>
            </c:ext>
          </c:extLst>
        </c:ser>
        <c:dLbls>
          <c:showLegendKey val="0"/>
          <c:showVal val="0"/>
          <c:showCatName val="0"/>
          <c:showSerName val="0"/>
          <c:showPercent val="0"/>
          <c:showBubbleSize val="0"/>
        </c:dLbls>
        <c:smooth val="0"/>
        <c:axId val="71395440"/>
        <c:axId val="71388720"/>
      </c:lineChart>
      <c:catAx>
        <c:axId val="71395440"/>
        <c:scaling>
          <c:orientation val="maxMin"/>
        </c:scaling>
        <c:delete val="0"/>
        <c:axPos val="b"/>
        <c:numFmt formatCode="dd\-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001"/>
          </a:p>
        </c:txPr>
        <c:crossAx val="71388720"/>
        <c:crosses val="autoZero"/>
        <c:auto val="0"/>
        <c:lblAlgn val="ctr"/>
        <c:lblOffset val="100"/>
        <c:noMultiLvlLbl val="0"/>
      </c:catAx>
      <c:valAx>
        <c:axId val="71388720"/>
        <c:scaling>
          <c:orientation val="minMax"/>
          <c:min val="3.0000000000000006E-2"/>
        </c:scaling>
        <c:delete val="0"/>
        <c:axPos val="r"/>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001"/>
          </a:p>
        </c:txPr>
        <c:crossAx val="71395440"/>
        <c:crosses val="autoZero"/>
        <c:crossBetween val="between"/>
      </c:valAx>
      <c:spPr>
        <a:noFill/>
        <a:ln>
          <a:noFill/>
        </a:ln>
        <a:effectLst/>
      </c:spPr>
    </c:plotArea>
    <c:legend>
      <c:legendPos val="t"/>
      <c:layout>
        <c:manualLayout>
          <c:xMode val="edge"/>
          <c:yMode val="edge"/>
          <c:x val="0.10864409267179334"/>
          <c:y val="1.3290941856838765E-2"/>
          <c:w val="0.78271157945836711"/>
          <c:h val="0.10411673842379895"/>
        </c:manualLayout>
      </c:layout>
      <c:overlay val="0"/>
      <c:spPr>
        <a:noFill/>
        <a:ln>
          <a:noFill/>
        </a:ln>
        <a:effectLst/>
      </c:spPr>
      <c:txPr>
        <a:bodyPr rot="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001"/>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550703935449006"/>
          <c:y val="0.18870737481251243"/>
          <c:w val="0.75043766405583479"/>
          <c:h val="0.57656179409798147"/>
        </c:manualLayout>
      </c:layout>
      <c:lineChart>
        <c:grouping val="standard"/>
        <c:varyColors val="0"/>
        <c:ser>
          <c:idx val="2"/>
          <c:order val="2"/>
          <c:tx>
            <c:v>Tỷ giá NHTM bán ra          </c:v>
          </c:tx>
          <c:spPr>
            <a:ln w="19050" cap="rnd">
              <a:solidFill>
                <a:srgbClr val="0976C7"/>
              </a:solidFill>
              <a:round/>
            </a:ln>
            <a:effectLst/>
          </c:spPr>
          <c:marker>
            <c:symbol val="none"/>
          </c:marker>
          <c:cat>
            <c:numRef>
              <c:f>daily_8h30_mm!$A$2:$A$21</c:f>
              <c:numCache>
                <c:formatCode>m/d/yyyy</c:formatCode>
                <c:ptCount val="20"/>
                <c:pt idx="0">
                  <c:v>45867</c:v>
                </c:pt>
                <c:pt idx="1">
                  <c:v>45866</c:v>
                </c:pt>
                <c:pt idx="2">
                  <c:v>45865</c:v>
                </c:pt>
                <c:pt idx="3">
                  <c:v>45863</c:v>
                </c:pt>
                <c:pt idx="4">
                  <c:v>45862</c:v>
                </c:pt>
                <c:pt idx="5">
                  <c:v>45861</c:v>
                </c:pt>
                <c:pt idx="6">
                  <c:v>45860</c:v>
                </c:pt>
                <c:pt idx="7">
                  <c:v>45859</c:v>
                </c:pt>
                <c:pt idx="8">
                  <c:v>45858</c:v>
                </c:pt>
                <c:pt idx="9">
                  <c:v>45856</c:v>
                </c:pt>
                <c:pt idx="10">
                  <c:v>45855</c:v>
                </c:pt>
                <c:pt idx="11">
                  <c:v>45854</c:v>
                </c:pt>
                <c:pt idx="12">
                  <c:v>45853</c:v>
                </c:pt>
                <c:pt idx="13">
                  <c:v>45852</c:v>
                </c:pt>
                <c:pt idx="14">
                  <c:v>45851</c:v>
                </c:pt>
                <c:pt idx="15">
                  <c:v>45849</c:v>
                </c:pt>
                <c:pt idx="16">
                  <c:v>45848</c:v>
                </c:pt>
                <c:pt idx="17">
                  <c:v>45847</c:v>
                </c:pt>
                <c:pt idx="18">
                  <c:v>45846</c:v>
                </c:pt>
                <c:pt idx="19">
                  <c:v>45845</c:v>
                </c:pt>
              </c:numCache>
            </c:numRef>
          </c:cat>
          <c:val>
            <c:numRef>
              <c:f>daily_8h30_mm!$M$2:$M$21</c:f>
              <c:numCache>
                <c:formatCode>General</c:formatCode>
                <c:ptCount val="20"/>
                <c:pt idx="0">
                  <c:v>26400</c:v>
                </c:pt>
                <c:pt idx="1">
                  <c:v>26380</c:v>
                </c:pt>
                <c:pt idx="2">
                  <c:v>26335</c:v>
                </c:pt>
                <c:pt idx="3">
                  <c:v>26335</c:v>
                </c:pt>
                <c:pt idx="4">
                  <c:v>26300</c:v>
                </c:pt>
                <c:pt idx="5">
                  <c:v>26320</c:v>
                </c:pt>
                <c:pt idx="6">
                  <c:v>26320</c:v>
                </c:pt>
                <c:pt idx="7">
                  <c:v>26320</c:v>
                </c:pt>
                <c:pt idx="8">
                  <c:v>26340</c:v>
                </c:pt>
                <c:pt idx="9">
                  <c:v>26340</c:v>
                </c:pt>
                <c:pt idx="10">
                  <c:v>26330</c:v>
                </c:pt>
                <c:pt idx="11">
                  <c:v>26340</c:v>
                </c:pt>
                <c:pt idx="12">
                  <c:v>26320</c:v>
                </c:pt>
                <c:pt idx="13">
                  <c:v>26310</c:v>
                </c:pt>
                <c:pt idx="14">
                  <c:v>26290</c:v>
                </c:pt>
                <c:pt idx="15">
                  <c:v>26290</c:v>
                </c:pt>
                <c:pt idx="16">
                  <c:v>26290</c:v>
                </c:pt>
                <c:pt idx="17">
                  <c:v>26290</c:v>
                </c:pt>
                <c:pt idx="18">
                  <c:v>26320</c:v>
                </c:pt>
                <c:pt idx="19">
                  <c:v>26305</c:v>
                </c:pt>
              </c:numCache>
            </c:numRef>
          </c:val>
          <c:smooth val="1"/>
          <c:extLst>
            <c:ext xmlns:c16="http://schemas.microsoft.com/office/drawing/2014/chart" uri="{C3380CC4-5D6E-409C-BE32-E72D297353CC}">
              <c16:uniqueId val="{0000000A-C47F-4D0E-ACB9-48274A2CC420}"/>
            </c:ext>
          </c:extLst>
        </c:ser>
        <c:ser>
          <c:idx val="4"/>
          <c:order val="4"/>
          <c:tx>
            <c:v>Tỷ giá tự do bán ra</c:v>
          </c:tx>
          <c:spPr>
            <a:ln w="19050" cap="rnd">
              <a:solidFill>
                <a:schemeClr val="bg1">
                  <a:lumMod val="50000"/>
                </a:schemeClr>
              </a:solidFill>
              <a:round/>
            </a:ln>
            <a:effectLst/>
          </c:spPr>
          <c:marker>
            <c:symbol val="none"/>
          </c:marker>
          <c:cat>
            <c:numRef>
              <c:f>daily_8h30_mm!$A$2:$A$21</c:f>
              <c:numCache>
                <c:formatCode>m/d/yyyy</c:formatCode>
                <c:ptCount val="20"/>
                <c:pt idx="0">
                  <c:v>45867</c:v>
                </c:pt>
                <c:pt idx="1">
                  <c:v>45866</c:v>
                </c:pt>
                <c:pt idx="2">
                  <c:v>45865</c:v>
                </c:pt>
                <c:pt idx="3">
                  <c:v>45863</c:v>
                </c:pt>
                <c:pt idx="4">
                  <c:v>45862</c:v>
                </c:pt>
                <c:pt idx="5">
                  <c:v>45861</c:v>
                </c:pt>
                <c:pt idx="6">
                  <c:v>45860</c:v>
                </c:pt>
                <c:pt idx="7">
                  <c:v>45859</c:v>
                </c:pt>
                <c:pt idx="8">
                  <c:v>45858</c:v>
                </c:pt>
                <c:pt idx="9">
                  <c:v>45856</c:v>
                </c:pt>
                <c:pt idx="10">
                  <c:v>45855</c:v>
                </c:pt>
                <c:pt idx="11">
                  <c:v>45854</c:v>
                </c:pt>
                <c:pt idx="12">
                  <c:v>45853</c:v>
                </c:pt>
                <c:pt idx="13">
                  <c:v>45852</c:v>
                </c:pt>
                <c:pt idx="14">
                  <c:v>45851</c:v>
                </c:pt>
                <c:pt idx="15">
                  <c:v>45849</c:v>
                </c:pt>
                <c:pt idx="16">
                  <c:v>45848</c:v>
                </c:pt>
                <c:pt idx="17">
                  <c:v>45847</c:v>
                </c:pt>
                <c:pt idx="18">
                  <c:v>45846</c:v>
                </c:pt>
                <c:pt idx="19">
                  <c:v>45845</c:v>
                </c:pt>
              </c:numCache>
            </c:numRef>
          </c:cat>
          <c:val>
            <c:numRef>
              <c:f>daily_8h30_mm!$O$2:$O$21</c:f>
              <c:numCache>
                <c:formatCode>General</c:formatCode>
                <c:ptCount val="20"/>
                <c:pt idx="0">
                  <c:v>26450</c:v>
                </c:pt>
                <c:pt idx="1">
                  <c:v>26460</c:v>
                </c:pt>
                <c:pt idx="2">
                  <c:v>26450</c:v>
                </c:pt>
                <c:pt idx="3">
                  <c:v>26450</c:v>
                </c:pt>
                <c:pt idx="4">
                  <c:v>26460</c:v>
                </c:pt>
                <c:pt idx="5">
                  <c:v>26460</c:v>
                </c:pt>
                <c:pt idx="6">
                  <c:v>26460</c:v>
                </c:pt>
                <c:pt idx="7">
                  <c:v>26450</c:v>
                </c:pt>
                <c:pt idx="8">
                  <c:v>26450</c:v>
                </c:pt>
                <c:pt idx="9">
                  <c:v>26450</c:v>
                </c:pt>
                <c:pt idx="10">
                  <c:v>26420</c:v>
                </c:pt>
                <c:pt idx="11">
                  <c:v>26420</c:v>
                </c:pt>
                <c:pt idx="12">
                  <c:v>26420</c:v>
                </c:pt>
                <c:pt idx="13">
                  <c:v>26420</c:v>
                </c:pt>
                <c:pt idx="14">
                  <c:v>26430</c:v>
                </c:pt>
                <c:pt idx="15">
                  <c:v>26430</c:v>
                </c:pt>
                <c:pt idx="16">
                  <c:v>26490</c:v>
                </c:pt>
                <c:pt idx="17">
                  <c:v>26490</c:v>
                </c:pt>
                <c:pt idx="18">
                  <c:v>26490</c:v>
                </c:pt>
                <c:pt idx="19">
                  <c:v>26500</c:v>
                </c:pt>
              </c:numCache>
            </c:numRef>
          </c:val>
          <c:smooth val="1"/>
          <c:extLst>
            <c:ext xmlns:c16="http://schemas.microsoft.com/office/drawing/2014/chart" uri="{C3380CC4-5D6E-409C-BE32-E72D297353CC}">
              <c16:uniqueId val="{0000000C-C47F-4D0E-ACB9-48274A2CC420}"/>
            </c:ext>
          </c:extLst>
        </c:ser>
        <c:dLbls>
          <c:showLegendKey val="0"/>
          <c:showVal val="0"/>
          <c:showCatName val="0"/>
          <c:showSerName val="0"/>
          <c:showPercent val="0"/>
          <c:showBubbleSize val="0"/>
        </c:dLbls>
        <c:smooth val="0"/>
        <c:axId val="1282620592"/>
        <c:axId val="1282621072"/>
        <c:extLst>
          <c:ext xmlns:c15="http://schemas.microsoft.com/office/drawing/2012/chart" uri="{02D57815-91ED-43cb-92C2-25804820EDAC}">
            <c15:filteredLineSeries>
              <c15:ser>
                <c:idx val="0"/>
                <c:order val="0"/>
                <c:tx>
                  <c:v>Tỷ giá trung tâm</c:v>
                </c:tx>
                <c:spPr>
                  <a:ln w="19050" cap="rnd">
                    <a:solidFill>
                      <a:srgbClr val="FF0000"/>
                    </a:solidFill>
                    <a:round/>
                  </a:ln>
                  <a:effectLst/>
                </c:spPr>
                <c:marker>
                  <c:symbol val="none"/>
                </c:marker>
                <c:cat>
                  <c:numRef>
                    <c:extLst>
                      <c:ext uri="{02D57815-91ED-43cb-92C2-25804820EDAC}">
                        <c15:formulaRef>
                          <c15:sqref>daily_8h30_mm!$A$2:$A$21</c15:sqref>
                        </c15:formulaRef>
                      </c:ext>
                    </c:extLst>
                    <c:numCache>
                      <c:formatCode>m/d/yyyy</c:formatCode>
                      <c:ptCount val="20"/>
                      <c:pt idx="0">
                        <c:v>45867</c:v>
                      </c:pt>
                      <c:pt idx="1">
                        <c:v>45866</c:v>
                      </c:pt>
                      <c:pt idx="2">
                        <c:v>45865</c:v>
                      </c:pt>
                      <c:pt idx="3">
                        <c:v>45863</c:v>
                      </c:pt>
                      <c:pt idx="4">
                        <c:v>45862</c:v>
                      </c:pt>
                      <c:pt idx="5">
                        <c:v>45861</c:v>
                      </c:pt>
                      <c:pt idx="6">
                        <c:v>45860</c:v>
                      </c:pt>
                      <c:pt idx="7">
                        <c:v>45859</c:v>
                      </c:pt>
                      <c:pt idx="8">
                        <c:v>45858</c:v>
                      </c:pt>
                      <c:pt idx="9">
                        <c:v>45856</c:v>
                      </c:pt>
                      <c:pt idx="10">
                        <c:v>45855</c:v>
                      </c:pt>
                      <c:pt idx="11">
                        <c:v>45854</c:v>
                      </c:pt>
                      <c:pt idx="12">
                        <c:v>45853</c:v>
                      </c:pt>
                      <c:pt idx="13">
                        <c:v>45852</c:v>
                      </c:pt>
                      <c:pt idx="14">
                        <c:v>45851</c:v>
                      </c:pt>
                      <c:pt idx="15">
                        <c:v>45849</c:v>
                      </c:pt>
                      <c:pt idx="16">
                        <c:v>45848</c:v>
                      </c:pt>
                      <c:pt idx="17">
                        <c:v>45847</c:v>
                      </c:pt>
                      <c:pt idx="18">
                        <c:v>45846</c:v>
                      </c:pt>
                      <c:pt idx="19">
                        <c:v>45845</c:v>
                      </c:pt>
                    </c:numCache>
                  </c:numRef>
                </c:cat>
                <c:val>
                  <c:numRef>
                    <c:extLst>
                      <c:ext uri="{02D57815-91ED-43cb-92C2-25804820EDAC}">
                        <c15:formulaRef>
                          <c15:sqref>daily_8h30_mm!$K$2:$K$21</c15:sqref>
                        </c15:formulaRef>
                      </c:ext>
                    </c:extLst>
                    <c:numCache>
                      <c:formatCode>General</c:formatCode>
                      <c:ptCount val="20"/>
                      <c:pt idx="0">
                        <c:v>25228</c:v>
                      </c:pt>
                      <c:pt idx="1">
                        <c:v>25206</c:v>
                      </c:pt>
                      <c:pt idx="2">
                        <c:v>25182</c:v>
                      </c:pt>
                      <c:pt idx="3">
                        <c:v>25182</c:v>
                      </c:pt>
                      <c:pt idx="4">
                        <c:v>25164</c:v>
                      </c:pt>
                      <c:pt idx="5">
                        <c:v>25166</c:v>
                      </c:pt>
                      <c:pt idx="6">
                        <c:v>25177</c:v>
                      </c:pt>
                      <c:pt idx="7">
                        <c:v>25179</c:v>
                      </c:pt>
                      <c:pt idx="8">
                        <c:v>25191</c:v>
                      </c:pt>
                      <c:pt idx="9">
                        <c:v>25191</c:v>
                      </c:pt>
                      <c:pt idx="10">
                        <c:v>25185</c:v>
                      </c:pt>
                      <c:pt idx="11">
                        <c:v>25176</c:v>
                      </c:pt>
                      <c:pt idx="12">
                        <c:v>25168</c:v>
                      </c:pt>
                      <c:pt idx="13">
                        <c:v>25148</c:v>
                      </c:pt>
                      <c:pt idx="14">
                        <c:v>25126</c:v>
                      </c:pt>
                      <c:pt idx="15">
                        <c:v>25126</c:v>
                      </c:pt>
                      <c:pt idx="16">
                        <c:v>25128</c:v>
                      </c:pt>
                      <c:pt idx="17">
                        <c:v>25131</c:v>
                      </c:pt>
                      <c:pt idx="18">
                        <c:v>25119</c:v>
                      </c:pt>
                      <c:pt idx="19">
                        <c:v>25121</c:v>
                      </c:pt>
                    </c:numCache>
                  </c:numRef>
                </c:val>
                <c:smooth val="1"/>
                <c:extLst>
                  <c:ext xmlns:c16="http://schemas.microsoft.com/office/drawing/2014/chart" uri="{C3380CC4-5D6E-409C-BE32-E72D297353CC}">
                    <c16:uniqueId val="{00000000-C47F-4D0E-ACB9-48274A2CC420}"/>
                  </c:ext>
                </c:extLst>
              </c15:ser>
            </c15:filteredLineSeries>
            <c15:filteredLineSeries>
              <c15:ser>
                <c:idx val="1"/>
                <c:order val="1"/>
                <c:tx>
                  <c:v>Tỷ giá trần</c:v>
                </c:tx>
                <c:spPr>
                  <a:ln w="19050" cap="rnd">
                    <a:solidFill>
                      <a:srgbClr val="C71585"/>
                    </a:solidFill>
                    <a:round/>
                  </a:ln>
                  <a:effectLst/>
                </c:spPr>
                <c:marker>
                  <c:symbol val="none"/>
                </c:marker>
                <c:cat>
                  <c:numRef>
                    <c:extLst xmlns:c15="http://schemas.microsoft.com/office/drawing/2012/chart">
                      <c:ext xmlns:c15="http://schemas.microsoft.com/office/drawing/2012/chart" uri="{02D57815-91ED-43cb-92C2-25804820EDAC}">
                        <c15:formulaRef>
                          <c15:sqref>daily_8h30_mm!$A$2:$A$21</c15:sqref>
                        </c15:formulaRef>
                      </c:ext>
                    </c:extLst>
                    <c:numCache>
                      <c:formatCode>m/d/yyyy</c:formatCode>
                      <c:ptCount val="20"/>
                      <c:pt idx="0">
                        <c:v>45867</c:v>
                      </c:pt>
                      <c:pt idx="1">
                        <c:v>45866</c:v>
                      </c:pt>
                      <c:pt idx="2">
                        <c:v>45865</c:v>
                      </c:pt>
                      <c:pt idx="3">
                        <c:v>45863</c:v>
                      </c:pt>
                      <c:pt idx="4">
                        <c:v>45862</c:v>
                      </c:pt>
                      <c:pt idx="5">
                        <c:v>45861</c:v>
                      </c:pt>
                      <c:pt idx="6">
                        <c:v>45860</c:v>
                      </c:pt>
                      <c:pt idx="7">
                        <c:v>45859</c:v>
                      </c:pt>
                      <c:pt idx="8">
                        <c:v>45858</c:v>
                      </c:pt>
                      <c:pt idx="9">
                        <c:v>45856</c:v>
                      </c:pt>
                      <c:pt idx="10">
                        <c:v>45855</c:v>
                      </c:pt>
                      <c:pt idx="11">
                        <c:v>45854</c:v>
                      </c:pt>
                      <c:pt idx="12">
                        <c:v>45853</c:v>
                      </c:pt>
                      <c:pt idx="13">
                        <c:v>45852</c:v>
                      </c:pt>
                      <c:pt idx="14">
                        <c:v>45851</c:v>
                      </c:pt>
                      <c:pt idx="15">
                        <c:v>45849</c:v>
                      </c:pt>
                      <c:pt idx="16">
                        <c:v>45848</c:v>
                      </c:pt>
                      <c:pt idx="17">
                        <c:v>45847</c:v>
                      </c:pt>
                      <c:pt idx="18">
                        <c:v>45846</c:v>
                      </c:pt>
                      <c:pt idx="19">
                        <c:v>45845</c:v>
                      </c:pt>
                    </c:numCache>
                  </c:numRef>
                </c:cat>
                <c:val>
                  <c:numRef>
                    <c:extLst xmlns:c15="http://schemas.microsoft.com/office/drawing/2012/chart">
                      <c:ext xmlns:c15="http://schemas.microsoft.com/office/drawing/2012/chart" uri="{02D57815-91ED-43cb-92C2-25804820EDAC}">
                        <c15:formulaRef>
                          <c15:sqref>daily_8h30_mm!$L$2:$L$21</c15:sqref>
                        </c15:formulaRef>
                      </c:ext>
                    </c:extLst>
                    <c:numCache>
                      <c:formatCode>General</c:formatCode>
                      <c:ptCount val="20"/>
                      <c:pt idx="0">
                        <c:v>26489.4</c:v>
                      </c:pt>
                      <c:pt idx="1">
                        <c:v>26466.3</c:v>
                      </c:pt>
                      <c:pt idx="2">
                        <c:v>26441.1</c:v>
                      </c:pt>
                      <c:pt idx="3">
                        <c:v>26441.1</c:v>
                      </c:pt>
                      <c:pt idx="4">
                        <c:v>26422.2</c:v>
                      </c:pt>
                      <c:pt idx="5">
                        <c:v>26424.3</c:v>
                      </c:pt>
                      <c:pt idx="6">
                        <c:v>26435.85</c:v>
                      </c:pt>
                      <c:pt idx="7">
                        <c:v>26437.95</c:v>
                      </c:pt>
                      <c:pt idx="8">
                        <c:v>26450.55</c:v>
                      </c:pt>
                      <c:pt idx="9">
                        <c:v>26450.55</c:v>
                      </c:pt>
                      <c:pt idx="10">
                        <c:v>26444.25</c:v>
                      </c:pt>
                      <c:pt idx="11">
                        <c:v>26434.799999999999</c:v>
                      </c:pt>
                      <c:pt idx="12">
                        <c:v>26426.400000000001</c:v>
                      </c:pt>
                      <c:pt idx="13">
                        <c:v>26405.4</c:v>
                      </c:pt>
                      <c:pt idx="14">
                        <c:v>26382.3</c:v>
                      </c:pt>
                      <c:pt idx="15">
                        <c:v>26382.3</c:v>
                      </c:pt>
                      <c:pt idx="16">
                        <c:v>26384.400000000001</c:v>
                      </c:pt>
                      <c:pt idx="17">
                        <c:v>26387.55</c:v>
                      </c:pt>
                      <c:pt idx="18">
                        <c:v>26374.95</c:v>
                      </c:pt>
                      <c:pt idx="19">
                        <c:v>26377.05</c:v>
                      </c:pt>
                    </c:numCache>
                  </c:numRef>
                </c:val>
                <c:smooth val="0"/>
                <c:extLst xmlns:c15="http://schemas.microsoft.com/office/drawing/2012/chart">
                  <c:ext xmlns:c16="http://schemas.microsoft.com/office/drawing/2014/chart" uri="{C3380CC4-5D6E-409C-BE32-E72D297353CC}">
                    <c16:uniqueId val="{00000009-C47F-4D0E-ACB9-48274A2CC420}"/>
                  </c:ext>
                </c:extLst>
              </c15:ser>
            </c15:filteredLineSeries>
            <c15:filteredLineSeries>
              <c15:ser>
                <c:idx val="3"/>
                <c:order val="3"/>
                <c:tx>
                  <c:v>Tỷ giá sàn</c:v>
                </c:tx>
                <c:spPr>
                  <a:ln w="19050" cap="rnd">
                    <a:solidFill>
                      <a:schemeClr val="bg1">
                        <a:lumMod val="50000"/>
                      </a:schemeClr>
                    </a:solidFill>
                    <a:prstDash val="dash"/>
                    <a:round/>
                  </a:ln>
                  <a:effectLst/>
                </c:spPr>
                <c:marker>
                  <c:symbol val="none"/>
                </c:marker>
                <c:cat>
                  <c:numRef>
                    <c:extLst xmlns:c15="http://schemas.microsoft.com/office/drawing/2012/chart">
                      <c:ext xmlns:c15="http://schemas.microsoft.com/office/drawing/2012/chart" uri="{02D57815-91ED-43cb-92C2-25804820EDAC}">
                        <c15:formulaRef>
                          <c15:sqref>daily_8h30_mm!$A$2:$A$21</c15:sqref>
                        </c15:formulaRef>
                      </c:ext>
                    </c:extLst>
                    <c:numCache>
                      <c:formatCode>m/d/yyyy</c:formatCode>
                      <c:ptCount val="20"/>
                      <c:pt idx="0">
                        <c:v>45867</c:v>
                      </c:pt>
                      <c:pt idx="1">
                        <c:v>45866</c:v>
                      </c:pt>
                      <c:pt idx="2">
                        <c:v>45865</c:v>
                      </c:pt>
                      <c:pt idx="3">
                        <c:v>45863</c:v>
                      </c:pt>
                      <c:pt idx="4">
                        <c:v>45862</c:v>
                      </c:pt>
                      <c:pt idx="5">
                        <c:v>45861</c:v>
                      </c:pt>
                      <c:pt idx="6">
                        <c:v>45860</c:v>
                      </c:pt>
                      <c:pt idx="7">
                        <c:v>45859</c:v>
                      </c:pt>
                      <c:pt idx="8">
                        <c:v>45858</c:v>
                      </c:pt>
                      <c:pt idx="9">
                        <c:v>45856</c:v>
                      </c:pt>
                      <c:pt idx="10">
                        <c:v>45855</c:v>
                      </c:pt>
                      <c:pt idx="11">
                        <c:v>45854</c:v>
                      </c:pt>
                      <c:pt idx="12">
                        <c:v>45853</c:v>
                      </c:pt>
                      <c:pt idx="13">
                        <c:v>45852</c:v>
                      </c:pt>
                      <c:pt idx="14">
                        <c:v>45851</c:v>
                      </c:pt>
                      <c:pt idx="15">
                        <c:v>45849</c:v>
                      </c:pt>
                      <c:pt idx="16">
                        <c:v>45848</c:v>
                      </c:pt>
                      <c:pt idx="17">
                        <c:v>45847</c:v>
                      </c:pt>
                      <c:pt idx="18">
                        <c:v>45846</c:v>
                      </c:pt>
                      <c:pt idx="19">
                        <c:v>45845</c:v>
                      </c:pt>
                    </c:numCache>
                  </c:numRef>
                </c:cat>
                <c:val>
                  <c:numRef>
                    <c:extLst xmlns:c15="http://schemas.microsoft.com/office/drawing/2012/chart">
                      <c:ext xmlns:c15="http://schemas.microsoft.com/office/drawing/2012/chart" uri="{02D57815-91ED-43cb-92C2-25804820EDAC}">
                        <c15:formulaRef>
                          <c15:sqref>daily_8h30_mm!$N$2:$N$21</c15:sqref>
                        </c15:formulaRef>
                      </c:ext>
                    </c:extLst>
                    <c:numCache>
                      <c:formatCode>General</c:formatCode>
                      <c:ptCount val="20"/>
                      <c:pt idx="0">
                        <c:v>23966.6</c:v>
                      </c:pt>
                      <c:pt idx="1">
                        <c:v>23945.7</c:v>
                      </c:pt>
                      <c:pt idx="2">
                        <c:v>23922.9</c:v>
                      </c:pt>
                      <c:pt idx="3">
                        <c:v>23922.9</c:v>
                      </c:pt>
                      <c:pt idx="4">
                        <c:v>23905.8</c:v>
                      </c:pt>
                      <c:pt idx="5">
                        <c:v>23907.7</c:v>
                      </c:pt>
                      <c:pt idx="6">
                        <c:v>23918.15</c:v>
                      </c:pt>
                      <c:pt idx="7">
                        <c:v>23920.05</c:v>
                      </c:pt>
                      <c:pt idx="8">
                        <c:v>23931.45</c:v>
                      </c:pt>
                      <c:pt idx="9">
                        <c:v>23931.45</c:v>
                      </c:pt>
                      <c:pt idx="10">
                        <c:v>23925.75</c:v>
                      </c:pt>
                      <c:pt idx="11">
                        <c:v>23917.200000000001</c:v>
                      </c:pt>
                      <c:pt idx="12">
                        <c:v>23909.599999999999</c:v>
                      </c:pt>
                      <c:pt idx="13">
                        <c:v>23890.6</c:v>
                      </c:pt>
                      <c:pt idx="14">
                        <c:v>23869.7</c:v>
                      </c:pt>
                      <c:pt idx="15">
                        <c:v>23869.7</c:v>
                      </c:pt>
                      <c:pt idx="16">
                        <c:v>23871.599999999999</c:v>
                      </c:pt>
                      <c:pt idx="17">
                        <c:v>23874.45</c:v>
                      </c:pt>
                      <c:pt idx="18">
                        <c:v>23863.05</c:v>
                      </c:pt>
                      <c:pt idx="19">
                        <c:v>23864.95</c:v>
                      </c:pt>
                    </c:numCache>
                  </c:numRef>
                </c:val>
                <c:smooth val="0"/>
                <c:extLst xmlns:c15="http://schemas.microsoft.com/office/drawing/2012/chart">
                  <c:ext xmlns:c16="http://schemas.microsoft.com/office/drawing/2014/chart" uri="{C3380CC4-5D6E-409C-BE32-E72D297353CC}">
                    <c16:uniqueId val="{0000000B-C47F-4D0E-ACB9-48274A2CC420}"/>
                  </c:ext>
                </c:extLst>
              </c15:ser>
            </c15:filteredLineSeries>
          </c:ext>
        </c:extLst>
      </c:lineChart>
      <c:catAx>
        <c:axId val="1282620592"/>
        <c:scaling>
          <c:orientation val="maxMin"/>
        </c:scaling>
        <c:delete val="0"/>
        <c:axPos val="b"/>
        <c:numFmt formatCode="dd\-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001"/>
          </a:p>
        </c:txPr>
        <c:crossAx val="1282621072"/>
        <c:crosses val="autoZero"/>
        <c:auto val="0"/>
        <c:lblAlgn val="ctr"/>
        <c:lblOffset val="100"/>
        <c:noMultiLvlLbl val="0"/>
      </c:catAx>
      <c:valAx>
        <c:axId val="1282621072"/>
        <c:scaling>
          <c:orientation val="minMax"/>
        </c:scaling>
        <c:delete val="0"/>
        <c:axPos val="r"/>
        <c:majorGridlines>
          <c:spPr>
            <a:ln w="9525" cap="flat" cmpd="sng" algn="ctr">
              <a:solidFill>
                <a:schemeClr val="tx1">
                  <a:lumMod val="15000"/>
                  <a:lumOff val="85000"/>
                </a:schemeClr>
              </a:solidFill>
              <a:round/>
            </a:ln>
            <a:effectLst/>
          </c:spPr>
        </c:majorGridlines>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001"/>
          </a:p>
        </c:txPr>
        <c:crossAx val="1282620592"/>
        <c:crosses val="autoZero"/>
        <c:crossBetween val="between"/>
      </c:valAx>
      <c:spPr>
        <a:noFill/>
        <a:ln>
          <a:noFill/>
        </a:ln>
        <a:effectLst/>
      </c:spPr>
    </c:plotArea>
    <c:legend>
      <c:legendPos val="t"/>
      <c:layout>
        <c:manualLayout>
          <c:xMode val="edge"/>
          <c:yMode val="edge"/>
          <c:x val="9.156608571010115E-2"/>
          <c:y val="1.9463822457215865E-2"/>
          <c:w val="0.85843358816157822"/>
          <c:h val="0.11985651553210329"/>
        </c:manualLayout>
      </c:layout>
      <c:overlay val="0"/>
      <c:spPr>
        <a:noFill/>
        <a:ln>
          <a:noFill/>
        </a:ln>
        <a:effectLst/>
      </c:spPr>
      <c:txPr>
        <a:bodyPr rot="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001"/>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6560698217737934E-2"/>
          <c:y val="0.14813268413917546"/>
          <c:w val="0.8350078761217814"/>
          <c:h val="0.67022834491899341"/>
        </c:manualLayout>
      </c:layout>
      <c:barChart>
        <c:barDir val="col"/>
        <c:grouping val="stacked"/>
        <c:varyColors val="0"/>
        <c:ser>
          <c:idx val="0"/>
          <c:order val="0"/>
          <c:tx>
            <c:v>Khối lượng bơm</c:v>
          </c:tx>
          <c:spPr>
            <a:solidFill>
              <a:srgbClr val="005993">
                <a:alpha val="40000"/>
              </a:srgbClr>
            </a:solidFill>
            <a:ln>
              <a:noFill/>
            </a:ln>
            <a:effectLst/>
          </c:spPr>
          <c:invertIfNegative val="0"/>
          <c:cat>
            <c:numRef>
              <c:f>daily_8h30_mm!$A$2:$A$21</c:f>
              <c:numCache>
                <c:formatCode>m/d/yyyy</c:formatCode>
                <c:ptCount val="20"/>
                <c:pt idx="0">
                  <c:v>45867</c:v>
                </c:pt>
                <c:pt idx="1">
                  <c:v>45866</c:v>
                </c:pt>
                <c:pt idx="2">
                  <c:v>45865</c:v>
                </c:pt>
                <c:pt idx="3">
                  <c:v>45863</c:v>
                </c:pt>
                <c:pt idx="4">
                  <c:v>45862</c:v>
                </c:pt>
                <c:pt idx="5">
                  <c:v>45861</c:v>
                </c:pt>
                <c:pt idx="6">
                  <c:v>45860</c:v>
                </c:pt>
                <c:pt idx="7">
                  <c:v>45859</c:v>
                </c:pt>
                <c:pt idx="8">
                  <c:v>45858</c:v>
                </c:pt>
                <c:pt idx="9">
                  <c:v>45856</c:v>
                </c:pt>
                <c:pt idx="10">
                  <c:v>45855</c:v>
                </c:pt>
                <c:pt idx="11">
                  <c:v>45854</c:v>
                </c:pt>
                <c:pt idx="12">
                  <c:v>45853</c:v>
                </c:pt>
                <c:pt idx="13">
                  <c:v>45852</c:v>
                </c:pt>
                <c:pt idx="14">
                  <c:v>45851</c:v>
                </c:pt>
                <c:pt idx="15">
                  <c:v>45849</c:v>
                </c:pt>
                <c:pt idx="16">
                  <c:v>45848</c:v>
                </c:pt>
                <c:pt idx="17">
                  <c:v>45847</c:v>
                </c:pt>
                <c:pt idx="18">
                  <c:v>45846</c:v>
                </c:pt>
                <c:pt idx="19">
                  <c:v>45845</c:v>
                </c:pt>
              </c:numCache>
            </c:numRef>
          </c:cat>
          <c:val>
            <c:numRef>
              <c:f>daily_8h30_mm!$P$2:$P$21</c:f>
              <c:numCache>
                <c:formatCode>General</c:formatCode>
                <c:ptCount val="20"/>
                <c:pt idx="0">
                  <c:v>10149.280000000001</c:v>
                </c:pt>
                <c:pt idx="1">
                  <c:v>18378</c:v>
                </c:pt>
                <c:pt idx="2">
                  <c:v>18378</c:v>
                </c:pt>
                <c:pt idx="3">
                  <c:v>31528.76</c:v>
                </c:pt>
                <c:pt idx="4">
                  <c:v>47176.06</c:v>
                </c:pt>
                <c:pt idx="5">
                  <c:v>39713.629999999997</c:v>
                </c:pt>
                <c:pt idx="6">
                  <c:v>45918.43</c:v>
                </c:pt>
                <c:pt idx="7">
                  <c:v>25364.230000000003</c:v>
                </c:pt>
                <c:pt idx="8">
                  <c:v>25364.230000000003</c:v>
                </c:pt>
                <c:pt idx="9">
                  <c:v>27715.62</c:v>
                </c:pt>
                <c:pt idx="10">
                  <c:v>29775.63</c:v>
                </c:pt>
                <c:pt idx="11">
                  <c:v>35000</c:v>
                </c:pt>
                <c:pt idx="12">
                  <c:v>40977.94</c:v>
                </c:pt>
                <c:pt idx="13">
                  <c:v>22160.37</c:v>
                </c:pt>
                <c:pt idx="14">
                  <c:v>22160.37</c:v>
                </c:pt>
                <c:pt idx="15">
                  <c:v>19644.18</c:v>
                </c:pt>
                <c:pt idx="16">
                  <c:v>24409.620000000003</c:v>
                </c:pt>
                <c:pt idx="17">
                  <c:v>18932.849999999999</c:v>
                </c:pt>
                <c:pt idx="18">
                  <c:v>16509.599999999999</c:v>
                </c:pt>
                <c:pt idx="19">
                  <c:v>9000</c:v>
                </c:pt>
              </c:numCache>
            </c:numRef>
          </c:val>
          <c:extLst>
            <c:ext xmlns:c16="http://schemas.microsoft.com/office/drawing/2014/chart" uri="{C3380CC4-5D6E-409C-BE32-E72D297353CC}">
              <c16:uniqueId val="{00000000-D635-4F07-8BBC-CD5B76040EC3}"/>
            </c:ext>
          </c:extLst>
        </c:ser>
        <c:ser>
          <c:idx val="1"/>
          <c:order val="1"/>
          <c:tx>
            <c:v>Khối lượng hút</c:v>
          </c:tx>
          <c:spPr>
            <a:solidFill>
              <a:schemeClr val="tx1">
                <a:lumMod val="50000"/>
                <a:lumOff val="50000"/>
                <a:alpha val="40000"/>
              </a:schemeClr>
            </a:solidFill>
            <a:ln>
              <a:noFill/>
            </a:ln>
            <a:effectLst/>
          </c:spPr>
          <c:invertIfNegative val="0"/>
          <c:cat>
            <c:numRef>
              <c:f>daily_8h30_mm!$A$2:$A$21</c:f>
              <c:numCache>
                <c:formatCode>m/d/yyyy</c:formatCode>
                <c:ptCount val="20"/>
                <c:pt idx="0">
                  <c:v>45867</c:v>
                </c:pt>
                <c:pt idx="1">
                  <c:v>45866</c:v>
                </c:pt>
                <c:pt idx="2">
                  <c:v>45865</c:v>
                </c:pt>
                <c:pt idx="3">
                  <c:v>45863</c:v>
                </c:pt>
                <c:pt idx="4">
                  <c:v>45862</c:v>
                </c:pt>
                <c:pt idx="5">
                  <c:v>45861</c:v>
                </c:pt>
                <c:pt idx="6">
                  <c:v>45860</c:v>
                </c:pt>
                <c:pt idx="7">
                  <c:v>45859</c:v>
                </c:pt>
                <c:pt idx="8">
                  <c:v>45858</c:v>
                </c:pt>
                <c:pt idx="9">
                  <c:v>45856</c:v>
                </c:pt>
                <c:pt idx="10">
                  <c:v>45855</c:v>
                </c:pt>
                <c:pt idx="11">
                  <c:v>45854</c:v>
                </c:pt>
                <c:pt idx="12">
                  <c:v>45853</c:v>
                </c:pt>
                <c:pt idx="13">
                  <c:v>45852</c:v>
                </c:pt>
                <c:pt idx="14">
                  <c:v>45851</c:v>
                </c:pt>
                <c:pt idx="15">
                  <c:v>45849</c:v>
                </c:pt>
                <c:pt idx="16">
                  <c:v>45848</c:v>
                </c:pt>
                <c:pt idx="17">
                  <c:v>45847</c:v>
                </c:pt>
                <c:pt idx="18">
                  <c:v>45846</c:v>
                </c:pt>
                <c:pt idx="19">
                  <c:v>45845</c:v>
                </c:pt>
              </c:numCache>
            </c:numRef>
          </c:cat>
          <c:val>
            <c:numRef>
              <c:f>daily_8h30_mm!$Q$2:$Q$21</c:f>
              <c:numCache>
                <c:formatCode>General</c:formatCode>
                <c:ptCount val="20"/>
                <c:pt idx="0">
                  <c:v>-13053.03</c:v>
                </c:pt>
                <c:pt idx="1">
                  <c:v>-3818.7</c:v>
                </c:pt>
                <c:pt idx="2">
                  <c:v>-3818.7</c:v>
                </c:pt>
                <c:pt idx="3">
                  <c:v>-7940.46</c:v>
                </c:pt>
                <c:pt idx="4">
                  <c:v>-24678.19</c:v>
                </c:pt>
                <c:pt idx="5">
                  <c:v>-30000</c:v>
                </c:pt>
                <c:pt idx="6">
                  <c:v>-31067.05</c:v>
                </c:pt>
                <c:pt idx="7">
                  <c:v>-17160.37</c:v>
                </c:pt>
                <c:pt idx="8">
                  <c:v>-17160.37</c:v>
                </c:pt>
                <c:pt idx="9">
                  <c:v>-11444.18</c:v>
                </c:pt>
                <c:pt idx="10">
                  <c:v>-14756.42</c:v>
                </c:pt>
                <c:pt idx="11">
                  <c:v>-21994.75</c:v>
                </c:pt>
                <c:pt idx="12">
                  <c:v>-25000</c:v>
                </c:pt>
                <c:pt idx="13">
                  <c:v>-33019.72</c:v>
                </c:pt>
                <c:pt idx="14">
                  <c:v>-33019.72</c:v>
                </c:pt>
                <c:pt idx="15">
                  <c:v>-21400</c:v>
                </c:pt>
                <c:pt idx="16">
                  <c:v>-5195.7700000000004</c:v>
                </c:pt>
                <c:pt idx="17">
                  <c:v>-5410.15</c:v>
                </c:pt>
                <c:pt idx="18">
                  <c:v>-13043.36</c:v>
                </c:pt>
                <c:pt idx="19">
                  <c:v>-38055.379999999997</c:v>
                </c:pt>
              </c:numCache>
            </c:numRef>
          </c:val>
          <c:extLst>
            <c:ext xmlns:c16="http://schemas.microsoft.com/office/drawing/2014/chart" uri="{C3380CC4-5D6E-409C-BE32-E72D297353CC}">
              <c16:uniqueId val="{00000001-D635-4F07-8BBC-CD5B76040EC3}"/>
            </c:ext>
          </c:extLst>
        </c:ser>
        <c:dLbls>
          <c:showLegendKey val="0"/>
          <c:showVal val="0"/>
          <c:showCatName val="0"/>
          <c:showSerName val="0"/>
          <c:showPercent val="0"/>
          <c:showBubbleSize val="0"/>
        </c:dLbls>
        <c:gapWidth val="50"/>
        <c:overlap val="100"/>
        <c:axId val="139919935"/>
        <c:axId val="139920415"/>
      </c:barChart>
      <c:lineChart>
        <c:grouping val="standard"/>
        <c:varyColors val="0"/>
        <c:ser>
          <c:idx val="2"/>
          <c:order val="2"/>
          <c:tx>
            <c:v>Bơm/Hút ròng (Tỷ VNĐ)</c:v>
          </c:tx>
          <c:spPr>
            <a:ln w="19050" cap="rnd">
              <a:solidFill>
                <a:schemeClr val="accent2"/>
              </a:solidFill>
              <a:round/>
            </a:ln>
            <a:effectLst/>
          </c:spPr>
          <c:marker>
            <c:symbol val="none"/>
          </c:marker>
          <c:cat>
            <c:numRef>
              <c:f>daily_8h30_mm!$A$2:$A$21</c:f>
              <c:numCache>
                <c:formatCode>m/d/yyyy</c:formatCode>
                <c:ptCount val="20"/>
                <c:pt idx="0">
                  <c:v>45867</c:v>
                </c:pt>
                <c:pt idx="1">
                  <c:v>45866</c:v>
                </c:pt>
                <c:pt idx="2">
                  <c:v>45865</c:v>
                </c:pt>
                <c:pt idx="3">
                  <c:v>45863</c:v>
                </c:pt>
                <c:pt idx="4">
                  <c:v>45862</c:v>
                </c:pt>
                <c:pt idx="5">
                  <c:v>45861</c:v>
                </c:pt>
                <c:pt idx="6">
                  <c:v>45860</c:v>
                </c:pt>
                <c:pt idx="7">
                  <c:v>45859</c:v>
                </c:pt>
                <c:pt idx="8">
                  <c:v>45858</c:v>
                </c:pt>
                <c:pt idx="9">
                  <c:v>45856</c:v>
                </c:pt>
                <c:pt idx="10">
                  <c:v>45855</c:v>
                </c:pt>
                <c:pt idx="11">
                  <c:v>45854</c:v>
                </c:pt>
                <c:pt idx="12">
                  <c:v>45853</c:v>
                </c:pt>
                <c:pt idx="13">
                  <c:v>45852</c:v>
                </c:pt>
                <c:pt idx="14">
                  <c:v>45851</c:v>
                </c:pt>
                <c:pt idx="15">
                  <c:v>45849</c:v>
                </c:pt>
                <c:pt idx="16">
                  <c:v>45848</c:v>
                </c:pt>
                <c:pt idx="17">
                  <c:v>45847</c:v>
                </c:pt>
                <c:pt idx="18">
                  <c:v>45846</c:v>
                </c:pt>
                <c:pt idx="19">
                  <c:v>45845</c:v>
                </c:pt>
              </c:numCache>
            </c:numRef>
          </c:cat>
          <c:val>
            <c:numRef>
              <c:f>daily_8h30_mm!$R$2:$R$21</c:f>
              <c:numCache>
                <c:formatCode>General</c:formatCode>
                <c:ptCount val="20"/>
                <c:pt idx="0">
                  <c:v>-2903.75</c:v>
                </c:pt>
                <c:pt idx="1">
                  <c:v>14559.3</c:v>
                </c:pt>
                <c:pt idx="2">
                  <c:v>14559.3</c:v>
                </c:pt>
                <c:pt idx="3">
                  <c:v>23588.3</c:v>
                </c:pt>
                <c:pt idx="4">
                  <c:v>22497.87</c:v>
                </c:pt>
                <c:pt idx="5">
                  <c:v>9713.6299999999974</c:v>
                </c:pt>
                <c:pt idx="6">
                  <c:v>14851.380000000001</c:v>
                </c:pt>
                <c:pt idx="7">
                  <c:v>8203.8600000000042</c:v>
                </c:pt>
                <c:pt idx="8">
                  <c:v>8203.8600000000042</c:v>
                </c:pt>
                <c:pt idx="9">
                  <c:v>16271.439999999999</c:v>
                </c:pt>
                <c:pt idx="10">
                  <c:v>15019.210000000001</c:v>
                </c:pt>
                <c:pt idx="11">
                  <c:v>13005.25</c:v>
                </c:pt>
                <c:pt idx="12">
                  <c:v>15977.940000000002</c:v>
                </c:pt>
                <c:pt idx="13">
                  <c:v>-10859.350000000002</c:v>
                </c:pt>
                <c:pt idx="14">
                  <c:v>-10859.350000000002</c:v>
                </c:pt>
                <c:pt idx="15">
                  <c:v>-1755.8199999999997</c:v>
                </c:pt>
                <c:pt idx="16">
                  <c:v>19213.850000000002</c:v>
                </c:pt>
                <c:pt idx="17">
                  <c:v>13522.699999999999</c:v>
                </c:pt>
                <c:pt idx="18">
                  <c:v>3466.239999999998</c:v>
                </c:pt>
                <c:pt idx="19">
                  <c:v>-29055.379999999997</c:v>
                </c:pt>
              </c:numCache>
            </c:numRef>
          </c:val>
          <c:smooth val="1"/>
          <c:extLst>
            <c:ext xmlns:c16="http://schemas.microsoft.com/office/drawing/2014/chart" uri="{C3380CC4-5D6E-409C-BE32-E72D297353CC}">
              <c16:uniqueId val="{00000002-D635-4F07-8BBC-CD5B76040EC3}"/>
            </c:ext>
          </c:extLst>
        </c:ser>
        <c:dLbls>
          <c:showLegendKey val="0"/>
          <c:showVal val="0"/>
          <c:showCatName val="0"/>
          <c:showSerName val="0"/>
          <c:showPercent val="0"/>
          <c:showBubbleSize val="0"/>
        </c:dLbls>
        <c:marker val="1"/>
        <c:smooth val="0"/>
        <c:axId val="139919935"/>
        <c:axId val="139920415"/>
      </c:lineChart>
      <c:catAx>
        <c:axId val="139919935"/>
        <c:scaling>
          <c:orientation val="maxMin"/>
        </c:scaling>
        <c:delete val="0"/>
        <c:axPos val="b"/>
        <c:numFmt formatCode="dd\-mm" sourceLinked="0"/>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US"/>
          </a:p>
        </c:txPr>
        <c:crossAx val="139920415"/>
        <c:crosses val="autoZero"/>
        <c:auto val="0"/>
        <c:lblAlgn val="ctr"/>
        <c:lblOffset val="100"/>
        <c:noMultiLvlLbl val="0"/>
      </c:catAx>
      <c:valAx>
        <c:axId val="139920415"/>
        <c:scaling>
          <c:orientation val="minMax"/>
        </c:scaling>
        <c:delete val="0"/>
        <c:axPos val="r"/>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US"/>
          </a:p>
        </c:txPr>
        <c:crossAx val="13991993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5.xml"/><Relationship Id="rId13" Type="http://schemas.openxmlformats.org/officeDocument/2006/relationships/image" Target="../media/image7.png"/><Relationship Id="rId3" Type="http://schemas.openxmlformats.org/officeDocument/2006/relationships/image" Target="../media/image6.png"/><Relationship Id="rId7" Type="http://schemas.openxmlformats.org/officeDocument/2006/relationships/chart" Target="../charts/chart4.xml"/><Relationship Id="rId12" Type="http://schemas.openxmlformats.org/officeDocument/2006/relationships/chart" Target="../charts/chart9.xml"/><Relationship Id="rId2" Type="http://schemas.openxmlformats.org/officeDocument/2006/relationships/image" Target="../media/image5.png"/><Relationship Id="rId16" Type="http://schemas.openxmlformats.org/officeDocument/2006/relationships/chart" Target="../charts/chart12.xml"/><Relationship Id="rId1" Type="http://schemas.openxmlformats.org/officeDocument/2006/relationships/image" Target="../media/image4.png"/><Relationship Id="rId6" Type="http://schemas.openxmlformats.org/officeDocument/2006/relationships/chart" Target="../charts/chart3.xml"/><Relationship Id="rId11" Type="http://schemas.openxmlformats.org/officeDocument/2006/relationships/chart" Target="../charts/chart8.xml"/><Relationship Id="rId5" Type="http://schemas.openxmlformats.org/officeDocument/2006/relationships/chart" Target="../charts/chart2.xml"/><Relationship Id="rId15" Type="http://schemas.openxmlformats.org/officeDocument/2006/relationships/chart" Target="../charts/chart11.xml"/><Relationship Id="rId10" Type="http://schemas.openxmlformats.org/officeDocument/2006/relationships/chart" Target="../charts/chart7.xml"/><Relationship Id="rId4" Type="http://schemas.openxmlformats.org/officeDocument/2006/relationships/chart" Target="../charts/chart1.xml"/><Relationship Id="rId9" Type="http://schemas.openxmlformats.org/officeDocument/2006/relationships/chart" Target="../charts/chart6.xml"/><Relationship Id="rId1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1384379</xdr:rowOff>
    </xdr:from>
    <xdr:to>
      <xdr:col>1</xdr:col>
      <xdr:colOff>14199</xdr:colOff>
      <xdr:row>0</xdr:row>
      <xdr:rowOff>3594652</xdr:rowOff>
    </xdr:to>
    <xdr:sp macro="" textlink="">
      <xdr:nvSpPr>
        <xdr:cNvPr id="2" name="Rectangle 1">
          <a:extLst>
            <a:ext uri="{FF2B5EF4-FFF2-40B4-BE49-F238E27FC236}">
              <a16:creationId xmlns:a16="http://schemas.microsoft.com/office/drawing/2014/main" id="{9D6D4B77-5249-414B-A342-48467F94C875}"/>
            </a:ext>
          </a:extLst>
        </xdr:cNvPr>
        <xdr:cNvSpPr/>
      </xdr:nvSpPr>
      <xdr:spPr>
        <a:xfrm>
          <a:off x="0" y="1384379"/>
          <a:ext cx="7501677" cy="2210273"/>
        </a:xfrm>
        <a:prstGeom prst="rect">
          <a:avLst/>
        </a:prstGeom>
        <a:solidFill>
          <a:srgbClr val="E7E6E6">
            <a:alpha val="30196"/>
          </a:srgb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clientData/>
  </xdr:twoCellAnchor>
  <xdr:oneCellAnchor>
    <xdr:from>
      <xdr:col>0</xdr:col>
      <xdr:colOff>1081338</xdr:colOff>
      <xdr:row>0</xdr:row>
      <xdr:rowOff>1939978</xdr:rowOff>
    </xdr:from>
    <xdr:ext cx="1200149" cy="1200149"/>
    <xdr:pic>
      <xdr:nvPicPr>
        <xdr:cNvPr id="5" name="Picture 4">
          <a:extLst>
            <a:ext uri="{FF2B5EF4-FFF2-40B4-BE49-F238E27FC236}">
              <a16:creationId xmlns:a16="http://schemas.microsoft.com/office/drawing/2014/main" id="{0AE3F5B3-CB77-4985-ADC3-B63F2F03E51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81338" y="1939978"/>
          <a:ext cx="1200149" cy="1200149"/>
        </a:xfrm>
        <a:prstGeom prst="rect">
          <a:avLst/>
        </a:prstGeom>
      </xdr:spPr>
    </xdr:pic>
    <xdr:clientData/>
  </xdr:oneCellAnchor>
  <xdr:twoCellAnchor>
    <xdr:from>
      <xdr:col>0</xdr:col>
      <xdr:colOff>2337035</xdr:colOff>
      <xdr:row>0</xdr:row>
      <xdr:rowOff>1936935</xdr:rowOff>
    </xdr:from>
    <xdr:to>
      <xdr:col>0</xdr:col>
      <xdr:colOff>7061436</xdr:colOff>
      <xdr:row>0</xdr:row>
      <xdr:rowOff>2422710</xdr:rowOff>
    </xdr:to>
    <xdr:sp macro="" textlink="">
      <xdr:nvSpPr>
        <xdr:cNvPr id="6" name="TextBox 5">
          <a:extLst>
            <a:ext uri="{FF2B5EF4-FFF2-40B4-BE49-F238E27FC236}">
              <a16:creationId xmlns:a16="http://schemas.microsoft.com/office/drawing/2014/main" id="{978D15FC-7275-4176-81C4-B14B0EE23EF3}"/>
            </a:ext>
          </a:extLst>
        </xdr:cNvPr>
        <xdr:cNvSpPr txBox="1"/>
      </xdr:nvSpPr>
      <xdr:spPr>
        <a:xfrm>
          <a:off x="2337035" y="1936935"/>
          <a:ext cx="4724401"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lang="en-001" sz="2000" b="1">
              <a:solidFill>
                <a:schemeClr val="bg1"/>
              </a:solidFill>
              <a:latin typeface="+mn-lt"/>
            </a:rPr>
            <a:t>BẢN</a:t>
          </a:r>
          <a:r>
            <a:rPr lang="en-001" sz="2000" b="1" baseline="0">
              <a:solidFill>
                <a:schemeClr val="bg1"/>
              </a:solidFill>
              <a:latin typeface="+mn-lt"/>
            </a:rPr>
            <a:t> TIN CHÀO BUỔI SÁNG</a:t>
          </a:r>
          <a:endParaRPr lang="en-001" sz="2000" b="1">
            <a:solidFill>
              <a:schemeClr val="bg1"/>
            </a:solidFill>
            <a:latin typeface="+mn-lt"/>
          </a:endParaRPr>
        </a:p>
      </xdr:txBody>
    </xdr:sp>
    <xdr:clientData/>
  </xdr:twoCellAnchor>
  <xdr:twoCellAnchor>
    <xdr:from>
      <xdr:col>0</xdr:col>
      <xdr:colOff>2347279</xdr:colOff>
      <xdr:row>0</xdr:row>
      <xdr:rowOff>2336739</xdr:rowOff>
    </xdr:from>
    <xdr:to>
      <xdr:col>0</xdr:col>
      <xdr:colOff>6779114</xdr:colOff>
      <xdr:row>0</xdr:row>
      <xdr:rowOff>2822514</xdr:rowOff>
    </xdr:to>
    <xdr:sp macro="" textlink="$A$2">
      <xdr:nvSpPr>
        <xdr:cNvPr id="7" name="TextBox 6">
          <a:extLst>
            <a:ext uri="{FF2B5EF4-FFF2-40B4-BE49-F238E27FC236}">
              <a16:creationId xmlns:a16="http://schemas.microsoft.com/office/drawing/2014/main" id="{E84773B9-D5CB-4165-AFCE-0B514773D21B}"/>
            </a:ext>
          </a:extLst>
        </xdr:cNvPr>
        <xdr:cNvSpPr txBox="1"/>
      </xdr:nvSpPr>
      <xdr:spPr>
        <a:xfrm>
          <a:off x="2347279" y="2336739"/>
          <a:ext cx="4431835"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fld id="{33EC7540-91A7-4325-821F-4978152BE9C7}" type="TxLink">
            <a:rPr lang="en-US" sz="1600" b="1" i="0" u="none" strike="noStrike">
              <a:solidFill>
                <a:schemeClr val="bg1"/>
              </a:solidFill>
              <a:latin typeface="Calibri"/>
              <a:ea typeface="Calibri"/>
              <a:cs typeface="Calibri"/>
            </a:rPr>
            <a:pPr/>
            <a:t>PHIÊN NGÀY 30/07/2025</a:t>
          </a:fld>
          <a:endParaRPr lang="en-US" sz="1600" b="1" baseline="0">
            <a:solidFill>
              <a:schemeClr val="bg1"/>
            </a:solidFill>
            <a:latin typeface="+mn-lt"/>
          </a:endParaRPr>
        </a:p>
      </xdr:txBody>
    </xdr:sp>
    <xdr:clientData/>
  </xdr:twoCellAnchor>
  <xdr:twoCellAnchor>
    <xdr:from>
      <xdr:col>0</xdr:col>
      <xdr:colOff>2349681</xdr:colOff>
      <xdr:row>0</xdr:row>
      <xdr:rowOff>2680126</xdr:rowOff>
    </xdr:from>
    <xdr:to>
      <xdr:col>0</xdr:col>
      <xdr:colOff>7144839</xdr:colOff>
      <xdr:row>0</xdr:row>
      <xdr:rowOff>3165901</xdr:rowOff>
    </xdr:to>
    <xdr:sp macro="" textlink="">
      <xdr:nvSpPr>
        <xdr:cNvPr id="8" name="TextBox 7">
          <a:extLst>
            <a:ext uri="{FF2B5EF4-FFF2-40B4-BE49-F238E27FC236}">
              <a16:creationId xmlns:a16="http://schemas.microsoft.com/office/drawing/2014/main" id="{6DC749C2-994D-4128-830D-D834C4335F96}"/>
            </a:ext>
          </a:extLst>
        </xdr:cNvPr>
        <xdr:cNvSpPr txBox="1"/>
      </xdr:nvSpPr>
      <xdr:spPr>
        <a:xfrm>
          <a:off x="2349681" y="2680126"/>
          <a:ext cx="4795158"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lang="en-US" sz="1600" b="1">
              <a:solidFill>
                <a:schemeClr val="bg1"/>
              </a:solidFill>
              <a:latin typeface="+mn-lt"/>
            </a:rPr>
            <a:t>Phòng</a:t>
          </a:r>
          <a:r>
            <a:rPr lang="en-US" sz="1600" b="1" baseline="0">
              <a:solidFill>
                <a:schemeClr val="bg1"/>
              </a:solidFill>
              <a:latin typeface="+mn-lt"/>
            </a:rPr>
            <a:t> Môi Giới &amp; Tư Vấn Đầu Tư</a:t>
          </a:r>
          <a:endParaRPr lang="en-001" sz="1600" b="1">
            <a:solidFill>
              <a:schemeClr val="bg1"/>
            </a:solidFill>
            <a:latin typeface="+mn-lt"/>
          </a:endParaRPr>
        </a:p>
      </xdr:txBody>
    </xdr:sp>
    <xdr:clientData/>
  </xdr:twoCellAnchor>
  <xdr:oneCellAnchor>
    <xdr:from>
      <xdr:col>0</xdr:col>
      <xdr:colOff>6233831</xdr:colOff>
      <xdr:row>0</xdr:row>
      <xdr:rowOff>118326</xdr:rowOff>
    </xdr:from>
    <xdr:ext cx="1032839" cy="430696"/>
    <xdr:pic>
      <xdr:nvPicPr>
        <xdr:cNvPr id="10" name="Picture 9">
          <a:extLst>
            <a:ext uri="{FF2B5EF4-FFF2-40B4-BE49-F238E27FC236}">
              <a16:creationId xmlns:a16="http://schemas.microsoft.com/office/drawing/2014/main" id="{DBE7769D-D95F-4BAA-BDDC-4A736E603CF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233831" y="118326"/>
          <a:ext cx="1032839" cy="430696"/>
        </a:xfrm>
        <a:prstGeom prst="rect">
          <a:avLst/>
        </a:prstGeom>
      </xdr:spPr>
    </xdr:pic>
    <xdr:clientData/>
  </xdr:oneCellAnchor>
  <xdr:oneCellAnchor>
    <xdr:from>
      <xdr:col>11</xdr:col>
      <xdr:colOff>332034</xdr:colOff>
      <xdr:row>1</xdr:row>
      <xdr:rowOff>20569</xdr:rowOff>
    </xdr:from>
    <xdr:ext cx="1088069" cy="427478"/>
    <xdr:pic>
      <xdr:nvPicPr>
        <xdr:cNvPr id="24" name="Picture 23">
          <a:extLst>
            <a:ext uri="{FF2B5EF4-FFF2-40B4-BE49-F238E27FC236}">
              <a16:creationId xmlns:a16="http://schemas.microsoft.com/office/drawing/2014/main" id="{699E7A4D-DA0B-4AE4-8A09-EF5D31C774D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078969" y="5222047"/>
          <a:ext cx="1088069" cy="427478"/>
        </a:xfrm>
        <a:prstGeom prst="rect">
          <a:avLst/>
        </a:prstGeom>
      </xdr:spPr>
    </xdr:pic>
    <xdr:clientData/>
  </xdr:oneCellAnchor>
  <xdr:twoCellAnchor>
    <xdr:from>
      <xdr:col>2</xdr:col>
      <xdr:colOff>14200</xdr:colOff>
      <xdr:row>2</xdr:row>
      <xdr:rowOff>153426</xdr:rowOff>
    </xdr:from>
    <xdr:to>
      <xdr:col>12</xdr:col>
      <xdr:colOff>108857</xdr:colOff>
      <xdr:row>3</xdr:row>
      <xdr:rowOff>14925</xdr:rowOff>
    </xdr:to>
    <xdr:sp macro="" textlink="">
      <xdr:nvSpPr>
        <xdr:cNvPr id="25" name="Rectangle 24">
          <a:extLst>
            <a:ext uri="{FF2B5EF4-FFF2-40B4-BE49-F238E27FC236}">
              <a16:creationId xmlns:a16="http://schemas.microsoft.com/office/drawing/2014/main" id="{EBB800F3-2D6E-49C7-9524-0CC26CEAF47D}"/>
            </a:ext>
          </a:extLst>
        </xdr:cNvPr>
        <xdr:cNvSpPr/>
      </xdr:nvSpPr>
      <xdr:spPr>
        <a:xfrm flipV="1">
          <a:off x="7655134" y="5537668"/>
          <a:ext cx="6525602" cy="45719"/>
        </a:xfrm>
        <a:prstGeom prst="rect">
          <a:avLst/>
        </a:prstGeom>
        <a:solidFill>
          <a:srgbClr val="11588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clientData/>
  </xdr:twoCellAnchor>
  <xdr:twoCellAnchor>
    <xdr:from>
      <xdr:col>2</xdr:col>
      <xdr:colOff>0</xdr:colOff>
      <xdr:row>4</xdr:row>
      <xdr:rowOff>12560</xdr:rowOff>
    </xdr:from>
    <xdr:to>
      <xdr:col>5</xdr:col>
      <xdr:colOff>12562</xdr:colOff>
      <xdr:row>10</xdr:row>
      <xdr:rowOff>20935</xdr:rowOff>
    </xdr:to>
    <xdr:graphicFrame macro="">
      <xdr:nvGraphicFramePr>
        <xdr:cNvPr id="11" name="Chart 10">
          <a:extLst>
            <a:ext uri="{FF2B5EF4-FFF2-40B4-BE49-F238E27FC236}">
              <a16:creationId xmlns:a16="http://schemas.microsoft.com/office/drawing/2014/main" id="{A651CA9C-8BE3-43E6-A959-0140BCDFDB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485670</xdr:colOff>
      <xdr:row>4</xdr:row>
      <xdr:rowOff>0</xdr:rowOff>
    </xdr:from>
    <xdr:to>
      <xdr:col>9</xdr:col>
      <xdr:colOff>4187</xdr:colOff>
      <xdr:row>9</xdr:row>
      <xdr:rowOff>184221</xdr:rowOff>
    </xdr:to>
    <xdr:graphicFrame macro="">
      <xdr:nvGraphicFramePr>
        <xdr:cNvPr id="16" name="Chart 15">
          <a:extLst>
            <a:ext uri="{FF2B5EF4-FFF2-40B4-BE49-F238E27FC236}">
              <a16:creationId xmlns:a16="http://schemas.microsoft.com/office/drawing/2014/main" id="{A35D7CA8-69CA-4D24-B2AD-3189965084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485669</xdr:colOff>
      <xdr:row>3</xdr:row>
      <xdr:rowOff>184219</xdr:rowOff>
    </xdr:from>
    <xdr:to>
      <xdr:col>13</xdr:col>
      <xdr:colOff>4186</xdr:colOff>
      <xdr:row>9</xdr:row>
      <xdr:rowOff>188408</xdr:rowOff>
    </xdr:to>
    <xdr:graphicFrame macro="">
      <xdr:nvGraphicFramePr>
        <xdr:cNvPr id="17" name="Chart 16">
          <a:extLst>
            <a:ext uri="{FF2B5EF4-FFF2-40B4-BE49-F238E27FC236}">
              <a16:creationId xmlns:a16="http://schemas.microsoft.com/office/drawing/2014/main" id="{CFD932EF-1B57-4F94-8781-FAA19A3793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159098</xdr:colOff>
      <xdr:row>10</xdr:row>
      <xdr:rowOff>196780</xdr:rowOff>
    </xdr:from>
    <xdr:to>
      <xdr:col>5</xdr:col>
      <xdr:colOff>8374</xdr:colOff>
      <xdr:row>16</xdr:row>
      <xdr:rowOff>200969</xdr:rowOff>
    </xdr:to>
    <xdr:graphicFrame macro="">
      <xdr:nvGraphicFramePr>
        <xdr:cNvPr id="18" name="Chart 17">
          <a:extLst>
            <a:ext uri="{FF2B5EF4-FFF2-40B4-BE49-F238E27FC236}">
              <a16:creationId xmlns:a16="http://schemas.microsoft.com/office/drawing/2014/main" id="{D3DCB4FB-59A0-4C2B-8227-E442263909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5</xdr:col>
      <xdr:colOff>485670</xdr:colOff>
      <xdr:row>10</xdr:row>
      <xdr:rowOff>209344</xdr:rowOff>
    </xdr:from>
    <xdr:to>
      <xdr:col>9</xdr:col>
      <xdr:colOff>4187</xdr:colOff>
      <xdr:row>17</xdr:row>
      <xdr:rowOff>5</xdr:rowOff>
    </xdr:to>
    <xdr:graphicFrame macro="">
      <xdr:nvGraphicFramePr>
        <xdr:cNvPr id="19" name="Chart 18">
          <a:extLst>
            <a:ext uri="{FF2B5EF4-FFF2-40B4-BE49-F238E27FC236}">
              <a16:creationId xmlns:a16="http://schemas.microsoft.com/office/drawing/2014/main" id="{906FB701-2520-4D4A-91D7-C4DF75DB76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9</xdr:col>
      <xdr:colOff>477297</xdr:colOff>
      <xdr:row>10</xdr:row>
      <xdr:rowOff>205155</xdr:rowOff>
    </xdr:from>
    <xdr:to>
      <xdr:col>12</xdr:col>
      <xdr:colOff>594529</xdr:colOff>
      <xdr:row>16</xdr:row>
      <xdr:rowOff>209344</xdr:rowOff>
    </xdr:to>
    <xdr:graphicFrame macro="">
      <xdr:nvGraphicFramePr>
        <xdr:cNvPr id="20" name="Chart 19">
          <a:extLst>
            <a:ext uri="{FF2B5EF4-FFF2-40B4-BE49-F238E27FC236}">
              <a16:creationId xmlns:a16="http://schemas.microsoft.com/office/drawing/2014/main" id="{CF22836C-27C7-419E-A230-02B3B40BB6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159099</xdr:colOff>
      <xdr:row>18</xdr:row>
      <xdr:rowOff>12560</xdr:rowOff>
    </xdr:from>
    <xdr:to>
      <xdr:col>5</xdr:col>
      <xdr:colOff>8375</xdr:colOff>
      <xdr:row>24</xdr:row>
      <xdr:rowOff>20935</xdr:rowOff>
    </xdr:to>
    <xdr:graphicFrame macro="">
      <xdr:nvGraphicFramePr>
        <xdr:cNvPr id="21" name="Chart 20">
          <a:extLst>
            <a:ext uri="{FF2B5EF4-FFF2-40B4-BE49-F238E27FC236}">
              <a16:creationId xmlns:a16="http://schemas.microsoft.com/office/drawing/2014/main" id="{3486830A-A017-4814-9B7E-062A904CB4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5</xdr:col>
      <xdr:colOff>489858</xdr:colOff>
      <xdr:row>18</xdr:row>
      <xdr:rowOff>0</xdr:rowOff>
    </xdr:from>
    <xdr:to>
      <xdr:col>9</xdr:col>
      <xdr:colOff>8375</xdr:colOff>
      <xdr:row>24</xdr:row>
      <xdr:rowOff>8375</xdr:rowOff>
    </xdr:to>
    <xdr:graphicFrame macro="">
      <xdr:nvGraphicFramePr>
        <xdr:cNvPr id="22" name="Chart 21">
          <a:extLst>
            <a:ext uri="{FF2B5EF4-FFF2-40B4-BE49-F238E27FC236}">
              <a16:creationId xmlns:a16="http://schemas.microsoft.com/office/drawing/2014/main" id="{5C433582-1458-4672-8989-F13719E17C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9</xdr:col>
      <xdr:colOff>485670</xdr:colOff>
      <xdr:row>18</xdr:row>
      <xdr:rowOff>5522</xdr:rowOff>
    </xdr:from>
    <xdr:to>
      <xdr:col>13</xdr:col>
      <xdr:colOff>4187</xdr:colOff>
      <xdr:row>24</xdr:row>
      <xdr:rowOff>20936</xdr:rowOff>
    </xdr:to>
    <xdr:graphicFrame macro="">
      <xdr:nvGraphicFramePr>
        <xdr:cNvPr id="23" name="Chart 22">
          <a:extLst>
            <a:ext uri="{FF2B5EF4-FFF2-40B4-BE49-F238E27FC236}">
              <a16:creationId xmlns:a16="http://schemas.microsoft.com/office/drawing/2014/main" id="{2D17AC93-29BD-4038-B4AF-32746DF0D6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oneCellAnchor>
    <xdr:from>
      <xdr:col>30</xdr:col>
      <xdr:colOff>805147</xdr:colOff>
      <xdr:row>43</xdr:row>
      <xdr:rowOff>16380</xdr:rowOff>
    </xdr:from>
    <xdr:ext cx="1088069" cy="427478"/>
    <xdr:pic>
      <xdr:nvPicPr>
        <xdr:cNvPr id="27" name="Picture 26">
          <a:extLst>
            <a:ext uri="{FF2B5EF4-FFF2-40B4-BE49-F238E27FC236}">
              <a16:creationId xmlns:a16="http://schemas.microsoft.com/office/drawing/2014/main" id="{A180EFAB-9F08-4430-988F-4B8D7B84A22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1136312" y="10516908"/>
          <a:ext cx="1088069" cy="427478"/>
        </a:xfrm>
        <a:prstGeom prst="rect">
          <a:avLst/>
        </a:prstGeom>
      </xdr:spPr>
    </xdr:pic>
    <xdr:clientData/>
  </xdr:oneCellAnchor>
  <xdr:twoCellAnchor>
    <xdr:from>
      <xdr:col>21</xdr:col>
      <xdr:colOff>12562</xdr:colOff>
      <xdr:row>44</xdr:row>
      <xdr:rowOff>149234</xdr:rowOff>
    </xdr:from>
    <xdr:to>
      <xdr:col>30</xdr:col>
      <xdr:colOff>1214176</xdr:colOff>
      <xdr:row>45</xdr:row>
      <xdr:rowOff>10733</xdr:rowOff>
    </xdr:to>
    <xdr:sp macro="" textlink="">
      <xdr:nvSpPr>
        <xdr:cNvPr id="28" name="Rectangle 27">
          <a:extLst>
            <a:ext uri="{FF2B5EF4-FFF2-40B4-BE49-F238E27FC236}">
              <a16:creationId xmlns:a16="http://schemas.microsoft.com/office/drawing/2014/main" id="{03A41378-1A4B-43C2-BE65-95C127267692}"/>
            </a:ext>
          </a:extLst>
        </xdr:cNvPr>
        <xdr:cNvSpPr/>
      </xdr:nvSpPr>
      <xdr:spPr>
        <a:xfrm flipV="1">
          <a:off x="15039034" y="10833981"/>
          <a:ext cx="6506307" cy="45719"/>
        </a:xfrm>
        <a:prstGeom prst="rect">
          <a:avLst/>
        </a:prstGeom>
        <a:solidFill>
          <a:srgbClr val="11588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clientData/>
  </xdr:twoCellAnchor>
  <xdr:oneCellAnchor>
    <xdr:from>
      <xdr:col>30</xdr:col>
      <xdr:colOff>805147</xdr:colOff>
      <xdr:row>55</xdr:row>
      <xdr:rowOff>16380</xdr:rowOff>
    </xdr:from>
    <xdr:ext cx="1088069" cy="427478"/>
    <xdr:pic>
      <xdr:nvPicPr>
        <xdr:cNvPr id="38" name="Picture 37">
          <a:extLst>
            <a:ext uri="{FF2B5EF4-FFF2-40B4-BE49-F238E27FC236}">
              <a16:creationId xmlns:a16="http://schemas.microsoft.com/office/drawing/2014/main" id="{CC34EBC7-AA3B-4779-8C02-9A3C3D8B80C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1117890" y="10493880"/>
          <a:ext cx="1088069" cy="427478"/>
        </a:xfrm>
        <a:prstGeom prst="rect">
          <a:avLst/>
        </a:prstGeom>
      </xdr:spPr>
    </xdr:pic>
    <xdr:clientData/>
  </xdr:oneCellAnchor>
  <xdr:twoCellAnchor>
    <xdr:from>
      <xdr:col>21</xdr:col>
      <xdr:colOff>12562</xdr:colOff>
      <xdr:row>56</xdr:row>
      <xdr:rowOff>149234</xdr:rowOff>
    </xdr:from>
    <xdr:to>
      <xdr:col>30</xdr:col>
      <xdr:colOff>1214176</xdr:colOff>
      <xdr:row>57</xdr:row>
      <xdr:rowOff>10733</xdr:rowOff>
    </xdr:to>
    <xdr:sp macro="" textlink="">
      <xdr:nvSpPr>
        <xdr:cNvPr id="39" name="Rectangle 38">
          <a:extLst>
            <a:ext uri="{FF2B5EF4-FFF2-40B4-BE49-F238E27FC236}">
              <a16:creationId xmlns:a16="http://schemas.microsoft.com/office/drawing/2014/main" id="{BE32E680-57C2-4D86-9E3C-4A86894F24DF}"/>
            </a:ext>
          </a:extLst>
        </xdr:cNvPr>
        <xdr:cNvSpPr/>
      </xdr:nvSpPr>
      <xdr:spPr>
        <a:xfrm flipV="1">
          <a:off x="15023962" y="10811791"/>
          <a:ext cx="6502957" cy="46556"/>
        </a:xfrm>
        <a:prstGeom prst="rect">
          <a:avLst/>
        </a:prstGeom>
        <a:solidFill>
          <a:srgbClr val="11588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clientData/>
  </xdr:twoCellAnchor>
  <xdr:oneCellAnchor>
    <xdr:from>
      <xdr:col>30</xdr:col>
      <xdr:colOff>805147</xdr:colOff>
      <xdr:row>67</xdr:row>
      <xdr:rowOff>16380</xdr:rowOff>
    </xdr:from>
    <xdr:ext cx="1088069" cy="427478"/>
    <xdr:pic>
      <xdr:nvPicPr>
        <xdr:cNvPr id="40" name="Picture 39">
          <a:extLst>
            <a:ext uri="{FF2B5EF4-FFF2-40B4-BE49-F238E27FC236}">
              <a16:creationId xmlns:a16="http://schemas.microsoft.com/office/drawing/2014/main" id="{F65987C7-AD63-467D-9ECF-3E1D97CA21F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1136312" y="15804852"/>
          <a:ext cx="1088069" cy="427478"/>
        </a:xfrm>
        <a:prstGeom prst="rect">
          <a:avLst/>
        </a:prstGeom>
      </xdr:spPr>
    </xdr:pic>
    <xdr:clientData/>
  </xdr:oneCellAnchor>
  <xdr:twoCellAnchor>
    <xdr:from>
      <xdr:col>21</xdr:col>
      <xdr:colOff>12562</xdr:colOff>
      <xdr:row>68</xdr:row>
      <xdr:rowOff>149234</xdr:rowOff>
    </xdr:from>
    <xdr:to>
      <xdr:col>30</xdr:col>
      <xdr:colOff>1214176</xdr:colOff>
      <xdr:row>69</xdr:row>
      <xdr:rowOff>10733</xdr:rowOff>
    </xdr:to>
    <xdr:sp macro="" textlink="">
      <xdr:nvSpPr>
        <xdr:cNvPr id="41" name="Rectangle 40">
          <a:extLst>
            <a:ext uri="{FF2B5EF4-FFF2-40B4-BE49-F238E27FC236}">
              <a16:creationId xmlns:a16="http://schemas.microsoft.com/office/drawing/2014/main" id="{B168EDFE-B503-4293-BCDA-1FD639E02003}"/>
            </a:ext>
          </a:extLst>
        </xdr:cNvPr>
        <xdr:cNvSpPr/>
      </xdr:nvSpPr>
      <xdr:spPr>
        <a:xfrm flipV="1">
          <a:off x="15039034" y="16130300"/>
          <a:ext cx="6506307" cy="54092"/>
        </a:xfrm>
        <a:prstGeom prst="rect">
          <a:avLst/>
        </a:prstGeom>
        <a:solidFill>
          <a:srgbClr val="11588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clientData/>
  </xdr:twoCellAnchor>
  <xdr:oneCellAnchor>
    <xdr:from>
      <xdr:col>37</xdr:col>
      <xdr:colOff>852142</xdr:colOff>
      <xdr:row>114</xdr:row>
      <xdr:rowOff>121532</xdr:rowOff>
    </xdr:from>
    <xdr:ext cx="1442710" cy="1288880"/>
    <xdr:pic>
      <xdr:nvPicPr>
        <xdr:cNvPr id="42" name="Picture 41">
          <a:extLst>
            <a:ext uri="{FF2B5EF4-FFF2-40B4-BE49-F238E27FC236}">
              <a16:creationId xmlns:a16="http://schemas.microsoft.com/office/drawing/2014/main" id="{F0CFEFA7-18F9-4D54-A3DE-EEC1E630623B}"/>
            </a:ext>
          </a:extLst>
        </xdr:cNvPr>
        <xdr:cNvPicPr>
          <a:picLocks noChangeAspect="1"/>
        </xdr:cNvPicPr>
      </xdr:nvPicPr>
      <xdr:blipFill>
        <a:blip xmlns:r="http://schemas.openxmlformats.org/officeDocument/2006/relationships" r:embed="rId13"/>
        <a:stretch>
          <a:fillRect/>
        </a:stretch>
      </xdr:blipFill>
      <xdr:spPr>
        <a:xfrm>
          <a:off x="23253049" y="29631283"/>
          <a:ext cx="1442710" cy="1288880"/>
        </a:xfrm>
        <a:prstGeom prst="rect">
          <a:avLst/>
        </a:prstGeom>
      </xdr:spPr>
    </xdr:pic>
    <xdr:clientData/>
  </xdr:oneCellAnchor>
  <xdr:twoCellAnchor>
    <xdr:from>
      <xdr:col>37</xdr:col>
      <xdr:colOff>8757</xdr:colOff>
      <xdr:row>108</xdr:row>
      <xdr:rowOff>148803</xdr:rowOff>
    </xdr:from>
    <xdr:to>
      <xdr:col>43</xdr:col>
      <xdr:colOff>506422</xdr:colOff>
      <xdr:row>109</xdr:row>
      <xdr:rowOff>9939</xdr:rowOff>
    </xdr:to>
    <xdr:sp macro="" textlink="">
      <xdr:nvSpPr>
        <xdr:cNvPr id="43" name="Rectangle 42">
          <a:extLst>
            <a:ext uri="{FF2B5EF4-FFF2-40B4-BE49-F238E27FC236}">
              <a16:creationId xmlns:a16="http://schemas.microsoft.com/office/drawing/2014/main" id="{E15D7456-C9EB-4718-8ABB-C437AD5346DB}"/>
            </a:ext>
          </a:extLst>
        </xdr:cNvPr>
        <xdr:cNvSpPr/>
      </xdr:nvSpPr>
      <xdr:spPr>
        <a:xfrm>
          <a:off x="22409664" y="26662617"/>
          <a:ext cx="6517938" cy="45719"/>
        </a:xfrm>
        <a:prstGeom prst="rect">
          <a:avLst/>
        </a:prstGeom>
        <a:solidFill>
          <a:srgbClr val="11588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clientData/>
  </xdr:twoCellAnchor>
  <xdr:oneCellAnchor>
    <xdr:from>
      <xdr:col>43</xdr:col>
      <xdr:colOff>109000</xdr:colOff>
      <xdr:row>107</xdr:row>
      <xdr:rowOff>14198</xdr:rowOff>
    </xdr:from>
    <xdr:ext cx="1088069" cy="427478"/>
    <xdr:pic>
      <xdr:nvPicPr>
        <xdr:cNvPr id="44" name="Picture 43">
          <a:extLst>
            <a:ext uri="{FF2B5EF4-FFF2-40B4-BE49-F238E27FC236}">
              <a16:creationId xmlns:a16="http://schemas.microsoft.com/office/drawing/2014/main" id="{FD07B740-AAD8-4F8D-9CAA-5E8F362BE0F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8530180" y="26343428"/>
          <a:ext cx="1088069" cy="427478"/>
        </a:xfrm>
        <a:prstGeom prst="rect">
          <a:avLst/>
        </a:prstGeom>
      </xdr:spPr>
    </xdr:pic>
    <xdr:clientData/>
  </xdr:oneCellAnchor>
  <xdr:oneCellAnchor>
    <xdr:from>
      <xdr:col>34</xdr:col>
      <xdr:colOff>621196</xdr:colOff>
      <xdr:row>79</xdr:row>
      <xdr:rowOff>10856</xdr:rowOff>
    </xdr:from>
    <xdr:ext cx="1088069" cy="427478"/>
    <xdr:pic>
      <xdr:nvPicPr>
        <xdr:cNvPr id="29" name="Picture 28">
          <a:extLst>
            <a:ext uri="{FF2B5EF4-FFF2-40B4-BE49-F238E27FC236}">
              <a16:creationId xmlns:a16="http://schemas.microsoft.com/office/drawing/2014/main" id="{26778268-4DE5-4967-BFA3-EE4B4F77AC2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5441283" y="31258378"/>
          <a:ext cx="1088069" cy="427478"/>
        </a:xfrm>
        <a:prstGeom prst="rect">
          <a:avLst/>
        </a:prstGeom>
      </xdr:spPr>
    </xdr:pic>
    <xdr:clientData/>
  </xdr:oneCellAnchor>
  <xdr:twoCellAnchor>
    <xdr:from>
      <xdr:col>33</xdr:col>
      <xdr:colOff>12562</xdr:colOff>
      <xdr:row>80</xdr:row>
      <xdr:rowOff>149233</xdr:rowOff>
    </xdr:from>
    <xdr:to>
      <xdr:col>34</xdr:col>
      <xdr:colOff>1021522</xdr:colOff>
      <xdr:row>81</xdr:row>
      <xdr:rowOff>12734</xdr:rowOff>
    </xdr:to>
    <xdr:sp macro="" textlink="">
      <xdr:nvSpPr>
        <xdr:cNvPr id="30" name="Rectangle 29">
          <a:extLst>
            <a:ext uri="{FF2B5EF4-FFF2-40B4-BE49-F238E27FC236}">
              <a16:creationId xmlns:a16="http://schemas.microsoft.com/office/drawing/2014/main" id="{939D77D9-9EE1-481D-B8D7-B8FC08D20585}"/>
            </a:ext>
          </a:extLst>
        </xdr:cNvPr>
        <xdr:cNvSpPr/>
      </xdr:nvSpPr>
      <xdr:spPr>
        <a:xfrm flipV="1">
          <a:off x="29454475" y="31578972"/>
          <a:ext cx="6387134" cy="45719"/>
        </a:xfrm>
        <a:prstGeom prst="rect">
          <a:avLst/>
        </a:prstGeom>
        <a:solidFill>
          <a:srgbClr val="11588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clientData/>
  </xdr:twoCellAnchor>
  <xdr:oneCellAnchor>
    <xdr:from>
      <xdr:col>18</xdr:col>
      <xdr:colOff>3053529</xdr:colOff>
      <xdr:row>26</xdr:row>
      <xdr:rowOff>15045</xdr:rowOff>
    </xdr:from>
    <xdr:ext cx="1088069" cy="427478"/>
    <xdr:pic>
      <xdr:nvPicPr>
        <xdr:cNvPr id="77" name="Picture 76">
          <a:extLst>
            <a:ext uri="{FF2B5EF4-FFF2-40B4-BE49-F238E27FC236}">
              <a16:creationId xmlns:a16="http://schemas.microsoft.com/office/drawing/2014/main" id="{87F290B2-3A48-4194-AD1D-EBA9A159082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0943964" y="10368306"/>
          <a:ext cx="1088069" cy="427478"/>
        </a:xfrm>
        <a:prstGeom prst="rect">
          <a:avLst/>
        </a:prstGeom>
      </xdr:spPr>
    </xdr:pic>
    <xdr:clientData/>
  </xdr:oneCellAnchor>
  <xdr:twoCellAnchor>
    <xdr:from>
      <xdr:col>15</xdr:col>
      <xdr:colOff>14200</xdr:colOff>
      <xdr:row>27</xdr:row>
      <xdr:rowOff>153424</xdr:rowOff>
    </xdr:from>
    <xdr:to>
      <xdr:col>18</xdr:col>
      <xdr:colOff>3451087</xdr:colOff>
      <xdr:row>28</xdr:row>
      <xdr:rowOff>16925</xdr:rowOff>
    </xdr:to>
    <xdr:sp macro="" textlink="">
      <xdr:nvSpPr>
        <xdr:cNvPr id="78" name="Rectangle 77">
          <a:extLst>
            <a:ext uri="{FF2B5EF4-FFF2-40B4-BE49-F238E27FC236}">
              <a16:creationId xmlns:a16="http://schemas.microsoft.com/office/drawing/2014/main" id="{D9A349FF-460E-42D5-BFC8-7D2E7A97E18B}"/>
            </a:ext>
          </a:extLst>
        </xdr:cNvPr>
        <xdr:cNvSpPr/>
      </xdr:nvSpPr>
      <xdr:spPr>
        <a:xfrm flipV="1">
          <a:off x="14950504" y="10688902"/>
          <a:ext cx="6391018" cy="45719"/>
        </a:xfrm>
        <a:prstGeom prst="rect">
          <a:avLst/>
        </a:prstGeom>
        <a:solidFill>
          <a:srgbClr val="11588C"/>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001" sz="1100"/>
        </a:p>
      </xdr:txBody>
    </xdr:sp>
    <xdr:clientData/>
  </xdr:twoCellAnchor>
  <xdr:twoCellAnchor>
    <xdr:from>
      <xdr:col>17</xdr:col>
      <xdr:colOff>88348</xdr:colOff>
      <xdr:row>40</xdr:row>
      <xdr:rowOff>38098</xdr:rowOff>
    </xdr:from>
    <xdr:to>
      <xdr:col>19</xdr:col>
      <xdr:colOff>27606</xdr:colOff>
      <xdr:row>41</xdr:row>
      <xdr:rowOff>99391</xdr:rowOff>
    </xdr:to>
    <xdr:graphicFrame macro="">
      <xdr:nvGraphicFramePr>
        <xdr:cNvPr id="88" name="Chart 87">
          <a:extLst>
            <a:ext uri="{FF2B5EF4-FFF2-40B4-BE49-F238E27FC236}">
              <a16:creationId xmlns:a16="http://schemas.microsoft.com/office/drawing/2014/main" id="{F75D71C2-4C3B-4B2F-BA1B-9B600E7562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13</xdr:col>
      <xdr:colOff>33131</xdr:colOff>
      <xdr:row>40</xdr:row>
      <xdr:rowOff>16566</xdr:rowOff>
    </xdr:from>
    <xdr:to>
      <xdr:col>17</xdr:col>
      <xdr:colOff>1</xdr:colOff>
      <xdr:row>41</xdr:row>
      <xdr:rowOff>60739</xdr:rowOff>
    </xdr:to>
    <xdr:graphicFrame macro="">
      <xdr:nvGraphicFramePr>
        <xdr:cNvPr id="89" name="Chart 88">
          <a:extLst>
            <a:ext uri="{FF2B5EF4-FFF2-40B4-BE49-F238E27FC236}">
              <a16:creationId xmlns:a16="http://schemas.microsoft.com/office/drawing/2014/main" id="{0384EBAC-EA59-484A-877C-F8F87C6AF6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17</xdr:col>
      <xdr:colOff>77304</xdr:colOff>
      <xdr:row>30</xdr:row>
      <xdr:rowOff>1</xdr:rowOff>
    </xdr:from>
    <xdr:to>
      <xdr:col>19</xdr:col>
      <xdr:colOff>38653</xdr:colOff>
      <xdr:row>38</xdr:row>
      <xdr:rowOff>165652</xdr:rowOff>
    </xdr:to>
    <xdr:graphicFrame macro="">
      <xdr:nvGraphicFramePr>
        <xdr:cNvPr id="9" name="Chart 8">
          <a:extLst>
            <a:ext uri="{FF2B5EF4-FFF2-40B4-BE49-F238E27FC236}">
              <a16:creationId xmlns:a16="http://schemas.microsoft.com/office/drawing/2014/main" id="{490FE842-891E-46A2-92E2-2DC999F405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4" xr16:uid="{2220B494-7052-4EEB-A53D-EC97F85FC116}" autoFormatId="16" applyNumberFormats="0" applyBorderFormats="0" applyFontFormats="0" applyPatternFormats="0" applyAlignmentFormats="0" applyWidthHeightFormats="0">
  <queryTableRefresh nextId="3">
    <queryTableFields count="2">
      <queryTableField id="1" name="time" tableColumnId="1"/>
      <queryTableField id="2" name="date"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13774C29-D29A-4317-9FC0-E75E7AC64C4D}" autoFormatId="16" applyNumberFormats="0" applyBorderFormats="0" applyFontFormats="0" applyPatternFormats="0" applyAlignmentFormats="0" applyWidthHeightFormats="0">
  <queryTableRefresh nextId="28">
    <queryTableFields count="18">
      <queryTableField id="1" name="date" tableColumnId="1"/>
      <queryTableField id="2" name="lslnh_on" tableColumnId="2"/>
      <queryTableField id="3" name="lslnh_1w" tableColumnId="3"/>
      <queryTableField id="4" name="lslnh_2w" tableColumnId="4"/>
      <queryTableField id="19" name="lshd_1_3m" tableColumnId="5"/>
      <queryTableField id="20" name="lshd_6_9m" tableColumnId="6"/>
      <queryTableField id="21" name="lshd_13m" tableColumnId="7"/>
      <queryTableField id="8" name="lsdh_chiet_khau" tableColumnId="8"/>
      <queryTableField id="9" name="lsdh_tai_cap_von" tableColumnId="9"/>
      <queryTableField id="10" name="lsdh_qua_dem" tableColumnId="10"/>
      <queryTableField id="11" name="dhtg_trung_tam" tableColumnId="11"/>
      <queryTableField id="12" name="dhtg_tran" tableColumnId="12"/>
      <queryTableField id="14" name="dhtg_nhtm_ban_ra" tableColumnId="14"/>
      <queryTableField id="13" name="dhtg_san" tableColumnId="13"/>
      <queryTableField id="15" name="dhtg_tu_do_ban_ra" tableColumnId="15"/>
      <queryTableField id="25" name="omo_bom_tien" tableColumnId="16"/>
      <queryTableField id="26" name="omo_hut_tien" tableColumnId="17"/>
      <queryTableField id="27" name="omo_bom_hut_rong" tableColumnId="1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1" xr16:uid="{C101AEA6-56F6-4212-8235-7C4CE4108EB0}" autoFormatId="16" applyNumberFormats="0" applyBorderFormats="0" applyFontFormats="0" applyPatternFormats="0" applyAlignmentFormats="0" applyWidthHeightFormats="0">
  <queryTableRefresh nextId="20">
    <queryTableFields count="8">
      <queryTableField id="1" name="date" tableColumnId="1"/>
      <queryTableField id="2" name="ticker" tableColumnId="2"/>
      <queryTableField id="3" name="close" tableColumnId="3"/>
      <queryTableField id="13" name="1d_diff" tableColumnId="9"/>
      <queryTableField id="4" name="1d_change" tableColumnId="4"/>
      <queryTableField id="9" name="cum_change" tableColumnId="5"/>
      <queryTableField id="7" name="market" tableColumnId="7"/>
      <queryTableField id="8" name="type"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3" xr16:uid="{03728EB7-BF89-4D93-BDE6-40FCB3F6074E}" autoFormatId="16" applyNumberFormats="0" applyBorderFormats="0" applyFontFormats="0" applyPatternFormats="0" applyAlignmentFormats="0" applyWidthHeightFormats="0">
  <queryTableRefresh nextId="21">
    <queryTableFields count="10">
      <queryTableField id="2" name="source" tableColumnId="2"/>
      <queryTableField id="3" name="title" tableColumnId="3"/>
      <queryTableField id="4" name="content" tableColumnId="4"/>
      <queryTableField id="5" name="image_url" tableColumnId="5"/>
      <queryTableField id="6" name="article_url" tableColumnId="6"/>
      <queryTableField id="7" name="published_time" tableColumnId="7"/>
      <queryTableField id="1" name="news_type" tableColumnId="1"/>
      <queryTableField id="8" name="word_count" tableColumnId="8"/>
      <queryTableField id="9" name="impact" tableColumnId="9"/>
      <queryTableField id="12" name="ai_selected" tableColumnId="10"/>
    </queryTableFields>
  </queryTableRefresh>
</queryTable>
</file>

<file path=xl/richData/_rels/rdRichValueWebImage.xml.rels><?xml version="1.0" encoding="UTF-8" standalone="yes"?>
<Relationships xmlns="http://schemas.openxmlformats.org/package/2006/relationships"><Relationship Id="rId3" Type="http://schemas.openxmlformats.org/officeDocument/2006/relationships/hyperlink" Target="https://media.vneconomy.vn/640x360/images/upload/2025/07/29/anh-man-hinh-2025-07-29-luc-17-41-30.png" TargetMode="External"/><Relationship Id="rId2" Type="http://schemas.openxmlformats.org/officeDocument/2006/relationships/image" Target="../media/image1.jpg"/><Relationship Id="rId1" Type="http://schemas.openxmlformats.org/officeDocument/2006/relationships/hyperlink" Target="https://image.vietstock.vn/2025/07/29/thu-tuong-tiep-lanh-dao-tap-doan-tien-ma-hoa-lon-thu-3-the-gioi.jpg" TargetMode="External"/><Relationship Id="rId5" Type="http://schemas.openxmlformats.org/officeDocument/2006/relationships/image" Target="../media/image2.jpg"/><Relationship Id="rId4" Type="http://schemas.openxmlformats.org/officeDocument/2006/relationships/hyperlink" Target="https://cdn.vietnambiz.vn/1881912202208555/images/2025/07/29/unknown-20250729180522561.jpg?width=700" TargetMode="External"/></Relationships>
</file>

<file path=xl/richData/_rels/richValueRel.xml.rels><?xml version="1.0" encoding="UTF-8" standalone="yes"?>
<Relationships xmlns="http://schemas.openxmlformats.org/package/2006/relationships"><Relationship Id="rId1" Type="http://schemas.openxmlformats.org/officeDocument/2006/relationships/image" Target="../media/image3.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blip r:id="rId2"/>
  </webImageSrd>
  <webImageSrd>
    <address r:id="rId3"/>
  </webImageSrd>
  <webImageSrd>
    <address r:id="rId4"/>
    <blip r:id="rId5"/>
  </webImageSrd>
</webImagesSrd>
</file>

<file path=xl/richData/rdrichvalue.xml><?xml version="1.0" encoding="utf-8"?>
<rvData xmlns="http://schemas.microsoft.com/office/spreadsheetml/2017/richdata" count="4">
  <rv s="0">
    <v>0</v>
    <v>5</v>
  </rv>
  <rv s="1">
    <v>0</v>
    <v>1</v>
    <v>0</v>
    <v>1</v>
    <v>image</v>
  </rv>
  <rv s="1">
    <v>-1</v>
    <v>1</v>
    <v>0</v>
    <v>1</v>
    <v>image</v>
  </rv>
  <rv s="1">
    <v>2</v>
    <v>1</v>
    <v>0</v>
    <v>1</v>
    <v>image</v>
  </rv>
</rvData>
</file>

<file path=xl/richData/rdrichvaluestructure.xml><?xml version="1.0" encoding="utf-8"?>
<rvStructures xmlns="http://schemas.microsoft.com/office/spreadsheetml/2017/richdata" count="2">
  <s t="_localImage">
    <k n="_rvRel:LocalImageIdentifier" t="i"/>
    <k n="CalcOrigin" t="i"/>
  </s>
  <s t="_webimage">
    <k n="WebImageIdentifier" t="i"/>
    <k n="CalcOrigin" t="i"/>
    <k n="ComputedImage" t="b"/>
    <k n="ImageSizing" t="i"/>
    <k n="Text" t="s"/>
  </s>
</rvStructures>
</file>

<file path=xl/richData/richValueRel.xml><?xml version="1.0" encoding="utf-8"?>
<richValueRels xmlns="http://schemas.microsoft.com/office/spreadsheetml/2022/richvaluerel" xmlns:r="http://schemas.openxmlformats.org/officeDocument/2006/relationships">
  <rel r:id="rId1"/>
</richValueRel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9540578-643A-438B-865D-F403FB212A99}" name="daily_8h30_time" displayName="daily_8h30_time" ref="A1:B2" tableType="queryTable" totalsRowShown="0">
  <autoFilter ref="A1:B2" xr:uid="{59540578-643A-438B-865D-F403FB212A99}"/>
  <tableColumns count="2">
    <tableColumn id="1" xr3:uid="{D3B95131-768C-4BE9-9EDF-A0ACE5BC3120}" uniqueName="1" name="time" queryTableFieldId="1" dataDxfId="83"/>
    <tableColumn id="2" xr3:uid="{24832ADF-485E-4183-B097-4954B5CC8656}" uniqueName="2" name="date" queryTableFieldId="2" dataDxfId="8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DB8C97C-2950-4968-B8D1-BBA35EED9FF8}" name="daily_8h30_mm" displayName="daily_8h30_mm" ref="A1:R21" tableType="queryTable" totalsRowShown="0">
  <autoFilter ref="A1:R21" xr:uid="{0DB8C97C-2950-4968-B8D1-BBA35EED9FF8}"/>
  <tableColumns count="18">
    <tableColumn id="1" xr3:uid="{6A8DD3A7-5090-47C2-8B84-74A736C892C3}" uniqueName="1" name="date" queryTableFieldId="1" dataDxfId="2"/>
    <tableColumn id="2" xr3:uid="{AA2A62C8-CCDE-41CA-BED3-719554A192EA}" uniqueName="2" name="lslnh_on" queryTableFieldId="2"/>
    <tableColumn id="3" xr3:uid="{EAD7D415-9130-4CBC-9123-A6C21E94FBA2}" uniqueName="3" name="lslnh_1w" queryTableFieldId="3"/>
    <tableColumn id="4" xr3:uid="{FC4535AA-7A98-41A9-951B-2F94CCEE8F4D}" uniqueName="4" name="lslnh_2w" queryTableFieldId="4"/>
    <tableColumn id="5" xr3:uid="{67655A2B-5072-4DBD-8C14-E795DAC6D4C9}" uniqueName="5" name="lshd_1_3m" queryTableFieldId="19"/>
    <tableColumn id="6" xr3:uid="{9FEE9758-B038-4E39-9E87-BDDBB43BCBAA}" uniqueName="6" name="lshd_6_9m" queryTableFieldId="20"/>
    <tableColumn id="7" xr3:uid="{F38EA81C-3B90-498E-826C-FEE8DB4BF771}" uniqueName="7" name="lshd_13m" queryTableFieldId="21"/>
    <tableColumn id="8" xr3:uid="{E1D4A5E7-95B9-4A56-9C14-8D2EB5F73B21}" uniqueName="8" name="lsdh_chiet_khau" queryTableFieldId="8"/>
    <tableColumn id="9" xr3:uid="{34CBD7FE-515E-44BE-99E3-98FBD12CB783}" uniqueName="9" name="lsdh_tai_cap_von" queryTableFieldId="9"/>
    <tableColumn id="10" xr3:uid="{86E4F54C-AD1B-4E9D-BF56-8D38AB5D414C}" uniqueName="10" name="lsdh_qua_dem" queryTableFieldId="10"/>
    <tableColumn id="11" xr3:uid="{4515DAC0-6FAA-4C98-8CD6-60929893CCF7}" uniqueName="11" name="dhtg_trung_tam" queryTableFieldId="11"/>
    <tableColumn id="12" xr3:uid="{9237E0D1-8F02-471D-BB02-D4F8B621C310}" uniqueName="12" name="dhtg_tran" queryTableFieldId="12"/>
    <tableColumn id="14" xr3:uid="{77835051-35F0-4841-B42D-6287B1824698}" uniqueName="14" name="dhtg_nhtm_ban_ra" queryTableFieldId="14"/>
    <tableColumn id="13" xr3:uid="{BC94CCA5-B2FB-4B3D-84F9-B3A123592065}" uniqueName="13" name="dhtg_san" queryTableFieldId="13"/>
    <tableColumn id="15" xr3:uid="{144A0D59-9131-4CE7-99D9-3E90316B985C}" uniqueName="15" name="dhtg_tu_do_ban_ra" queryTableFieldId="15"/>
    <tableColumn id="16" xr3:uid="{7D7EEE7D-D1E6-41E7-A718-8F80EE562A52}" uniqueName="16" name="omo_bom_tien" queryTableFieldId="25"/>
    <tableColumn id="17" xr3:uid="{4F891173-BE95-46B8-9AAE-446EA2142E63}" uniqueName="17" name="omo_hut_tien" queryTableFieldId="26"/>
    <tableColumn id="18" xr3:uid="{F53AB9F1-1D7B-4F1C-8CA6-3FEC2561A7E0}" uniqueName="18" name="omo_bom_hut_rong" queryTableFieldId="27"/>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C1A53C9-FC04-4EB8-A626-3D1F9AD01714}" name="daily_8h30_data" displayName="daily_8h30_data" ref="A1:H181" tableType="queryTable" totalsRowShown="0">
  <autoFilter ref="A1:H181" xr:uid="{CC1A53C9-FC04-4EB8-A626-3D1F9AD01714}"/>
  <tableColumns count="8">
    <tableColumn id="1" xr3:uid="{16E2D318-7369-4ADF-95F7-DF5F5856B0CB}" uniqueName="1" name="date" queryTableFieldId="1" dataDxfId="1"/>
    <tableColumn id="2" xr3:uid="{DC70E0B3-6607-436A-B628-7901FD6908F9}" uniqueName="2" name="ticker" queryTableFieldId="2" dataDxfId="81"/>
    <tableColumn id="3" xr3:uid="{C96C458B-1DB8-4AA3-A373-E0BD874AF953}" uniqueName="3" name="close" queryTableFieldId="3"/>
    <tableColumn id="9" xr3:uid="{9B7E07DF-100E-4A15-B160-ED95F8AF6660}" uniqueName="9" name="1d_diff" queryTableFieldId="13"/>
    <tableColumn id="4" xr3:uid="{2FABA7F2-71AB-443F-95E5-2C9E46FD0F11}" uniqueName="4" name="1d_change" queryTableFieldId="4"/>
    <tableColumn id="5" xr3:uid="{8E1EB3FD-667E-4BCB-A9E6-E03AD7F72CB0}" uniqueName="5" name="cum_change" queryTableFieldId="9"/>
    <tableColumn id="7" xr3:uid="{2C4738F4-BDEA-48CB-81FB-2A98D23D1498}" uniqueName="7" name="market" queryTableFieldId="7" dataDxfId="80"/>
    <tableColumn id="8" xr3:uid="{66E6611C-10BB-44C1-8D09-184018F055C8}" uniqueName="8" name="type" queryTableFieldId="8" dataDxfId="79"/>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5D8257D-3371-4A35-9552-5E407319E778}" name="daily_8h30_news" displayName="daily_8h30_news" ref="A1:J31" tableType="queryTable" totalsRowShown="0">
  <autoFilter ref="A1:J31" xr:uid="{25D8257D-3371-4A35-9552-5E407319E778}"/>
  <tableColumns count="10">
    <tableColumn id="2" xr3:uid="{5F169189-319B-4C15-A876-D965DC1DE771}" uniqueName="2" name="source" queryTableFieldId="2" dataDxfId="78"/>
    <tableColumn id="3" xr3:uid="{BD7BD682-2605-42E9-978B-94FB164FCF1E}" uniqueName="3" name="title" queryTableFieldId="3" dataDxfId="77"/>
    <tableColumn id="4" xr3:uid="{A905E4C9-EEBE-4841-A43B-F14CB3460749}" uniqueName="4" name="content" queryTableFieldId="4" dataDxfId="76"/>
    <tableColumn id="5" xr3:uid="{A9B58CA8-B535-4EFC-BAD2-EDEA355BCF6C}" uniqueName="5" name="image_url" queryTableFieldId="5" dataDxfId="75"/>
    <tableColumn id="6" xr3:uid="{1C3C3C04-47F2-4241-B2D6-86831B3CBC90}" uniqueName="6" name="article_url" queryTableFieldId="6" dataDxfId="74"/>
    <tableColumn id="7" xr3:uid="{D383E02F-BE8F-4284-9450-AE3A3493ABD4}" uniqueName="7" name="published_time" queryTableFieldId="7" dataDxfId="0"/>
    <tableColumn id="1" xr3:uid="{EA10FB92-FCB0-4BE5-932A-D13B2425CD9D}" uniqueName="1" name="news_type" queryTableFieldId="1" dataDxfId="73"/>
    <tableColumn id="8" xr3:uid="{07F50A2D-7E87-4D35-AB57-11098F123275}" uniqueName="8" name="word_count" queryTableFieldId="8"/>
    <tableColumn id="9" xr3:uid="{A499F4FF-62A1-43EB-B441-A0129BA0A3E2}" uniqueName="9" name="impact" queryTableFieldId="9" dataDxfId="72"/>
    <tableColumn id="10" xr3:uid="{63E562D6-4C6A-4D7D-876B-4D2E4A82557B}" uniqueName="10" name="ai_selected" queryTableFieldId="12" dataDxfId="7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7.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8.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FEBBF-8B81-4194-BEC0-FFB7003F3B27}">
  <dimension ref="A1:AS117"/>
  <sheetViews>
    <sheetView tabSelected="1" view="pageBreakPreview" topLeftCell="A11" zoomScale="115" zoomScaleNormal="70" zoomScaleSheetLayoutView="115" workbookViewId="0">
      <selection activeCell="S15" sqref="S15"/>
    </sheetView>
  </sheetViews>
  <sheetFormatPr defaultRowHeight="14.5" x14ac:dyDescent="0.35"/>
  <cols>
    <col min="1" max="1" width="107.1796875" customWidth="1"/>
    <col min="2" max="2" width="2.26953125" customWidth="1"/>
    <col min="3" max="3" width="10.7265625" customWidth="1"/>
    <col min="4" max="5" width="8.81640625" customWidth="1"/>
    <col min="6" max="6" width="7.1796875" customWidth="1"/>
    <col min="7" max="7" width="10.7265625" customWidth="1"/>
    <col min="8" max="9" width="8.81640625" customWidth="1"/>
    <col min="10" max="10" width="7.1796875" customWidth="1"/>
    <col min="11" max="11" width="10.7265625" customWidth="1"/>
    <col min="12" max="13" width="8.81640625" customWidth="1"/>
    <col min="14" max="15" width="2.26953125" customWidth="1"/>
    <col min="16" max="16" width="25.90625" customWidth="1"/>
    <col min="17" max="17" width="11.7265625" customWidth="1"/>
    <col min="18" max="18" width="4.6328125" customWidth="1"/>
    <col min="19" max="19" width="57.08984375" customWidth="1"/>
    <col min="20" max="21" width="2.26953125" customWidth="1"/>
    <col min="22" max="22" width="6.81640625" customWidth="1"/>
    <col min="23" max="23" width="24.54296875" customWidth="1"/>
    <col min="24" max="24" width="2.453125" customWidth="1"/>
    <col min="25" max="25" width="6.81640625" customWidth="1"/>
    <col min="26" max="26" width="12.26953125" customWidth="1"/>
    <col min="27" max="27" width="8.453125" customWidth="1"/>
    <col min="28" max="28" width="3.81640625" customWidth="1"/>
    <col min="29" max="29" width="2.453125" customWidth="1"/>
    <col min="30" max="30" width="6.81640625" customWidth="1"/>
    <col min="31" max="31" width="24.54296875" customWidth="1"/>
    <col min="32" max="33" width="2.26953125" customWidth="1"/>
    <col min="34" max="34" width="77" customWidth="1"/>
    <col min="35" max="35" width="22.1796875" style="37" customWidth="1"/>
    <col min="36" max="37" width="2.26953125" customWidth="1"/>
    <col min="38" max="40" width="14.54296875" customWidth="1"/>
    <col min="41" max="41" width="11.81640625" customWidth="1"/>
    <col min="42" max="44" width="14.54296875" customWidth="1"/>
    <col min="45" max="45" width="2.26953125" customWidth="1"/>
    <col min="71" max="71" width="2.26953125" customWidth="1"/>
    <col min="72" max="84" width="7.1796875" customWidth="1"/>
    <col min="85" max="85" width="2.26953125" customWidth="1"/>
  </cols>
  <sheetData>
    <row r="1" spans="1:17" ht="409.5" customHeight="1" x14ac:dyDescent="0.35">
      <c r="A1" t="e" vm="1">
        <v>#VALUE!</v>
      </c>
    </row>
    <row r="2" spans="1:17" ht="14.65" customHeight="1" x14ac:dyDescent="0.35">
      <c r="A2" t="str">
        <f>"PHIÊN NGÀY " &amp; daily_8h30_time[[#This Row],[date]]</f>
        <v>PHIÊN NGÀY 30/07/2025</v>
      </c>
      <c r="C2" s="55" t="s">
        <v>72</v>
      </c>
      <c r="D2" s="55"/>
      <c r="E2" s="55"/>
      <c r="F2" s="55"/>
      <c r="G2" s="55"/>
      <c r="H2" s="55"/>
      <c r="P2" s="51"/>
      <c r="Q2" s="51"/>
    </row>
    <row r="3" spans="1:17" ht="14.65" customHeight="1" x14ac:dyDescent="0.35">
      <c r="C3" s="55"/>
      <c r="D3" s="55"/>
      <c r="E3" s="55"/>
      <c r="F3" s="55"/>
      <c r="G3" s="55"/>
      <c r="H3" s="55"/>
      <c r="P3" s="51"/>
      <c r="Q3" s="51"/>
    </row>
    <row r="4" spans="1:17" ht="15" customHeight="1" x14ac:dyDescent="0.35"/>
    <row r="5" spans="1:17" ht="16.899999999999999" customHeight="1" x14ac:dyDescent="0.35">
      <c r="C5" s="11" t="s">
        <v>24</v>
      </c>
      <c r="D5" s="14" t="s">
        <v>47</v>
      </c>
      <c r="E5" s="14" t="s">
        <v>48</v>
      </c>
      <c r="G5" s="11" t="s">
        <v>25</v>
      </c>
      <c r="H5" s="14" t="s">
        <v>47</v>
      </c>
      <c r="I5" s="14" t="s">
        <v>48</v>
      </c>
      <c r="K5" s="11" t="s">
        <v>39</v>
      </c>
      <c r="L5" s="14" t="s">
        <v>47</v>
      </c>
      <c r="M5" s="14" t="s">
        <v>48</v>
      </c>
    </row>
    <row r="6" spans="1:17" ht="16.899999999999999" customHeight="1" x14ac:dyDescent="0.35">
      <c r="C6" s="4">
        <f>'data 8h30'!B3</f>
        <v>1507.6300048828125</v>
      </c>
      <c r="D6" s="12">
        <f>'data 8h30'!C3</f>
        <v>14.219970703125</v>
      </c>
      <c r="E6" s="13">
        <f>'data 8h30'!D3</f>
        <v>9.5218127491261129E-3</v>
      </c>
      <c r="F6" s="5"/>
      <c r="G6" s="4">
        <f>'data 8h30'!H3</f>
        <v>1630.780029296875</v>
      </c>
      <c r="H6" s="12">
        <f>'data 8h30'!I3</f>
        <v>9.489990234375</v>
      </c>
      <c r="I6" s="13">
        <f>'data 8h30'!J3</f>
        <v>5.8533575151442641E-3</v>
      </c>
      <c r="K6" s="4">
        <f>'data 8h30'!N3</f>
        <v>1623.300048828125</v>
      </c>
      <c r="L6" s="12">
        <f>'data 8h30'!O3</f>
        <v>2.300048828125</v>
      </c>
      <c r="M6" s="13">
        <f>'data 8h30'!P3</f>
        <v>1.4189073584978118E-3</v>
      </c>
    </row>
    <row r="7" spans="1:17" ht="16.899999999999999" customHeight="1" x14ac:dyDescent="0.35"/>
    <row r="8" spans="1:17" ht="16.899999999999999" customHeight="1" x14ac:dyDescent="0.35"/>
    <row r="9" spans="1:17" ht="16.899999999999999" customHeight="1" x14ac:dyDescent="0.35"/>
    <row r="10" spans="1:17" ht="16.899999999999999" customHeight="1" x14ac:dyDescent="0.35"/>
    <row r="11" spans="1:17" ht="15" customHeight="1" x14ac:dyDescent="0.35"/>
    <row r="12" spans="1:17" ht="16.899999999999999" customHeight="1" x14ac:dyDescent="0.35">
      <c r="C12" s="11" t="s">
        <v>22</v>
      </c>
      <c r="D12" s="14" t="s">
        <v>47</v>
      </c>
      <c r="E12" s="14" t="s">
        <v>48</v>
      </c>
      <c r="G12" s="11" t="s">
        <v>23</v>
      </c>
      <c r="H12" s="14" t="s">
        <v>47</v>
      </c>
      <c r="I12" s="14" t="s">
        <v>48</v>
      </c>
      <c r="K12" s="11" t="s">
        <v>21</v>
      </c>
      <c r="L12" s="14" t="s">
        <v>47</v>
      </c>
      <c r="M12" s="14" t="s">
        <v>48</v>
      </c>
    </row>
    <row r="13" spans="1:17" ht="16.899999999999999" customHeight="1" x14ac:dyDescent="0.35">
      <c r="C13" s="4">
        <f>'data 8h30'!B25</f>
        <v>44632.98828125</v>
      </c>
      <c r="D13" s="12">
        <f>'data 8h30'!C25</f>
        <v>-204.5703125</v>
      </c>
      <c r="E13" s="13">
        <f>'data 8h30'!D25</f>
        <v>-4.562476613713673E-3</v>
      </c>
      <c r="G13" s="4">
        <f>'data 8h30'!H25</f>
        <v>9097.26953125</v>
      </c>
      <c r="H13" s="12">
        <f>'data 8h30'!I25</f>
        <v>-39.05078125</v>
      </c>
      <c r="I13" s="13">
        <f>'data 8h30'!J25</f>
        <v>-4.2742351312455851E-3</v>
      </c>
      <c r="K13" s="4">
        <f>'data 8h30'!N25</f>
        <v>3615.716796875</v>
      </c>
      <c r="L13" s="12">
        <f>'data 8h30'!O25</f>
        <v>6.005615234375</v>
      </c>
      <c r="M13" s="13">
        <f>'data 8h30'!P25</f>
        <v>1.6637384356177343E-3</v>
      </c>
    </row>
    <row r="14" spans="1:17" ht="16.899999999999999" customHeight="1" x14ac:dyDescent="0.35"/>
    <row r="15" spans="1:17" ht="16.899999999999999" customHeight="1" x14ac:dyDescent="0.35"/>
    <row r="16" spans="1:17" ht="16.899999999999999" customHeight="1" x14ac:dyDescent="0.35"/>
    <row r="17" spans="3:19" ht="16.899999999999999" customHeight="1" x14ac:dyDescent="0.35"/>
    <row r="18" spans="3:19" ht="15" customHeight="1" x14ac:dyDescent="0.35"/>
    <row r="19" spans="3:19" ht="16.899999999999999" customHeight="1" x14ac:dyDescent="0.35">
      <c r="C19" s="11" t="s">
        <v>49</v>
      </c>
      <c r="D19" s="14" t="s">
        <v>47</v>
      </c>
      <c r="E19" s="14" t="s">
        <v>48</v>
      </c>
      <c r="G19" s="11" t="s">
        <v>67</v>
      </c>
      <c r="H19" s="14" t="s">
        <v>47</v>
      </c>
      <c r="I19" s="14" t="s">
        <v>48</v>
      </c>
      <c r="K19" s="11" t="s">
        <v>26</v>
      </c>
      <c r="L19" s="14" t="s">
        <v>47</v>
      </c>
      <c r="M19" s="14" t="s">
        <v>48</v>
      </c>
    </row>
    <row r="20" spans="3:19" ht="16.899999999999999" customHeight="1" x14ac:dyDescent="0.35">
      <c r="C20" s="4">
        <f>'data 8h30'!B47</f>
        <v>3330.089599609375</v>
      </c>
      <c r="D20" s="12">
        <f>'data 8h30'!C47</f>
        <v>1.57373046875</v>
      </c>
      <c r="E20" s="13">
        <f>'data 8h30'!D47</f>
        <v>4.7280245329162085E-4</v>
      </c>
      <c r="G20" s="4">
        <f>'data 8h30'!H47</f>
        <v>75</v>
      </c>
      <c r="H20" s="12">
        <f>'data 8h30'!I47</f>
        <v>-0.6699981689453125</v>
      </c>
      <c r="I20" s="13">
        <f>'data 8h30'!J47</f>
        <v>-8.8542115125922471E-3</v>
      </c>
      <c r="K20" s="4">
        <f>'data 8h30'!N47</f>
        <v>98.804723978199235</v>
      </c>
      <c r="L20" s="12">
        <f>'data 8h30'!O47</f>
        <v>-7.1076145279505454E-2</v>
      </c>
      <c r="M20" s="13">
        <f>'data 8h30'!P47</f>
        <v>-7.1884268133093343E-4</v>
      </c>
    </row>
    <row r="21" spans="3:19" ht="16.899999999999999" customHeight="1" x14ac:dyDescent="0.35"/>
    <row r="22" spans="3:19" ht="16.899999999999999" customHeight="1" x14ac:dyDescent="0.35"/>
    <row r="23" spans="3:19" ht="16.899999999999999" customHeight="1" x14ac:dyDescent="0.35"/>
    <row r="24" spans="3:19" ht="16.899999999999999" customHeight="1" x14ac:dyDescent="0.35"/>
    <row r="25" spans="3:19" ht="17.25" customHeight="1" thickBot="1" x14ac:dyDescent="0.4">
      <c r="C25" s="65" t="str">
        <f>"*Dữ liệu cập nhật lúc " &amp; daily_8h30_time!$A$2 &amp; " ngày " &amp; daily_8h30_time!$B$2</f>
        <v>*Dữ liệu cập nhật lúc 15:00 ngày 30/07/2025</v>
      </c>
      <c r="D25" s="65"/>
      <c r="E25" s="65"/>
      <c r="F25" s="65"/>
      <c r="G25" s="65"/>
      <c r="H25" s="65"/>
      <c r="I25" s="65"/>
      <c r="J25" s="65"/>
      <c r="K25" s="65"/>
      <c r="L25" s="65"/>
      <c r="M25" s="65"/>
      <c r="P25" s="51"/>
      <c r="Q25" s="51"/>
      <c r="R25" s="51"/>
      <c r="S25" s="51"/>
    </row>
    <row r="26" spans="3:19" ht="17.149999999999999" customHeight="1" x14ac:dyDescent="0.35">
      <c r="C26" s="66" t="str">
        <f>"BẢN TIN CHÀO BUỔI SÁNG | " &amp; $A$2</f>
        <v>BẢN TIN CHÀO BUỔI SÁNG | PHIÊN NGÀY 30/07/2025</v>
      </c>
      <c r="D26" s="66"/>
      <c r="E26" s="66"/>
      <c r="F26" s="66"/>
      <c r="G26" s="66"/>
      <c r="H26" s="66"/>
      <c r="I26" s="66"/>
      <c r="J26" s="8"/>
      <c r="K26" s="9"/>
      <c r="L26" s="9"/>
      <c r="M26" s="10" t="s">
        <v>45</v>
      </c>
      <c r="P26" s="51"/>
      <c r="Q26" s="51"/>
    </row>
    <row r="27" spans="3:19" ht="14.65" customHeight="1" x14ac:dyDescent="0.35">
      <c r="C27" s="51"/>
      <c r="D27" s="51"/>
      <c r="E27" s="51"/>
      <c r="F27" s="51"/>
      <c r="G27" s="51"/>
      <c r="H27" s="51"/>
      <c r="P27" s="55" t="s">
        <v>112</v>
      </c>
      <c r="Q27" s="55"/>
      <c r="R27" s="55"/>
    </row>
    <row r="28" spans="3:19" ht="14.65" customHeight="1" x14ac:dyDescent="0.35">
      <c r="C28" s="51"/>
      <c r="D28" s="51"/>
      <c r="E28" s="51"/>
      <c r="F28" s="51"/>
      <c r="G28" s="51"/>
      <c r="H28" s="51"/>
      <c r="P28" s="55"/>
      <c r="Q28" s="55"/>
      <c r="R28" s="55"/>
    </row>
    <row r="29" spans="3:19" ht="15" customHeight="1" x14ac:dyDescent="0.35"/>
    <row r="30" spans="3:19" ht="17.5" customHeight="1" x14ac:dyDescent="0.35">
      <c r="P30" s="70" t="s">
        <v>87</v>
      </c>
      <c r="Q30" s="70"/>
      <c r="R30" s="40"/>
      <c r="S30" s="42" t="s">
        <v>111</v>
      </c>
    </row>
    <row r="31" spans="3:19" ht="17.5" customHeight="1" x14ac:dyDescent="0.35">
      <c r="P31" s="72" t="s">
        <v>105</v>
      </c>
      <c r="Q31" s="74" cm="1">
        <f t="array" ref="Q31">_xlfn.XLOOKUP(TRUE, daily_8h30_mm[lsdh_chiet_khau]&lt;&gt;"", daily_8h30_mm[lsdh_chiet_khau])</f>
        <v>0.03</v>
      </c>
    </row>
    <row r="32" spans="3:19" ht="17.5" customHeight="1" x14ac:dyDescent="0.35">
      <c r="P32" s="72" t="s">
        <v>104</v>
      </c>
      <c r="Q32" s="74" cm="1">
        <f t="array" ref="Q32">_xlfn.XLOOKUP(TRUE, daily_8h30_mm[lsdh_tai_cap_von]&lt;&gt;"", daily_8h30_mm[lsdh_tai_cap_von])</f>
        <v>4.4999999999999998E-2</v>
      </c>
    </row>
    <row r="33" spans="3:35" ht="17.5" customHeight="1" x14ac:dyDescent="0.35">
      <c r="J33" s="42"/>
      <c r="P33" s="72" t="s">
        <v>106</v>
      </c>
      <c r="Q33" s="74" cm="1">
        <f t="array" ref="Q33">_xlfn.XLOOKUP(TRUE, daily_8h30_mm[lsdh_qua_dem]&lt;&gt;"", daily_8h30_mm[lsdh_qua_dem])</f>
        <v>0.05</v>
      </c>
      <c r="R33" s="40"/>
    </row>
    <row r="34" spans="3:35" ht="17.5" customHeight="1" x14ac:dyDescent="0.35">
      <c r="J34" s="42"/>
      <c r="P34" s="39"/>
      <c r="Q34" s="71"/>
      <c r="R34" s="40"/>
    </row>
    <row r="35" spans="3:35" ht="17.5" customHeight="1" x14ac:dyDescent="0.35">
      <c r="J35" s="42"/>
      <c r="P35" s="70" t="s">
        <v>88</v>
      </c>
      <c r="Q35" s="70"/>
      <c r="R35" s="40"/>
    </row>
    <row r="36" spans="3:35" ht="17.5" customHeight="1" x14ac:dyDescent="0.35">
      <c r="J36" s="42"/>
      <c r="P36" s="73" t="s">
        <v>107</v>
      </c>
      <c r="Q36" s="75" cm="1">
        <f t="array" ref="Q36">_xlfn.XLOOKUP(TRUE, daily_8h30_mm[lshd_1_3m]&lt;&gt;"", daily_8h30_mm[lshd_1_3m])</f>
        <v>3.1699999999999999E-2</v>
      </c>
      <c r="R36" s="40"/>
    </row>
    <row r="37" spans="3:35" ht="17.5" customHeight="1" x14ac:dyDescent="0.35">
      <c r="J37" s="42"/>
      <c r="P37" s="73" t="s">
        <v>108</v>
      </c>
      <c r="Q37" s="75" cm="1">
        <f t="array" ref="Q37">_xlfn.XLOOKUP(TRUE, daily_8h30_mm[lshd_6_9m]&lt;&gt;"", daily_8h30_mm[lshd_6_9m])</f>
        <v>4.1599999999999998E-2</v>
      </c>
      <c r="R37" s="40"/>
    </row>
    <row r="38" spans="3:35" ht="17.5" customHeight="1" x14ac:dyDescent="0.35">
      <c r="J38" s="42"/>
      <c r="P38" s="73" t="s">
        <v>109</v>
      </c>
      <c r="Q38" s="75" cm="1">
        <f t="array" ref="Q38">_xlfn.XLOOKUP(TRUE, daily_8h30_mm[lshd_13m]&lt;&gt;"", daily_8h30_mm[lshd_13m])</f>
        <v>4.7E-2</v>
      </c>
      <c r="R38" s="40"/>
    </row>
    <row r="39" spans="3:35" ht="17.5" customHeight="1" x14ac:dyDescent="0.35">
      <c r="J39" s="42"/>
      <c r="P39" s="39"/>
      <c r="Q39" s="71"/>
      <c r="R39" s="40"/>
    </row>
    <row r="40" spans="3:35" ht="17.5" customHeight="1" x14ac:dyDescent="0.35">
      <c r="J40" s="42"/>
      <c r="P40" s="70" t="s">
        <v>110</v>
      </c>
      <c r="Q40" s="70"/>
      <c r="R40" s="40"/>
      <c r="S40" s="42" t="s">
        <v>89</v>
      </c>
    </row>
    <row r="41" spans="3:35" ht="142.5" customHeight="1" x14ac:dyDescent="0.35">
      <c r="I41" s="42"/>
    </row>
    <row r="42" spans="3:35" ht="17.25" customHeight="1" thickBot="1" x14ac:dyDescent="0.4">
      <c r="C42" s="51"/>
      <c r="D42" s="51"/>
      <c r="E42" s="51"/>
      <c r="F42" s="51"/>
      <c r="G42" s="51"/>
      <c r="H42" s="51"/>
      <c r="I42" s="51"/>
      <c r="J42" s="51"/>
      <c r="K42" s="51"/>
      <c r="L42" s="51"/>
      <c r="M42" s="51"/>
      <c r="P42" s="65" t="str">
        <f>"*Dữ liệu cập nhật lúc " &amp; daily_8h30_time!$A$2 &amp; " ngày " &amp; daily_8h30_time!$B$2</f>
        <v>*Dữ liệu cập nhật lúc 15:00 ngày 30/07/2025</v>
      </c>
      <c r="Q42" s="65"/>
      <c r="R42" s="65"/>
      <c r="S42" s="65"/>
    </row>
    <row r="43" spans="3:35" ht="17.149999999999999" customHeight="1" x14ac:dyDescent="0.35">
      <c r="C43" s="51"/>
      <c r="D43" s="51"/>
      <c r="E43" s="51"/>
      <c r="F43" s="51"/>
      <c r="G43" s="51"/>
      <c r="H43" s="51"/>
      <c r="I43" s="51"/>
      <c r="P43" s="66" t="str">
        <f>C26</f>
        <v>BẢN TIN CHÀO BUỔI SÁNG | PHIÊN NGÀY 30/07/2025</v>
      </c>
      <c r="Q43" s="66"/>
      <c r="R43" s="7"/>
      <c r="S43" s="10" t="s">
        <v>56</v>
      </c>
    </row>
    <row r="44" spans="3:35" ht="14.65" customHeight="1" x14ac:dyDescent="0.35">
      <c r="V44" s="55" t="s">
        <v>51</v>
      </c>
      <c r="W44" s="55"/>
      <c r="X44" s="55"/>
      <c r="Y44" s="55"/>
      <c r="Z44" s="3"/>
      <c r="AA44" s="3"/>
      <c r="AH44" s="55"/>
      <c r="AI44" s="55"/>
    </row>
    <row r="45" spans="3:35" ht="14.65" customHeight="1" x14ac:dyDescent="0.35">
      <c r="V45" s="55"/>
      <c r="W45" s="55"/>
      <c r="X45" s="55"/>
      <c r="Y45" s="55"/>
      <c r="Z45" s="3"/>
      <c r="AA45" s="3"/>
      <c r="AH45" s="55"/>
      <c r="AI45" s="55"/>
    </row>
    <row r="47" spans="3:35" ht="35" customHeight="1" x14ac:dyDescent="0.35">
      <c r="V47" s="56" t="e" cm="1" vm="2">
        <f t="array" ref="V47">_xlfn.IMAGE(TRANSPOSE(_xlfn._xlws.FILTER('news 8h30'!H3:H12, 'news 8h30'!A3:A12="o")), "image", 1)</f>
        <v>#VALUE!</v>
      </c>
      <c r="W47" s="56"/>
      <c r="X47" s="56"/>
      <c r="Y47" s="56"/>
      <c r="Z47" s="56"/>
      <c r="AA47" s="62" t="str" cm="1">
        <f t="array" ref="AA47">TRANSPOSE(_xlfn._xlws.FILTER('news 8h30'!F3:F12, 'news 8h30'!A3:A12="o"))</f>
        <v>Thủ tướng tiếp lãnh đạo tập đoàn quản lý sàn tài sản mã hóa lớn thứ 3 thế giới</v>
      </c>
      <c r="AB47" s="62"/>
      <c r="AC47" s="62"/>
      <c r="AD47" s="62"/>
      <c r="AE47" s="62"/>
      <c r="AH47" s="56"/>
      <c r="AI47" s="56"/>
    </row>
    <row r="48" spans="3:35" ht="87" customHeight="1" x14ac:dyDescent="0.35">
      <c r="V48" s="56"/>
      <c r="W48" s="56"/>
      <c r="X48" s="56"/>
      <c r="Y48" s="56"/>
      <c r="Z48" s="56"/>
      <c r="AA48" s="63" t="str" cm="1">
        <f t="array" ref="AA48">TRIM(SUBSTITUTE(TRANSPOSE(_xlfn._xlws.FILTER('news 8h30'!G3:G12, 'news 8h30'!A3:A12="o")), CHAR(10), " "))</f>
        <v>Thủ tướng Phạm Minh Chính tiếp Phó Chủ tịch Tập đoàn Dunamu Hàn Quốc. Dunamu, quản lý sàn Upbit, là sàn tài sản mã hóa lớn thứ ba toàn cầu. Doanh nghiệp này mong muốn đầu tư vào Việt Nam lĩnh vực tài sản mã hóa. Việt Nam đang xây dựng khung pháp lý cho thị trường tài sản mã hóa. Dunamu cam kết chia sẻ kinh nghiệm, hợp tác phát triển an toàn, minh bạch.</v>
      </c>
      <c r="AB48" s="63"/>
      <c r="AC48" s="63"/>
      <c r="AD48" s="63"/>
      <c r="AE48" s="63"/>
      <c r="AH48" s="56"/>
      <c r="AI48" s="56"/>
    </row>
    <row r="49" spans="11:40" ht="20" customHeight="1" x14ac:dyDescent="0.35">
      <c r="V49" s="56"/>
      <c r="W49" s="56"/>
      <c r="X49" s="56"/>
      <c r="Y49" s="56"/>
      <c r="Z49" s="56"/>
      <c r="AA49" s="27" t="s">
        <v>55</v>
      </c>
      <c r="AB49" s="52" t="str" cm="1">
        <f t="array" ref="AB49">TRANSPOSE(_xlfn._xlws.FILTER('news 8h30'!D3:D12, 'news 8h30'!A3:A12="o"))</f>
        <v>Trung lập</v>
      </c>
      <c r="AC49" s="52"/>
      <c r="AD49" s="52"/>
      <c r="AE49" s="52"/>
      <c r="AH49" s="56"/>
      <c r="AI49" s="56"/>
    </row>
    <row r="50" spans="11:40" ht="14" customHeight="1" x14ac:dyDescent="0.35">
      <c r="W50" s="16"/>
      <c r="X50" s="15"/>
      <c r="Y50" s="15"/>
      <c r="Z50" s="15"/>
      <c r="AA50" s="15"/>
      <c r="AB50" s="16"/>
      <c r="AC50" s="15"/>
      <c r="AD50" s="15"/>
      <c r="AE50" s="15"/>
      <c r="AI50" s="36"/>
    </row>
    <row r="51" spans="11:40" ht="45" customHeight="1" x14ac:dyDescent="0.35">
      <c r="K51" s="21" t="str" cm="1">
        <f t="array" ref="K51:M51">TRANSPOSE(_xlfn._xlws.FILTER('news 8h30'!F3:F12, 'news 8h30'!A3:A12="x"))</f>
        <v>Áp lực đáo hạn trái phiếu bất động sản đạt đỉnh trong tháng 8</v>
      </c>
      <c r="L51" s="21" t="str">
        <v>Giá mua bán vàng miếng và nhẫn giảm nhẹ</v>
      </c>
      <c r="M51" s="21" t="str">
        <v>Nhà đầu tư chứng khoán nên hành động thế nào sau phiên giảm sốc 64 điểm từ đỉnh lịch sử?</v>
      </c>
      <c r="N51" t="s">
        <v>54</v>
      </c>
      <c r="S51" s="21"/>
      <c r="T51" t="s">
        <v>54</v>
      </c>
      <c r="V51" s="59" t="str">
        <f>K51</f>
        <v>Áp lực đáo hạn trái phiếu bất động sản đạt đỉnh trong tháng 8</v>
      </c>
      <c r="W51" s="59"/>
      <c r="X51" s="22"/>
      <c r="Y51" s="64" t="str">
        <f>L51</f>
        <v>Giá mua bán vàng miếng và nhẫn giảm nhẹ</v>
      </c>
      <c r="Z51" s="64"/>
      <c r="AA51" s="64"/>
      <c r="AB51" s="64"/>
      <c r="AC51" s="22"/>
      <c r="AD51" s="59" t="str">
        <f>M51</f>
        <v>Nhà đầu tư chứng khoán nên hành động thế nào sau phiên giảm sốc 64 điểm từ đỉnh lịch sử?</v>
      </c>
      <c r="AE51" s="59"/>
      <c r="AH51" s="59"/>
      <c r="AI51" s="59"/>
    </row>
    <row r="52" spans="11:40" ht="112.5" customHeight="1" x14ac:dyDescent="0.35">
      <c r="K52" s="20" t="str" cm="1">
        <f t="array" ref="K52:M52">TRANSPOSE(_xlfn._xlws.FILTER('news 8h30'!G3:G12, 'news 8h30'!A3:A12="x"))</f>
        <v>Áp lực đáo hạn trái phiếu doanh nghiệp ngành bất động sản đạt đỉnh tháng 8/2025, với 17,5 nghìn tỷ đồng. Nửa cuối năm 2025, nhóm phi ngân hàng cần thanh toán 101,9 nghìn tỷ đồng gốc. Tháng 8/2025, thanh toán lãi trái phiếu phi ngân hàng ước 6,6 nghìn tỷ đồng. Lũy kế 6 tháng đầu năm 2025, giá trị mua lại trái phiếu kỷ lục 123,3 nghìn tỷ đồng. Từ đầu năm, đã thanh toán 32% nghĩa vụ trái phiếu doanh nghiệp năm 2025.</v>
      </c>
      <c r="L52" s="20" t="str">
        <v>Sáng 29/7, giá vàng miếng SJC giảm nhẹ 100 nghìn đồng/lượng, còn 119,5 - 121 triệu đồng. Vàng nhẫn "4 số 9" cũng đồng loạt giảm 100 - 200 nghìn đồng ở hai chiều. SJC giao dịch vàng nhẫn ở mức 114,4 - 116,9 triệu đồng, chênh lệch 2,5 triệu. PNJ giảm mạnh nhất 1 triệu đồng chiều mua, lên 116 triệu. Bảo Tín Minh Châu có giá vàng nhẫn cao nhất, 116,1 - 119,1 triệu. Chênh lệch vàng miếng và thế giới là 14,47 triệu đồng.</v>
      </c>
      <c r="M52" s="20" t="str">
        <v>Ngày 29/7, VN-Index giảm mạnh hơn 64 điểm, mất mốc 1.500 điểm.  Toàn sàn HOSE ghi nhận giá trị giao dịch kỷ lục hơn 71.700 tỷ đồng.  Hàng loạt cổ phiếu ngân hàng, chứng khoán, bất động sản giảm sâu.  Phiên giảm hơn 4% đã xóa sổ hơn 276.000 tỷ đồng vốn hóa thị trường.  Chuyên gia nhận định đây là nhịp điều chỉnh cần thiết, tốt cho dài hạn.</v>
      </c>
      <c r="N52" t="s">
        <v>54</v>
      </c>
      <c r="S52" s="20"/>
      <c r="T52" t="s">
        <v>54</v>
      </c>
      <c r="V52" s="67" t="str">
        <f>K52</f>
        <v>Áp lực đáo hạn trái phiếu doanh nghiệp ngành bất động sản đạt đỉnh tháng 8/2025, với 17,5 nghìn tỷ đồng. Nửa cuối năm 2025, nhóm phi ngân hàng cần thanh toán 101,9 nghìn tỷ đồng gốc. Tháng 8/2025, thanh toán lãi trái phiếu phi ngân hàng ước 6,6 nghìn tỷ đồng. Lũy kế 6 tháng đầu năm 2025, giá trị mua lại trái phiếu kỷ lục 123,3 nghìn tỷ đồng. Từ đầu năm, đã thanh toán 32% nghĩa vụ trái phiếu doanh nghiệp năm 2025.</v>
      </c>
      <c r="W52" s="67"/>
      <c r="Y52" s="60" t="str">
        <f>L52</f>
        <v>Sáng 29/7, giá vàng miếng SJC giảm nhẹ 100 nghìn đồng/lượng, còn 119,5 - 121 triệu đồng. Vàng nhẫn "4 số 9" cũng đồng loạt giảm 100 - 200 nghìn đồng ở hai chiều. SJC giao dịch vàng nhẫn ở mức 114,4 - 116,9 triệu đồng, chênh lệch 2,5 triệu. PNJ giảm mạnh nhất 1 triệu đồng chiều mua, lên 116 triệu. Bảo Tín Minh Châu có giá vàng nhẫn cao nhất, 116,1 - 119,1 triệu. Chênh lệch vàng miếng và thế giới là 14,47 triệu đồng.</v>
      </c>
      <c r="Z52" s="60"/>
      <c r="AA52" s="60"/>
      <c r="AB52" s="60"/>
      <c r="AD52" s="60" t="str">
        <f>M52</f>
        <v>Ngày 29/7, VN-Index giảm mạnh hơn 64 điểm, mất mốc 1.500 điểm.  Toàn sàn HOSE ghi nhận giá trị giao dịch kỷ lục hơn 71.700 tỷ đồng.  Hàng loạt cổ phiếu ngân hàng, chứng khoán, bất động sản giảm sâu.  Phiên giảm hơn 4% đã xóa sổ hơn 276.000 tỷ đồng vốn hóa thị trường.  Chuyên gia nhận định đây là nhịp điều chỉnh cần thiết, tốt cho dài hạn.</v>
      </c>
      <c r="AE52" s="60"/>
      <c r="AH52" s="51"/>
      <c r="AI52" s="51"/>
    </row>
    <row r="53" spans="11:40" ht="21.4" customHeight="1" x14ac:dyDescent="0.35">
      <c r="K53" s="24" t="str" cm="1">
        <f t="array" ref="K53:M53">TRANSPOSE(_xlfn._xlws.FILTER('news 8h30'!D3:D12, 'news 8h30'!A3:A12="x"))</f>
        <v>Tiêu cực</v>
      </c>
      <c r="L53" s="24" t="str">
        <v>Trung lập</v>
      </c>
      <c r="M53" s="24" t="str">
        <v>Tiêu cực</v>
      </c>
      <c r="N53" t="s">
        <v>54</v>
      </c>
      <c r="S53" s="24"/>
      <c r="T53" t="s">
        <v>54</v>
      </c>
      <c r="V53" s="26" t="s">
        <v>55</v>
      </c>
      <c r="W53" s="25" t="str">
        <f>K53</f>
        <v>Tiêu cực</v>
      </c>
      <c r="X53" s="23"/>
      <c r="Y53" s="26" t="s">
        <v>55</v>
      </c>
      <c r="Z53" s="52" t="str">
        <f>L53</f>
        <v>Trung lập</v>
      </c>
      <c r="AA53" s="52"/>
      <c r="AB53" s="52"/>
      <c r="AC53" s="23"/>
      <c r="AD53" s="26" t="s">
        <v>55</v>
      </c>
      <c r="AE53" s="52" t="str">
        <f>M53</f>
        <v>Tiêu cực</v>
      </c>
      <c r="AF53" s="52"/>
    </row>
    <row r="54" spans="11:40" ht="17.149999999999999" customHeight="1" thickBot="1" x14ac:dyDescent="0.4">
      <c r="X54" s="23"/>
      <c r="Y54" s="23"/>
      <c r="Z54" s="23"/>
      <c r="AA54" s="23"/>
      <c r="AB54" s="23"/>
      <c r="AC54" s="23"/>
      <c r="AD54" s="23"/>
      <c r="AE54" s="6" t="str">
        <f>"*Dữ liệu cập nhật lúc " &amp; daily_8h30_time!$A$2 &amp; " ngày " &amp; daily_8h30_time!$B$2</f>
        <v>*Dữ liệu cập nhật lúc 15:00 ngày 30/07/2025</v>
      </c>
      <c r="AF54" s="23"/>
      <c r="AH54" s="51"/>
      <c r="AI54" s="51"/>
      <c r="AK54" s="23"/>
      <c r="AL54" s="23"/>
      <c r="AM54" s="23"/>
      <c r="AN54" s="23"/>
    </row>
    <row r="55" spans="11:40" ht="17.149999999999999" customHeight="1" x14ac:dyDescent="0.35">
      <c r="V55" s="61" t="str">
        <f>P43</f>
        <v>BẢN TIN CHÀO BUỔI SÁNG | PHIÊN NGÀY 30/07/2025</v>
      </c>
      <c r="W55" s="61"/>
      <c r="X55" s="61"/>
      <c r="Y55" s="61"/>
      <c r="Z55" s="61"/>
      <c r="AA55" s="7"/>
      <c r="AB55" s="9"/>
      <c r="AC55" s="9"/>
      <c r="AD55" s="9"/>
      <c r="AE55" s="10" t="s">
        <v>91</v>
      </c>
    </row>
    <row r="56" spans="11:40" ht="15" customHeight="1" x14ac:dyDescent="0.35">
      <c r="V56" s="55" t="s">
        <v>57</v>
      </c>
      <c r="W56" s="55"/>
      <c r="X56" s="55"/>
      <c r="Y56" s="55"/>
      <c r="Z56" s="3"/>
      <c r="AA56" s="3"/>
      <c r="AH56" s="51"/>
      <c r="AI56" s="51"/>
    </row>
    <row r="57" spans="11:40" ht="15" customHeight="1" x14ac:dyDescent="0.35">
      <c r="V57" s="55"/>
      <c r="W57" s="55"/>
      <c r="X57" s="55"/>
      <c r="Y57" s="55"/>
      <c r="Z57" s="3"/>
      <c r="AA57" s="3"/>
      <c r="AH57" s="51"/>
      <c r="AI57" s="51"/>
    </row>
    <row r="59" spans="11:40" ht="36.5" customHeight="1" x14ac:dyDescent="0.35">
      <c r="V59" s="56" t="e" cm="1" vm="3">
        <f t="array" ref="V59">_xlfn.IMAGE(TRANSPOSE(_xlfn._xlws.FILTER('news 8h30'!H15:H24, 'news 8h30'!A15:A24="o")), "image", 1)</f>
        <v>#VALUE!</v>
      </c>
      <c r="W59" s="56"/>
      <c r="X59" s="56"/>
      <c r="Y59" s="56"/>
      <c r="Z59" s="56"/>
      <c r="AA59" s="62" t="str" cm="1">
        <f t="array" ref="AA59">TRANSPOSE(_xlfn._xlws.FILTER('news 8h30'!F15:F24, 'news 8h30'!A15:A24="o"))</f>
        <v>Xuất khẩu của Trung Quốc sang Mỹ có thể giảm gần 500 tỷ USD trong 2 năm</v>
      </c>
      <c r="AB59" s="62"/>
      <c r="AC59" s="62"/>
      <c r="AD59" s="62"/>
      <c r="AE59" s="62"/>
      <c r="AH59" s="51"/>
      <c r="AI59" s="51"/>
    </row>
    <row r="60" spans="11:40" ht="86.5" customHeight="1" x14ac:dyDescent="0.35">
      <c r="V60" s="56"/>
      <c r="W60" s="56"/>
      <c r="X60" s="56"/>
      <c r="Y60" s="56"/>
      <c r="Z60" s="56"/>
      <c r="AA60" s="63" t="str" cm="1">
        <f t="array" ref="AA60">TRIM(SUBSTITUTE(TRANSPOSE(_xlfn._xlws.FILTER('news 8h30'!G15:G24, 'news 8h30'!A15:A24="o")), CHAR(10), " "))</f>
        <v>Thuế quan Mỹ áp lên Trung Quốc đạt 51% khiến xuất khẩu toàn cầu sang Mỹ sụt giảm. Công cụ mô phỏng dự báo Việt Nam giảm 102 tỷ USD, Hàn Quốc giảm 49 tỷ USD xuất khẩu sang Mỹ. Mỹ sẽ nhập khẩu nhiều hơn từ Canada (+128 tỷ USD) và Mexico (+77 tỷ USD). Trung Quốc dự kiến giảm nhập khẩu hàng Mỹ 101 tỷ USD đến năm 2027. Nga sẽ tăng xuất khẩu sang Trung Quốc 69,8 tỷ USD trong hai năm.</v>
      </c>
      <c r="AB60" s="63"/>
      <c r="AC60" s="63"/>
      <c r="AD60" s="63"/>
      <c r="AE60" s="63"/>
      <c r="AH60" s="51"/>
      <c r="AI60" s="51"/>
    </row>
    <row r="61" spans="11:40" ht="20" customHeight="1" x14ac:dyDescent="0.35">
      <c r="V61" s="56"/>
      <c r="W61" s="56"/>
      <c r="X61" s="56"/>
      <c r="Y61" s="56"/>
      <c r="Z61" s="56"/>
      <c r="AA61" s="27" t="s">
        <v>55</v>
      </c>
      <c r="AB61" s="52" t="str" cm="1">
        <f t="array" ref="AB61">TRANSPOSE(_xlfn._xlws.FILTER('news 8h30'!D15:D24, 'news 8h30'!A15:A24="o"))</f>
        <v>Tiêu cực</v>
      </c>
      <c r="AC61" s="52"/>
      <c r="AD61" s="52"/>
      <c r="AE61" s="52"/>
      <c r="AH61" s="51"/>
      <c r="AI61" s="51"/>
    </row>
    <row r="62" spans="11:40" ht="14" customHeight="1" x14ac:dyDescent="0.35">
      <c r="W62" s="16"/>
      <c r="X62" s="15"/>
      <c r="Y62" s="15"/>
      <c r="Z62" s="15"/>
      <c r="AA62" s="15"/>
      <c r="AB62" s="16"/>
      <c r="AC62" s="15"/>
      <c r="AD62" s="15"/>
      <c r="AE62" s="15"/>
    </row>
    <row r="63" spans="11:40" ht="36" customHeight="1" x14ac:dyDescent="0.35">
      <c r="K63" s="21" t="str" cm="1">
        <f t="array" ref="K63:M63">TRANSPOSE(_xlfn._xlws.FILTER('news 8h30'!F15:F24, 'news 8h30'!A15:A24="x"))</f>
        <v>IMF nâng dự báo tăng trưởng của các nền kinh tế mới nổi và đang phát triển</v>
      </c>
      <c r="L63" s="21" t="str">
        <v>Đàm phán Mỹ-Trung kết thúc, vẫn chưa có thỏa thuận gia hạn đình chiến</v>
      </c>
      <c r="M63" s="21" t="str">
        <v>Ông Trump đổi ý, rút ngắn hạn chót cho Nga xuống còn 10 - 12 ngày</v>
      </c>
      <c r="S63" s="21"/>
      <c r="V63" s="59" t="str">
        <f>K63</f>
        <v>IMF nâng dự báo tăng trưởng của các nền kinh tế mới nổi và đang phát triển</v>
      </c>
      <c r="W63" s="59"/>
      <c r="X63" s="22"/>
      <c r="Y63" s="64" t="str">
        <f>L63</f>
        <v>Đàm phán Mỹ-Trung kết thúc, vẫn chưa có thỏa thuận gia hạn đình chiến</v>
      </c>
      <c r="Z63" s="64"/>
      <c r="AA63" s="64"/>
      <c r="AB63" s="64"/>
      <c r="AC63" s="22"/>
      <c r="AD63" s="59" t="str">
        <f>M63</f>
        <v>Ông Trump đổi ý, rút ngắn hạn chót cho Nga xuống còn 10 - 12 ngày</v>
      </c>
      <c r="AE63" s="59"/>
      <c r="AH63" s="51"/>
      <c r="AI63" s="51"/>
    </row>
    <row r="64" spans="11:40" ht="123.5" customHeight="1" x14ac:dyDescent="0.35">
      <c r="K64" s="20" t="str" cm="1">
        <f t="array" ref="K64:M64">TRANSPOSE(_xlfn._xlws.FILTER('news 8h30'!G15:G24, 'news 8h30'!A15:A24="x"))</f>
        <v xml:space="preserve">IMF nâng dự báo tăng trưởng 4.1% năm 2025 cho các nước mới nổi nhờ Trung Quốc. Năm 2026, mức tăng trưởng của nhóm này được dự báo đạt 4.0% nhờ Trung Quốc 4.8%. Động lực đến từ việc giảm thuế quan Mỹ-Trung, kinh tế Trung Quốc tăng trưởng 5.2% quý 2/2025. Rủi ro xuất hiện từ sự mong manh của chính sách thương mại, Mỹ và Trung Quốc đàm phán. IMF dự kiến tăng trưởng toàn cầu 3.0% năm 2025, Nga và Hàn Quốc dự báo giảm.
</v>
      </c>
      <c r="L64" s="20" t="str">
        <v xml:space="preserve">Đàm phán Mỹ-Trung tại Stockholm kết thúc, không có thỏa thuận gia hạn đình chiến thuế quan. Quyết định cuối cùng về thỏa thuận thuộc về Tổng thống Trump của Hoa Kỳ. Thỏa thuận đình chiến thuế quan hiện tại hết hạn vào ngày 12/08, căng thẳng sẽ tăng cao. Năm 2025, Trump áp đặt thuế quan 34% hàng hóa Trung Quốc, Bắc Kinh trả đũa. Hai bên có thể gặp lại nhau trong 90 ngày tới, hi vọng tránh "hiệu ứng boomerang".
</v>
      </c>
      <c r="M64" s="20" t="str">
        <v>Tổng thống Mỹ Donald Trump rút ngắn hạn chót cho Nga chấm dứt xung đột Ukraine. Ông chỉ còn cho phép Nga khoảng 10 đến 12 ngày để đạt thỏa thuận hòa bình. Trump từng ấn định hạn chót 50 ngày cho Tổng thống Putin vào ngày 14/7. Ông thất vọng vì không thấy tiến triển nào trong nỗ lực đàm phán hòa bình. Mỹ sẽ áp đặt trừng phạt và thuế quan nếu Nga không tuân thủ thời hạn mới.</v>
      </c>
      <c r="S64" s="20"/>
      <c r="V64" s="60" t="str">
        <f>K64</f>
        <v xml:space="preserve">IMF nâng dự báo tăng trưởng 4.1% năm 2025 cho các nước mới nổi nhờ Trung Quốc. Năm 2026, mức tăng trưởng của nhóm này được dự báo đạt 4.0% nhờ Trung Quốc 4.8%. Động lực đến từ việc giảm thuế quan Mỹ-Trung, kinh tế Trung Quốc tăng trưởng 5.2% quý 2/2025. Rủi ro xuất hiện từ sự mong manh của chính sách thương mại, Mỹ và Trung Quốc đàm phán. IMF dự kiến tăng trưởng toàn cầu 3.0% năm 2025, Nga và Hàn Quốc dự báo giảm.
</v>
      </c>
      <c r="W64" s="60"/>
      <c r="Y64" s="60" t="str">
        <f>L64</f>
        <v xml:space="preserve">Đàm phán Mỹ-Trung tại Stockholm kết thúc, không có thỏa thuận gia hạn đình chiến thuế quan. Quyết định cuối cùng về thỏa thuận thuộc về Tổng thống Trump của Hoa Kỳ. Thỏa thuận đình chiến thuế quan hiện tại hết hạn vào ngày 12/08, căng thẳng sẽ tăng cao. Năm 2025, Trump áp đặt thuế quan 34% hàng hóa Trung Quốc, Bắc Kinh trả đũa. Hai bên có thể gặp lại nhau trong 90 ngày tới, hi vọng tránh "hiệu ứng boomerang".
</v>
      </c>
      <c r="Z64" s="60"/>
      <c r="AA64" s="60"/>
      <c r="AB64" s="60"/>
      <c r="AD64" s="60" t="str">
        <f>M64</f>
        <v>Tổng thống Mỹ Donald Trump rút ngắn hạn chót cho Nga chấm dứt xung đột Ukraine. Ông chỉ còn cho phép Nga khoảng 10 đến 12 ngày để đạt thỏa thuận hòa bình. Trump từng ấn định hạn chót 50 ngày cho Tổng thống Putin vào ngày 14/7. Ông thất vọng vì không thấy tiến triển nào trong nỗ lực đàm phán hòa bình. Mỹ sẽ áp đặt trừng phạt và thuế quan nếu Nga không tuân thủ thời hạn mới.</v>
      </c>
      <c r="AE64" s="60"/>
      <c r="AH64" s="51"/>
      <c r="AI64" s="51"/>
    </row>
    <row r="65" spans="11:35" ht="19.5" customHeight="1" x14ac:dyDescent="0.35">
      <c r="K65" s="24" t="str" cm="1">
        <f t="array" ref="K65:M65">TRANSPOSE(_xlfn._xlws.FILTER('news 8h30'!D15:D24, 'news 8h30'!A15:A24="x"))</f>
        <v>Tích cực</v>
      </c>
      <c r="L65" s="24" t="str">
        <v>Tiêu cực</v>
      </c>
      <c r="M65" s="24" t="str">
        <v>Tiêu cực</v>
      </c>
      <c r="S65" s="24"/>
      <c r="V65" s="26" t="s">
        <v>55</v>
      </c>
      <c r="W65" s="25" t="str">
        <f>K65</f>
        <v>Tích cực</v>
      </c>
      <c r="X65" s="23"/>
      <c r="Y65" s="26" t="s">
        <v>55</v>
      </c>
      <c r="Z65" s="52" t="str">
        <f>L65</f>
        <v>Tiêu cực</v>
      </c>
      <c r="AA65" s="52"/>
      <c r="AB65" s="52"/>
      <c r="AC65" s="23"/>
      <c r="AD65" s="26" t="s">
        <v>55</v>
      </c>
      <c r="AE65" s="52" t="str">
        <f>M65</f>
        <v>Tiêu cực</v>
      </c>
      <c r="AF65" s="52"/>
    </row>
    <row r="66" spans="11:35" ht="16.75" customHeight="1" thickBot="1" x14ac:dyDescent="0.4">
      <c r="X66" s="23"/>
      <c r="Y66" s="23"/>
      <c r="Z66" s="23"/>
      <c r="AA66" s="23"/>
      <c r="AB66" s="23"/>
      <c r="AC66" s="23"/>
      <c r="AD66" s="23"/>
      <c r="AE66" s="6" t="str">
        <f>"*Dữ liệu cập nhật lúc " &amp; daily_8h30_time!$A$2 &amp; " ngày " &amp; daily_8h30_time!$B$2</f>
        <v>*Dữ liệu cập nhật lúc 15:00 ngày 30/07/2025</v>
      </c>
      <c r="AF66" s="23"/>
    </row>
    <row r="67" spans="11:35" ht="17.149999999999999" customHeight="1" x14ac:dyDescent="0.35">
      <c r="V67" s="61" t="str">
        <f>V55</f>
        <v>BẢN TIN CHÀO BUỔI SÁNG | PHIÊN NGÀY 30/07/2025</v>
      </c>
      <c r="W67" s="61"/>
      <c r="X67" s="61"/>
      <c r="Y67" s="61"/>
      <c r="Z67" s="61"/>
      <c r="AA67" s="7"/>
      <c r="AB67" s="9"/>
      <c r="AC67" s="9"/>
      <c r="AD67" s="9"/>
      <c r="AE67" s="10" t="s">
        <v>59</v>
      </c>
      <c r="AH67" s="51"/>
      <c r="AI67" s="51"/>
    </row>
    <row r="68" spans="11:35" ht="14.65" customHeight="1" x14ac:dyDescent="0.35">
      <c r="V68" s="55" t="s">
        <v>58</v>
      </c>
      <c r="W68" s="55"/>
      <c r="X68" s="55"/>
      <c r="Y68" s="55"/>
      <c r="Z68" s="3"/>
      <c r="AA68" s="3"/>
      <c r="AH68" s="51"/>
      <c r="AI68" s="51"/>
    </row>
    <row r="69" spans="11:35" ht="14.65" customHeight="1" x14ac:dyDescent="0.35">
      <c r="V69" s="55"/>
      <c r="W69" s="55"/>
      <c r="X69" s="55"/>
      <c r="Y69" s="55"/>
      <c r="Z69" s="3"/>
      <c r="AA69" s="3"/>
      <c r="AH69" s="51"/>
      <c r="AI69" s="51"/>
    </row>
    <row r="71" spans="11:35" ht="35.15" customHeight="1" x14ac:dyDescent="0.35">
      <c r="V71" s="56" t="e" cm="1" vm="4">
        <f t="array" ref="V71">_xlfn.IMAGE(TRANSPOSE(_xlfn._xlws.FILTER('news 8h30'!H27:H36, 'news 8h30'!A27:A36="o")), "image", 1)</f>
        <v>#VALUE!</v>
      </c>
      <c r="W71" s="56"/>
      <c r="X71" s="56"/>
      <c r="Y71" s="56"/>
      <c r="Z71" s="56"/>
      <c r="AA71" s="62" t="str" cm="1">
        <f t="array" ref="AA71">TRANSPOSE(_xlfn._xlws.FILTER('news 8h30'!F27:F36, 'news 8h30'!A27:A36="o"))</f>
        <v>VPBank nhận khoản vay 350 triệu USD thúc đẩy phát triển bền vững</v>
      </c>
      <c r="AB71" s="62"/>
      <c r="AC71" s="62"/>
      <c r="AD71" s="62"/>
      <c r="AE71" s="62"/>
      <c r="AH71" s="51"/>
      <c r="AI71" s="51"/>
    </row>
    <row r="72" spans="11:35" ht="80" customHeight="1" x14ac:dyDescent="0.35">
      <c r="V72" s="56"/>
      <c r="W72" s="56"/>
      <c r="X72" s="56"/>
      <c r="Y72" s="56"/>
      <c r="Z72" s="56"/>
      <c r="AA72" s="63" t="str" cm="1">
        <f t="array" ref="AA72">TRIM(SUBSTITUTE(TRANSPOSE(_xlfn._xlws.FILTER('news 8h30'!G27:G36, 'news 8h30'!A27:A36="o")), CHAR(10), " "))</f>
        <v>VPBank ký khoản vay 350 triệu USD với các định chế tài chính quốc tế. Khoản vay 5 năm hỗ trợ tài chính xã hội, xanh và hạ tầng thiết yếu. Giao dịch này đánh dấu lần đầu BII và EFA cho vay trực tiếp tại Đông Nam Á. Nguồn vốn giúp VPBank mở rộng danh mục xanh, xã hội và hỗ trợ doanh nghiệp Việt Nam. Thỏa thuận này khẳng định uy tín quốc tế và chiến lược phát triển bền vững của VPBank.</v>
      </c>
      <c r="AB72" s="63"/>
      <c r="AC72" s="63"/>
      <c r="AD72" s="63"/>
      <c r="AE72" s="63"/>
      <c r="AH72" s="51"/>
      <c r="AI72" s="51"/>
    </row>
    <row r="73" spans="11:35" ht="19" customHeight="1" x14ac:dyDescent="0.35">
      <c r="V73" s="56"/>
      <c r="W73" s="56"/>
      <c r="X73" s="56"/>
      <c r="Y73" s="56"/>
      <c r="Z73" s="56"/>
      <c r="AA73" s="27" t="s">
        <v>55</v>
      </c>
      <c r="AB73" s="52" t="str" cm="1">
        <f t="array" ref="AB73">TRANSPOSE(_xlfn._xlws.FILTER('news 8h30'!D27:D36, 'news 8h30'!A27:A36="o"))</f>
        <v>Tích cực</v>
      </c>
      <c r="AC73" s="52"/>
      <c r="AD73" s="52"/>
      <c r="AE73" s="52"/>
      <c r="AH73" s="51"/>
      <c r="AI73" s="51"/>
    </row>
    <row r="74" spans="11:35" ht="12.5" customHeight="1" x14ac:dyDescent="0.35">
      <c r="W74" s="16"/>
      <c r="X74" s="15"/>
      <c r="Y74" s="15"/>
      <c r="Z74" s="15"/>
      <c r="AA74" s="15"/>
      <c r="AB74" s="16"/>
      <c r="AC74" s="15"/>
      <c r="AD74" s="15"/>
      <c r="AE74" s="15"/>
    </row>
    <row r="75" spans="11:35" ht="44" customHeight="1" x14ac:dyDescent="0.35">
      <c r="K75" s="21" t="str" cm="1">
        <f t="array" ref="K75:M75">TRANSPOSE(_xlfn._xlws.FILTER('news 8h30'!F27:F36, 'news 8h30'!A27:A36="x"))</f>
        <v>ACV chốt danh sách cổ đông để phát hành hơn 1,4 tỷ cổ phiếu trả cổ tức</v>
      </c>
      <c r="L75" s="21" t="str">
        <v>SHB lãi trước thuế quý 2 tăng 59%, 6 tháng thực hiện 61% kế hoạch năm</v>
      </c>
      <c r="M75" s="21" t="str">
        <v>Novaland lỗ hơn 600 tỷ trong nửa đầu, dòng tiền kinh doanh âm kỷ lục</v>
      </c>
      <c r="S75" s="21"/>
      <c r="V75" s="59" t="str">
        <f>K75</f>
        <v>ACV chốt danh sách cổ đông để phát hành hơn 1,4 tỷ cổ phiếu trả cổ tức</v>
      </c>
      <c r="W75" s="59"/>
      <c r="X75" s="22"/>
      <c r="Y75" s="64" t="str">
        <f>L75</f>
        <v>SHB lãi trước thuế quý 2 tăng 59%, 6 tháng thực hiện 61% kế hoạch năm</v>
      </c>
      <c r="Z75" s="64"/>
      <c r="AA75" s="64"/>
      <c r="AB75" s="64"/>
      <c r="AC75" s="22"/>
      <c r="AD75" s="59" t="str">
        <f>M75</f>
        <v>Novaland lỗ hơn 600 tỷ trong nửa đầu, dòng tiền kinh doanh âm kỷ lục</v>
      </c>
      <c r="AE75" s="59"/>
      <c r="AH75" s="51"/>
      <c r="AI75" s="51"/>
    </row>
    <row r="76" spans="11:35" ht="126" customHeight="1" x14ac:dyDescent="0.35">
      <c r="K76" s="20" t="str" cm="1">
        <f t="array" ref="K76:M76">TRANSPOSE(_xlfn._xlws.FILTER('news 8h30'!G27:G36, 'news 8h30'!A27:A36="x"))</f>
        <v>ACV phát hành 1,4 tỷ cổ phiếu trả cổ tức 64,58% từ lợi nhuận 31/12/2023.  Ngày giao dịch không hưởng quyền là 7/8, ngày đăng ký cuối cùng 8/8.  Vốn điều lệ ACV tăng từ 21.771 tỷ lên 35.830 tỷ đồng.  Lợi nhuận trước thuế 6 tháng đầu năm 2025 đạt 5,9 nghìn tỷ đồng.  ACV dự kiến doanh thu 2025 đạt 22,2 nghìn tỷ đồng, hành khách 119 triệu.</v>
      </c>
      <c r="L76" s="20" t="str">
        <v>SHB đạt lãi trước thuế 4,500 tỷ đồng quý 2, tăng 59% so với cùng kỳ. Lũy kế 6 tháng, lợi nhuận đạt 8,900 tỷ đồng, hoàn thành 61% kế hoạch năm. Tổng tài sản SHB gần 825 nghìn tỷ đồng, dư nợ cho vay tăng 14.4%. Tỷ lệ nợ xấu thấp, an toàn vốn CAR trên 11% đảm bảo hoạt động kinh doanh. SHB dự kiến tăng vốn lên 45,942 tỷ đồng, tiếp tục phát triển mạnh mẽ.</v>
      </c>
      <c r="M76" s="20" t="str">
        <v>Novaland lỗ ròng 161 tỷ đồng quý II/2025, nợ 32.000 tỷ đồng đáo hạn 12 tháng. Nửa đầu năm 2025, doanh thu 3.750 tỷ đồng, lỗ ròng 600 tỷ. Doanh nghiệp gặp khó khăn thanh toán các khoản nợ tồn đọng còn lại. Novaland tiếp tục tìm phương án tái cấu trúc nợ đến cuối năm 2026. Sắp tới, công ty họp ĐHĐCĐ bất thường về phát hành cổ phiếu.</v>
      </c>
      <c r="S76" s="20"/>
      <c r="V76" s="60" t="str">
        <f>TRIM(SUBSTITUTE(K76, CHAR(10), " "))</f>
        <v>ACV phát hành 1,4 tỷ cổ phiếu trả cổ tức 64,58% từ lợi nhuận 31/12/2023. Ngày giao dịch không hưởng quyền là 7/8, ngày đăng ký cuối cùng 8/8. Vốn điều lệ ACV tăng từ 21.771 tỷ lên 35.830 tỷ đồng. Lợi nhuận trước thuế 6 tháng đầu năm 2025 đạt 5,9 nghìn tỷ đồng. ACV dự kiến doanh thu 2025 đạt 22,2 nghìn tỷ đồng, hành khách 119 triệu.</v>
      </c>
      <c r="W76" s="60"/>
      <c r="Y76" s="60" t="str">
        <f>TRIM(SUBSTITUTE(L76, CHAR(10), " "))</f>
        <v>SHB đạt lãi trước thuế 4,500 tỷ đồng quý 2, tăng 59% so với cùng kỳ. Lũy kế 6 tháng, lợi nhuận đạt 8,900 tỷ đồng, hoàn thành 61% kế hoạch năm. Tổng tài sản SHB gần 825 nghìn tỷ đồng, dư nợ cho vay tăng 14.4%. Tỷ lệ nợ xấu thấp, an toàn vốn CAR trên 11% đảm bảo hoạt động kinh doanh. SHB dự kiến tăng vốn lên 45,942 tỷ đồng, tiếp tục phát triển mạnh mẽ.</v>
      </c>
      <c r="Z76" s="60"/>
      <c r="AA76" s="60"/>
      <c r="AB76" s="60"/>
      <c r="AD76" s="60" t="str">
        <f>TRIM(SUBSTITUTE(M76, CHAR(10), " "))</f>
        <v>Novaland lỗ ròng 161 tỷ đồng quý II/2025, nợ 32.000 tỷ đồng đáo hạn 12 tháng. Nửa đầu năm 2025, doanh thu 3.750 tỷ đồng, lỗ ròng 600 tỷ. Doanh nghiệp gặp khó khăn thanh toán các khoản nợ tồn đọng còn lại. Novaland tiếp tục tìm phương án tái cấu trúc nợ đến cuối năm 2026. Sắp tới, công ty họp ĐHĐCĐ bất thường về phát hành cổ phiếu.</v>
      </c>
      <c r="AE76" s="60"/>
      <c r="AH76" s="51"/>
      <c r="AI76" s="51"/>
    </row>
    <row r="77" spans="11:35" ht="21.4" customHeight="1" x14ac:dyDescent="0.35">
      <c r="K77" s="24" t="str" cm="1">
        <f t="array" ref="K77:M77">TRANSPOSE(_xlfn._xlws.FILTER('news 8h30'!D27:D36, 'news 8h30'!A27:A36="x"))</f>
        <v>Tích cực</v>
      </c>
      <c r="L77" s="24" t="str">
        <v>Tích cực</v>
      </c>
      <c r="M77" s="24" t="str">
        <v>Tiêu cực</v>
      </c>
      <c r="S77" s="24"/>
      <c r="V77" s="26" t="s">
        <v>55</v>
      </c>
      <c r="W77" s="25" t="str">
        <f>K77</f>
        <v>Tích cực</v>
      </c>
      <c r="X77" s="23"/>
      <c r="Y77" s="26" t="s">
        <v>55</v>
      </c>
      <c r="Z77" s="52" t="str">
        <f>L77</f>
        <v>Tích cực</v>
      </c>
      <c r="AA77" s="52"/>
      <c r="AB77" s="52"/>
      <c r="AC77" s="23"/>
      <c r="AD77" s="26" t="s">
        <v>55</v>
      </c>
      <c r="AE77" s="43" t="str">
        <f>M77</f>
        <v>Tiêu cực</v>
      </c>
      <c r="AF77" s="43"/>
    </row>
    <row r="78" spans="11:35" ht="15" thickBot="1" x14ac:dyDescent="0.4">
      <c r="X78" s="23"/>
      <c r="Y78" s="23"/>
      <c r="Z78" s="23"/>
      <c r="AA78" s="23"/>
      <c r="AB78" s="23"/>
      <c r="AC78" s="23"/>
      <c r="AD78" s="23"/>
      <c r="AE78" s="6" t="str">
        <f>"*Dữ liệu cập nhật lúc " &amp; daily_8h30_time!$A$2 &amp; " ngày " &amp; daily_8h30_time!$B$2</f>
        <v>*Dữ liệu cập nhật lúc 15:00 ngày 30/07/2025</v>
      </c>
      <c r="AF78" s="23"/>
    </row>
    <row r="79" spans="11:35" ht="17.149999999999999" customHeight="1" x14ac:dyDescent="0.35">
      <c r="V79" s="41" t="str">
        <f>"BÁO CÁO CHIẾN LƯỢC HÀNG NGÀY | " &amp; $A$2</f>
        <v>BÁO CÁO CHIẾN LƯỢC HÀNG NGÀY | PHIÊN NGÀY 30/07/2025</v>
      </c>
      <c r="W79" s="41" t="str">
        <f>V67</f>
        <v>BẢN TIN CHÀO BUỔI SÁNG | PHIÊN NGÀY 30/07/2025</v>
      </c>
      <c r="X79" s="41"/>
      <c r="Y79" s="41"/>
      <c r="Z79" s="41"/>
      <c r="AA79" s="7"/>
      <c r="AB79" s="9"/>
      <c r="AC79" s="9"/>
      <c r="AD79" s="9"/>
      <c r="AE79" s="10" t="s">
        <v>92</v>
      </c>
      <c r="AH79" s="51"/>
      <c r="AI79" s="51"/>
    </row>
    <row r="80" spans="11:35" ht="14.65" customHeight="1" x14ac:dyDescent="0.35">
      <c r="V80" s="51"/>
      <c r="W80" s="51"/>
      <c r="X80" s="51"/>
      <c r="Y80" s="51"/>
      <c r="AH80" s="55" t="s">
        <v>68</v>
      </c>
      <c r="AI80" s="55"/>
    </row>
    <row r="81" spans="22:35" ht="14.65" customHeight="1" x14ac:dyDescent="0.35">
      <c r="V81" s="51"/>
      <c r="W81" s="51"/>
      <c r="X81" s="51"/>
      <c r="Y81" s="51"/>
      <c r="AH81" s="55"/>
      <c r="AI81" s="55"/>
    </row>
    <row r="82" spans="22:35" ht="8.5" customHeight="1" x14ac:dyDescent="0.35"/>
    <row r="83" spans="22:35" ht="15" customHeight="1" x14ac:dyDescent="0.35">
      <c r="AH83" s="45" t="s">
        <v>69</v>
      </c>
      <c r="AI83" s="46" t="s">
        <v>90</v>
      </c>
    </row>
    <row r="84" spans="22:35" ht="15" customHeight="1" x14ac:dyDescent="0.35">
      <c r="AH84" s="47" t="str" cm="1">
        <f t="array" ref="AH84:AI89">_xlfn.CHOOSECOLS(_xlfn._xlws.SORT(_xlfn._xlws.FILTER('news 8h30'!A2:F12, 'news 8h30'!A2:A12=""), 1, -1), 6, 4)</f>
        <v>Đang có sự mất cân đối giữa cung – cầu thị trường trái phiếu</v>
      </c>
      <c r="AI84" s="48" t="str">
        <v>Tiêu cực</v>
      </c>
    </row>
    <row r="85" spans="22:35" ht="15" customHeight="1" x14ac:dyDescent="0.35">
      <c r="AH85" s="49" t="str">
        <v>Phân tích kỹ thuật phiên chiều 29/07: Tình hình đang chuyển biến xấu</v>
      </c>
      <c r="AI85" s="50" t="str">
        <v>Tiêu cực</v>
      </c>
    </row>
    <row r="86" spans="22:35" ht="15" customHeight="1" x14ac:dyDescent="0.35">
      <c r="AH86" s="49" t="str">
        <v>Nhịp đập Thị trường 30/07: Áp lực chốt lời trở lại, VN-Index quay đầu giảm điểm</v>
      </c>
      <c r="AI86" s="50" t="str">
        <v>Tiêu cực</v>
      </c>
    </row>
    <row r="87" spans="22:35" ht="15" customHeight="1" x14ac:dyDescent="0.35">
      <c r="AH87" s="49" t="str">
        <v>CTCK khuyến nghị quan sát lực cầu bắt đáy ở vùng điểm bao nhiêu của VN-Index?</v>
      </c>
      <c r="AI87" s="50" t="str">
        <v>Tiêu cực</v>
      </c>
    </row>
    <row r="88" spans="22:35" ht="15" customHeight="1" x14ac:dyDescent="0.35">
      <c r="AH88" s="49" t="str">
        <v>Tỷ trọng tiền cao giữa uptrend: Nên đứng ngoài hay nhập cuộc?</v>
      </c>
      <c r="AI88" s="50" t="str">
        <v>Tích cực</v>
      </c>
    </row>
    <row r="89" spans="22:35" ht="15" customHeight="1" x14ac:dyDescent="0.35">
      <c r="AH89" s="49" t="str">
        <v>Kỷ lục chưa từng có: Hơn 67.000 tỷ khớp lệnh trên HoSE phiên VN-Index mất 64 điểm</v>
      </c>
      <c r="AI89" s="50" t="str">
        <v>Tích cực</v>
      </c>
    </row>
    <row r="90" spans="22:35" ht="13.5" customHeight="1" x14ac:dyDescent="0.35">
      <c r="AH90" s="21"/>
      <c r="AI90" s="38"/>
    </row>
    <row r="91" spans="22:35" ht="15" customHeight="1" x14ac:dyDescent="0.35">
      <c r="AH91" s="45" t="s">
        <v>70</v>
      </c>
      <c r="AI91" s="46" t="s">
        <v>90</v>
      </c>
    </row>
    <row r="92" spans="22:35" ht="15" customHeight="1" x14ac:dyDescent="0.35">
      <c r="AH92" s="21" t="str" cm="1">
        <f t="array" ref="AH92:AI97">_xlfn.CHOOSECOLS(_xlfn._xlws.SORT(_xlfn._xlws.FILTER('news 8h30'!A14:F24, 'news 8h30'!A14:A24=""), 1, -1), 6, 4)</f>
        <v>ECB lo stablecoin gây mất ổn định chính sách tiền tệ châu Âu</v>
      </c>
      <c r="AI92" s="44" t="str">
        <v>Tiêu cực</v>
      </c>
    </row>
    <row r="93" spans="22:35" ht="15" customHeight="1" x14ac:dyDescent="0.35">
      <c r="AH93" s="49" t="str">
        <v>Dầu tăng hơn 3% khi Mỹ tăng áp lực lên Nga</v>
      </c>
      <c r="AI93" s="50" t="str">
        <v>Tích cực</v>
      </c>
    </row>
    <row r="94" spans="22:35" ht="15" customHeight="1" x14ac:dyDescent="0.35">
      <c r="AH94" s="49" t="str">
        <v>Dow Jones mất hơn 200 điểm khi đàm phán Mỹ-Trung bị đình trệ</v>
      </c>
      <c r="AI94" s="50" t="str">
        <v>Tiêu cực</v>
      </c>
    </row>
    <row r="95" spans="22:35" ht="15" customHeight="1" x14ac:dyDescent="0.35">
      <c r="AH95" s="49" t="str">
        <v>Tesla ký hợp đồng "khủng" 16.5 tỷ USD với Samsung để sản xuất chip thế hệ mới</v>
      </c>
      <c r="AI95" s="50" t="str">
        <v>Tích cực</v>
      </c>
    </row>
    <row r="96" spans="22:35" ht="15" customHeight="1" x14ac:dyDescent="0.35">
      <c r="AH96" s="49" t="str">
        <v>Truyền thống hơn 30 năm của Fed sắp bị hai thống đốc phá vỡ</v>
      </c>
      <c r="AI96" s="50" t="str">
        <v>Trung lập</v>
      </c>
    </row>
    <row r="97" spans="11:45" ht="15" customHeight="1" x14ac:dyDescent="0.35">
      <c r="AH97" s="49" t="str">
        <v>Những toan tính của Mỹ sau các mức thuế mới</v>
      </c>
      <c r="AI97" s="50" t="str">
        <v>Trung lập</v>
      </c>
    </row>
    <row r="98" spans="11:45" ht="13.5" customHeight="1" x14ac:dyDescent="0.35">
      <c r="AH98" s="39"/>
      <c r="AI98" s="38"/>
    </row>
    <row r="99" spans="11:45" ht="15" customHeight="1" x14ac:dyDescent="0.35">
      <c r="AH99" s="45" t="s">
        <v>71</v>
      </c>
      <c r="AI99" s="46" t="s">
        <v>90</v>
      </c>
    </row>
    <row r="100" spans="11:45" ht="15" customHeight="1" x14ac:dyDescent="0.35">
      <c r="AH100" s="21" t="str" cm="1">
        <f t="array" ref="AH100:AI105">_xlfn.CHOOSECOLS(_xlfn._xlws.SORT(_xlfn._xlws.FILTER('news 8h30'!A26:F36, 'news 8h30'!A26:A36=""), 1, -1), 6, 4)</f>
        <v>HHS lãi đột biến hơn 3.500 tỷ đồng nhờ đâu?</v>
      </c>
      <c r="AI100" s="44" t="str">
        <v>Tích cực</v>
      </c>
    </row>
    <row r="101" spans="11:45" ht="15" customHeight="1" x14ac:dyDescent="0.35">
      <c r="AH101" s="49" t="str">
        <v>FPT Retail lãi kỷ lục, bán lượng nhỏ cổ phần Long Châu</v>
      </c>
      <c r="AI101" s="50" t="str">
        <v>Tích cực</v>
      </c>
    </row>
    <row r="102" spans="11:45" ht="15" customHeight="1" x14ac:dyDescent="0.35">
      <c r="AH102" s="49" t="str">
        <v>Dệt may Thành Công lãi bán niên cao nhất lịch sử</v>
      </c>
      <c r="AI102" s="50" t="str">
        <v>Tích cực</v>
      </c>
    </row>
    <row r="103" spans="11:45" ht="16.5" customHeight="1" x14ac:dyDescent="0.35">
      <c r="K103" s="21"/>
      <c r="L103" s="21"/>
      <c r="M103" s="21"/>
      <c r="S103" s="21"/>
      <c r="V103" s="51"/>
      <c r="W103" s="51"/>
      <c r="Y103" s="51"/>
      <c r="Z103" s="51"/>
      <c r="AA103" s="51"/>
      <c r="AB103" s="51"/>
      <c r="AD103" s="51"/>
      <c r="AE103" s="51"/>
      <c r="AH103" s="49" t="str">
        <v>Điện Gia Lai tiếp tục đột biến, lãi 6 tháng cao hơn 3 năm trước cộng lại</v>
      </c>
      <c r="AI103" s="50" t="str">
        <v>Tích cực</v>
      </c>
    </row>
    <row r="104" spans="11:45" ht="16.5" customHeight="1" x14ac:dyDescent="0.35">
      <c r="K104" s="20"/>
      <c r="L104" s="20"/>
      <c r="M104" s="20"/>
      <c r="S104" s="20"/>
      <c r="V104" s="51"/>
      <c r="W104" s="51"/>
      <c r="Y104" s="51"/>
      <c r="Z104" s="51"/>
      <c r="AA104" s="51"/>
      <c r="AB104" s="51"/>
      <c r="AD104" s="51"/>
      <c r="AE104" s="51"/>
      <c r="AH104" s="49" t="str">
        <v>Tăng cho thuê đất, lợi nhuận Viglacera gấp 3 lần cùng kỳ</v>
      </c>
      <c r="AI104" s="50" t="str">
        <v>Tích cực</v>
      </c>
    </row>
    <row r="105" spans="11:45" ht="16.5" customHeight="1" x14ac:dyDescent="0.35">
      <c r="K105" s="24"/>
      <c r="L105" s="24"/>
      <c r="M105" s="24"/>
      <c r="S105" s="24"/>
      <c r="Z105" s="51"/>
      <c r="AA105" s="51"/>
      <c r="AB105" s="51"/>
      <c r="AE105" s="51"/>
      <c r="AF105" s="51"/>
      <c r="AH105" s="49" t="str">
        <v>Hai cổ phiếu "ngậm ngùi" đứng ngoài cuộc vui giữa ngày VN-Index lên đỉnh mới</v>
      </c>
      <c r="AI105" s="50" t="str">
        <v>Tiêu cực</v>
      </c>
      <c r="AJ105" s="25"/>
    </row>
    <row r="106" spans="11:45" ht="13.5" customHeight="1" thickBot="1" x14ac:dyDescent="0.4">
      <c r="AJ106" s="23"/>
    </row>
    <row r="107" spans="11:45" ht="17.149999999999999" customHeight="1" x14ac:dyDescent="0.35">
      <c r="V107" s="51"/>
      <c r="W107" s="51"/>
      <c r="X107" s="51"/>
      <c r="Y107" s="51"/>
      <c r="Z107" s="51"/>
      <c r="AH107" s="41" t="str">
        <f>"BÁO CÁO CHIẾN LƯỢC HÀNG NGÀY | " &amp; $A$2</f>
        <v>BÁO CÁO CHIẾN LƯỢC HÀNG NGÀY | PHIÊN NGÀY 30/07/2025</v>
      </c>
      <c r="AI107" s="10" t="s">
        <v>93</v>
      </c>
    </row>
    <row r="108" spans="11:45" ht="14.65" customHeight="1" x14ac:dyDescent="0.35">
      <c r="AM108" s="24"/>
      <c r="AN108" s="24"/>
      <c r="AO108" s="24"/>
      <c r="AP108" s="24"/>
      <c r="AQ108" s="24"/>
      <c r="AR108" s="24"/>
    </row>
    <row r="109" spans="11:45" ht="14.65" customHeight="1" x14ac:dyDescent="0.55000000000000004">
      <c r="AL109" s="28"/>
      <c r="AM109" s="28"/>
      <c r="AN109" s="28"/>
      <c r="AO109" s="24"/>
      <c r="AP109" s="24"/>
      <c r="AQ109" s="24"/>
      <c r="AR109" s="24"/>
    </row>
    <row r="110" spans="11:45" ht="8.65" customHeight="1" x14ac:dyDescent="0.55000000000000004">
      <c r="AL110" s="28"/>
      <c r="AM110" s="28"/>
      <c r="AN110" s="28"/>
      <c r="AO110" s="24"/>
      <c r="AP110" s="24"/>
      <c r="AQ110" s="24"/>
      <c r="AR110" s="24"/>
    </row>
    <row r="111" spans="11:45" ht="20.149999999999999" customHeight="1" x14ac:dyDescent="0.35">
      <c r="AL111" s="53" t="s">
        <v>60</v>
      </c>
      <c r="AM111" s="53"/>
      <c r="AN111" s="53"/>
      <c r="AO111" s="53"/>
      <c r="AP111" s="53"/>
      <c r="AQ111" s="53"/>
      <c r="AR111" s="53"/>
    </row>
    <row r="112" spans="11:45" ht="9" customHeight="1" x14ac:dyDescent="0.35">
      <c r="AK112" s="29"/>
      <c r="AL112" s="30"/>
      <c r="AM112" s="31"/>
      <c r="AN112" s="30"/>
      <c r="AO112" s="30"/>
      <c r="AP112" s="30"/>
      <c r="AQ112" s="30"/>
      <c r="AR112" s="30"/>
      <c r="AS112" s="29"/>
    </row>
    <row r="113" spans="37:45" ht="148.4" customHeight="1" x14ac:dyDescent="0.35">
      <c r="AK113" s="32"/>
      <c r="AL113" s="54" t="s">
        <v>61</v>
      </c>
      <c r="AM113" s="54"/>
      <c r="AN113" s="54"/>
      <c r="AO113" s="54"/>
      <c r="AP113" s="54"/>
      <c r="AQ113" s="54"/>
      <c r="AR113" s="54"/>
      <c r="AS113" s="32"/>
    </row>
    <row r="114" spans="37:45" ht="35.65" customHeight="1" x14ac:dyDescent="0.35">
      <c r="AL114" s="57" t="s">
        <v>62</v>
      </c>
      <c r="AM114" s="57"/>
      <c r="AN114" s="57"/>
      <c r="AO114" s="33"/>
      <c r="AP114" s="57" t="s">
        <v>63</v>
      </c>
      <c r="AQ114" s="57"/>
      <c r="AR114" s="57"/>
    </row>
    <row r="115" spans="37:45" ht="130.4" customHeight="1" x14ac:dyDescent="0.35">
      <c r="AL115" s="34"/>
      <c r="AM115" s="34"/>
      <c r="AN115" s="34"/>
      <c r="AO115" s="34"/>
      <c r="AP115" s="34"/>
      <c r="AQ115" s="34"/>
      <c r="AR115" s="34"/>
    </row>
    <row r="116" spans="37:45" ht="15" thickBot="1" x14ac:dyDescent="0.4">
      <c r="AL116" s="24"/>
      <c r="AM116" s="24"/>
      <c r="AN116" s="24"/>
      <c r="AO116" s="24"/>
      <c r="AP116" s="24"/>
      <c r="AQ116" s="24"/>
      <c r="AR116" s="24"/>
    </row>
    <row r="117" spans="37:45" ht="17.149999999999999" customHeight="1" x14ac:dyDescent="0.35">
      <c r="AL117" s="35" t="str">
        <f>"BÁO CÁO CHIẾN LƯỢC HÀNG NGÀY | " &amp; $A$2</f>
        <v>BÁO CÁO CHIẾN LƯỢC HÀNG NGÀY | PHIÊN NGÀY 30/07/2025</v>
      </c>
      <c r="AM117" s="35"/>
      <c r="AN117" s="35"/>
      <c r="AO117" s="35"/>
      <c r="AP117" s="58" t="s">
        <v>94</v>
      </c>
      <c r="AQ117" s="58"/>
      <c r="AR117" s="58"/>
    </row>
  </sheetData>
  <mergeCells count="86">
    <mergeCell ref="C26:I26"/>
    <mergeCell ref="P30:Q30"/>
    <mergeCell ref="P35:Q35"/>
    <mergeCell ref="P40:Q40"/>
    <mergeCell ref="P27:R28"/>
    <mergeCell ref="AB49:AE49"/>
    <mergeCell ref="AA48:AE48"/>
    <mergeCell ref="AA47:AE47"/>
    <mergeCell ref="C2:H3"/>
    <mergeCell ref="V44:Y45"/>
    <mergeCell ref="V47:Z49"/>
    <mergeCell ref="C27:H28"/>
    <mergeCell ref="C42:M42"/>
    <mergeCell ref="C43:I43"/>
    <mergeCell ref="P2:Q3"/>
    <mergeCell ref="P25:S25"/>
    <mergeCell ref="P26:Q26"/>
    <mergeCell ref="P42:S42"/>
    <mergeCell ref="P43:Q43"/>
    <mergeCell ref="C25:M25"/>
    <mergeCell ref="Z53:AB53"/>
    <mergeCell ref="AE53:AF53"/>
    <mergeCell ref="AD51:AE51"/>
    <mergeCell ref="AD52:AE52"/>
    <mergeCell ref="V63:W63"/>
    <mergeCell ref="Y63:AB63"/>
    <mergeCell ref="AD63:AE63"/>
    <mergeCell ref="Y51:AB51"/>
    <mergeCell ref="Y52:AB52"/>
    <mergeCell ref="V52:W52"/>
    <mergeCell ref="V51:W51"/>
    <mergeCell ref="V55:Z55"/>
    <mergeCell ref="V56:Y57"/>
    <mergeCell ref="V59:Z61"/>
    <mergeCell ref="AA59:AE59"/>
    <mergeCell ref="AA60:AE60"/>
    <mergeCell ref="AB61:AE61"/>
    <mergeCell ref="V75:W75"/>
    <mergeCell ref="Y75:AB75"/>
    <mergeCell ref="AD75:AE75"/>
    <mergeCell ref="V64:W64"/>
    <mergeCell ref="Y64:AB64"/>
    <mergeCell ref="AD64:AE64"/>
    <mergeCell ref="Z65:AB65"/>
    <mergeCell ref="AE65:AF65"/>
    <mergeCell ref="V67:Z67"/>
    <mergeCell ref="V68:Y69"/>
    <mergeCell ref="V71:Z73"/>
    <mergeCell ref="AA71:AE71"/>
    <mergeCell ref="AA72:AE72"/>
    <mergeCell ref="AB73:AE73"/>
    <mergeCell ref="AH44:AI45"/>
    <mergeCell ref="AH47:AI49"/>
    <mergeCell ref="AL114:AN114"/>
    <mergeCell ref="AP114:AR114"/>
    <mergeCell ref="AP117:AR117"/>
    <mergeCell ref="AH54:AI54"/>
    <mergeCell ref="AH56:AI57"/>
    <mergeCell ref="AH59:AI61"/>
    <mergeCell ref="AH51:AI51"/>
    <mergeCell ref="AH52:AI52"/>
    <mergeCell ref="AH67:AI67"/>
    <mergeCell ref="AH68:AI69"/>
    <mergeCell ref="AH71:AI73"/>
    <mergeCell ref="AH63:AI63"/>
    <mergeCell ref="AH64:AI64"/>
    <mergeCell ref="AH75:AI75"/>
    <mergeCell ref="AL111:AR111"/>
    <mergeCell ref="AL113:AR113"/>
    <mergeCell ref="AH79:AI79"/>
    <mergeCell ref="V80:Y81"/>
    <mergeCell ref="AH80:AI81"/>
    <mergeCell ref="AH76:AI76"/>
    <mergeCell ref="Z105:AB105"/>
    <mergeCell ref="AE105:AF105"/>
    <mergeCell ref="V107:Z107"/>
    <mergeCell ref="V104:W104"/>
    <mergeCell ref="Y104:AB104"/>
    <mergeCell ref="AD104:AE104"/>
    <mergeCell ref="V103:W103"/>
    <mergeCell ref="Y103:AB103"/>
    <mergeCell ref="AD103:AE103"/>
    <mergeCell ref="Z77:AB77"/>
    <mergeCell ref="V76:W76"/>
    <mergeCell ref="Y76:AB76"/>
    <mergeCell ref="AD76:AE76"/>
  </mergeCells>
  <conditionalFormatting sqref="D20:E20">
    <cfRule type="expression" dxfId="70" priority="238">
      <formula>D20&lt;0</formula>
    </cfRule>
    <cfRule type="expression" dxfId="69" priority="239">
      <formula>D20&gt;=0</formula>
    </cfRule>
  </conditionalFormatting>
  <conditionalFormatting sqref="D31:E32">
    <cfRule type="expression" dxfId="68" priority="114">
      <formula>D31&lt;0</formula>
    </cfRule>
    <cfRule type="expression" dxfId="67" priority="115">
      <formula>D31&gt;=0</formula>
    </cfRule>
  </conditionalFormatting>
  <conditionalFormatting sqref="D6:F6 I15:K15">
    <cfRule type="expression" dxfId="66" priority="258">
      <formula>D6&lt;0</formula>
    </cfRule>
    <cfRule type="expression" dxfId="65" priority="259">
      <formula>D6&gt;=0</formula>
    </cfRule>
  </conditionalFormatting>
  <conditionalFormatting sqref="D15:F15">
    <cfRule type="expression" dxfId="64" priority="252">
      <formula>D15&lt;0</formula>
    </cfRule>
    <cfRule type="expression" dxfId="63" priority="253">
      <formula>D15&gt;=0</formula>
    </cfRule>
  </conditionalFormatting>
  <conditionalFormatting sqref="D41:F41">
    <cfRule type="expression" dxfId="62" priority="116">
      <formula>D41&lt;0</formula>
    </cfRule>
    <cfRule type="expression" dxfId="61" priority="117">
      <formula>D41&gt;=0</formula>
    </cfRule>
  </conditionalFormatting>
  <conditionalFormatting sqref="H13:I13">
    <cfRule type="expression" dxfId="60" priority="206">
      <formula>H13&lt;0</formula>
    </cfRule>
    <cfRule type="expression" dxfId="59" priority="207">
      <formula>H13&gt;=0</formula>
    </cfRule>
  </conditionalFormatting>
  <conditionalFormatting sqref="H20:I20">
    <cfRule type="expression" dxfId="58" priority="202">
      <formula>H20&lt;0</formula>
    </cfRule>
    <cfRule type="expression" dxfId="57" priority="203">
      <formula>H20&gt;=0</formula>
    </cfRule>
  </conditionalFormatting>
  <conditionalFormatting sqref="H31:I32">
    <cfRule type="expression" dxfId="56" priority="106">
      <formula>H31&lt;0</formula>
    </cfRule>
    <cfRule type="expression" dxfId="55" priority="107">
      <formula>H31&gt;=0</formula>
    </cfRule>
  </conditionalFormatting>
  <conditionalFormatting sqref="H6:J6">
    <cfRule type="expression" dxfId="54" priority="212">
      <formula>H6&lt;0</formula>
    </cfRule>
    <cfRule type="expression" dxfId="53" priority="213">
      <formula>H6&gt;=0</formula>
    </cfRule>
  </conditionalFormatting>
  <conditionalFormatting sqref="I41:K41">
    <cfRule type="expression" dxfId="52" priority="118">
      <formula>I41&lt;0</formula>
    </cfRule>
    <cfRule type="expression" dxfId="51" priority="119">
      <formula>I41&gt;=0</formula>
    </cfRule>
  </conditionalFormatting>
  <conditionalFormatting sqref="L6:M6">
    <cfRule type="expression" dxfId="50" priority="210">
      <formula>L6&lt;0</formula>
    </cfRule>
    <cfRule type="expression" dxfId="49" priority="211">
      <formula>L6&gt;=0</formula>
    </cfRule>
  </conditionalFormatting>
  <conditionalFormatting sqref="L13:M13">
    <cfRule type="expression" dxfId="48" priority="204">
      <formula>L13&lt;0</formula>
    </cfRule>
    <cfRule type="expression" dxfId="47" priority="205">
      <formula>L13&gt;=0</formula>
    </cfRule>
  </conditionalFormatting>
  <conditionalFormatting sqref="L20:M20">
    <cfRule type="expression" dxfId="46" priority="200">
      <formula>L20&lt;0</formula>
    </cfRule>
    <cfRule type="expression" dxfId="45" priority="201">
      <formula>L20&gt;=0</formula>
    </cfRule>
  </conditionalFormatting>
  <conditionalFormatting sqref="L31:M32">
    <cfRule type="expression" dxfId="44" priority="104">
      <formula>L31&lt;0</formula>
    </cfRule>
    <cfRule type="expression" dxfId="43" priority="105">
      <formula>L31&gt;=0</formula>
    </cfRule>
  </conditionalFormatting>
  <conditionalFormatting sqref="S6 D13:E13 S13 S20 S31:S32">
    <cfRule type="expression" dxfId="42" priority="240">
      <formula>D6&lt;0</formula>
    </cfRule>
    <cfRule type="expression" dxfId="41" priority="241">
      <formula>D6&gt;=0</formula>
    </cfRule>
  </conditionalFormatting>
  <conditionalFormatting sqref="W105 Z105 AE105">
    <cfRule type="expression" dxfId="40" priority="145">
      <formula>W105="Tích cực"</formula>
    </cfRule>
    <cfRule type="expression" dxfId="39" priority="146">
      <formula>W105="Tiêu cực"</formula>
    </cfRule>
    <cfRule type="expression" dxfId="38" priority="147">
      <formula>W105="Trung lập"</formula>
    </cfRule>
  </conditionalFormatting>
  <conditionalFormatting sqref="AB49 W53 Z53 AE53">
    <cfRule type="expression" dxfId="37" priority="175">
      <formula>W49="Tích cực"</formula>
    </cfRule>
    <cfRule type="expression" dxfId="36" priority="176">
      <formula>W49="Tiêu cực"</formula>
    </cfRule>
    <cfRule type="expression" dxfId="35" priority="177">
      <formula>W49="Trung lập"</formula>
    </cfRule>
  </conditionalFormatting>
  <conditionalFormatting sqref="AB61 W65 Z65 AE65">
    <cfRule type="expression" dxfId="34" priority="170">
      <formula>W61="Tích cực"</formula>
    </cfRule>
    <cfRule type="expression" dxfId="33" priority="171">
      <formula>W61="Tiêu cực"</formula>
    </cfRule>
    <cfRule type="expression" dxfId="32" priority="172">
      <formula>W61="Trung lập"</formula>
    </cfRule>
  </conditionalFormatting>
  <conditionalFormatting sqref="AB73 W77 Z77 AE77">
    <cfRule type="expression" dxfId="31" priority="165">
      <formula>W73="Tích cực"</formula>
    </cfRule>
    <cfRule type="expression" dxfId="30" priority="166">
      <formula>W73="Tiêu cực"</formula>
    </cfRule>
    <cfRule type="expression" dxfId="29" priority="167">
      <formula>W73="Trung lập"</formula>
    </cfRule>
  </conditionalFormatting>
  <conditionalFormatting sqref="AC51">
    <cfRule type="expression" dxfId="28" priority="182">
      <formula>AC51&lt;0</formula>
    </cfRule>
    <cfRule type="expression" dxfId="27" priority="183">
      <formula>AC51&gt;=0</formula>
    </cfRule>
  </conditionalFormatting>
  <conditionalFormatting sqref="AC63">
    <cfRule type="expression" dxfId="26" priority="173">
      <formula>AC63&lt;0</formula>
    </cfRule>
    <cfRule type="expression" dxfId="25" priority="174">
      <formula>AC63&gt;=0</formula>
    </cfRule>
  </conditionalFormatting>
  <conditionalFormatting sqref="AC75">
    <cfRule type="expression" dxfId="24" priority="168">
      <formula>AC75&lt;0</formula>
    </cfRule>
    <cfRule type="expression" dxfId="23" priority="169">
      <formula>AC75&gt;=0</formula>
    </cfRule>
  </conditionalFormatting>
  <conditionalFormatting sqref="AC103">
    <cfRule type="expression" dxfId="22" priority="148">
      <formula>AC103&lt;0</formula>
    </cfRule>
    <cfRule type="expression" dxfId="21" priority="149">
      <formula>AC103&gt;=0</formula>
    </cfRule>
  </conditionalFormatting>
  <conditionalFormatting sqref="AI53">
    <cfRule type="expression" dxfId="20" priority="160">
      <formula>AI53="Tích cực"</formula>
    </cfRule>
    <cfRule type="expression" dxfId="19" priority="161">
      <formula>AI53="Tiêu cực"</formula>
    </cfRule>
    <cfRule type="expression" dxfId="18" priority="162">
      <formula>AI53="Trung lập"</formula>
    </cfRule>
  </conditionalFormatting>
  <conditionalFormatting sqref="AI65">
    <cfRule type="expression" dxfId="17" priority="155">
      <formula>AI65="Tích cực"</formula>
    </cfRule>
    <cfRule type="expression" dxfId="16" priority="156">
      <formula>AI65="Tiêu cực"</formula>
    </cfRule>
    <cfRule type="expression" dxfId="15" priority="157">
      <formula>AI65="Trung lập"</formula>
    </cfRule>
  </conditionalFormatting>
  <conditionalFormatting sqref="AI77">
    <cfRule type="expression" dxfId="14" priority="150">
      <formula>AI77="Tích cực"</formula>
    </cfRule>
    <cfRule type="expression" dxfId="13" priority="151">
      <formula>AI77="Tiêu cực"</formula>
    </cfRule>
    <cfRule type="expression" dxfId="12" priority="152">
      <formula>AI77="Trung lập"</formula>
    </cfRule>
  </conditionalFormatting>
  <conditionalFormatting sqref="AI84:AI89">
    <cfRule type="expression" dxfId="11" priority="37">
      <formula>AI84="Tích cực"</formula>
    </cfRule>
    <cfRule type="expression" dxfId="10" priority="38">
      <formula>AI84="Tiêu cực"</formula>
    </cfRule>
    <cfRule type="expression" dxfId="9" priority="39">
      <formula>AI84="Trung lập"</formula>
    </cfRule>
  </conditionalFormatting>
  <conditionalFormatting sqref="AI92:AI97">
    <cfRule type="expression" dxfId="8" priority="16">
      <formula>AI92="Tích cực"</formula>
    </cfRule>
    <cfRule type="expression" dxfId="7" priority="17">
      <formula>AI92="Tiêu cực"</formula>
    </cfRule>
    <cfRule type="expression" dxfId="6" priority="18">
      <formula>AI92="Trung lập"</formula>
    </cfRule>
  </conditionalFormatting>
  <conditionalFormatting sqref="AI100:AI105">
    <cfRule type="expression" dxfId="5" priority="1">
      <formula>AI100="Tích cực"</formula>
    </cfRule>
    <cfRule type="expression" dxfId="4" priority="2">
      <formula>AI100="Tiêu cực"</formula>
    </cfRule>
    <cfRule type="expression" dxfId="3" priority="3">
      <formula>AI100="Trung lập"</formula>
    </cfRule>
  </conditionalFormatting>
  <printOptions horizontalCentered="1" verticalCentered="1"/>
  <pageMargins left="0" right="0" top="0" bottom="0" header="0" footer="0"/>
  <pageSetup paperSize="11" scale="101" fitToWidth="0" orientation="landscape" r:id="rId1"/>
  <headerFooter scaleWithDoc="0"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3999F-BAE6-46DB-B626-7EE6FBC38D39}">
  <dimension ref="A1:B2"/>
  <sheetViews>
    <sheetView workbookViewId="0">
      <selection activeCell="N18" sqref="N18"/>
    </sheetView>
  </sheetViews>
  <sheetFormatPr defaultRowHeight="14.5" x14ac:dyDescent="0.35"/>
  <cols>
    <col min="1" max="1" width="6.90625" bestFit="1" customWidth="1"/>
    <col min="2" max="2" width="10.453125" bestFit="1" customWidth="1"/>
  </cols>
  <sheetData>
    <row r="1" spans="1:2" x14ac:dyDescent="0.35">
      <c r="A1" t="s">
        <v>50</v>
      </c>
      <c r="B1" t="s">
        <v>27</v>
      </c>
    </row>
    <row r="2" spans="1:2" x14ac:dyDescent="0.35">
      <c r="A2" t="s">
        <v>113</v>
      </c>
      <c r="B2" t="s">
        <v>114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E33A2-A2E0-4BA5-A58C-3EE7C928BDB2}">
  <dimension ref="A1:R21"/>
  <sheetViews>
    <sheetView workbookViewId="0">
      <selection activeCell="E26" sqref="E26"/>
    </sheetView>
  </sheetViews>
  <sheetFormatPr defaultRowHeight="14.5" x14ac:dyDescent="0.35"/>
  <cols>
    <col min="1" max="1" width="10.453125" bestFit="1" customWidth="1"/>
    <col min="2" max="2" width="10.1796875" bestFit="1" customWidth="1"/>
    <col min="3" max="4" width="10.453125" bestFit="1" customWidth="1"/>
    <col min="5" max="6" width="12.1796875" bestFit="1" customWidth="1"/>
    <col min="7" max="7" width="11.1796875" bestFit="1" customWidth="1"/>
    <col min="8" max="8" width="16.90625" bestFit="1" customWidth="1"/>
    <col min="9" max="9" width="17.81640625" bestFit="1" customWidth="1"/>
    <col min="10" max="10" width="15.54296875" bestFit="1" customWidth="1"/>
    <col min="11" max="11" width="16.90625" bestFit="1" customWidth="1"/>
    <col min="12" max="12" width="11.453125" bestFit="1" customWidth="1"/>
    <col min="13" max="13" width="19.54296875" bestFit="1" customWidth="1"/>
    <col min="14" max="14" width="10.81640625" bestFit="1" customWidth="1"/>
    <col min="15" max="15" width="20" customWidth="1"/>
    <col min="16" max="16" width="16.08984375" bestFit="1" customWidth="1"/>
    <col min="17" max="17" width="15.1796875" bestFit="1" customWidth="1"/>
    <col min="18" max="18" width="20.6328125" bestFit="1" customWidth="1"/>
    <col min="19" max="19" width="11.26953125" bestFit="1" customWidth="1"/>
    <col min="20" max="20" width="20.26953125" bestFit="1" customWidth="1"/>
    <col min="21" max="21" width="20.7265625" bestFit="1" customWidth="1"/>
  </cols>
  <sheetData>
    <row r="1" spans="1:18" x14ac:dyDescent="0.35">
      <c r="A1" t="s">
        <v>27</v>
      </c>
      <c r="B1" t="s">
        <v>73</v>
      </c>
      <c r="C1" t="s">
        <v>74</v>
      </c>
      <c r="D1" t="s">
        <v>75</v>
      </c>
      <c r="E1" t="s">
        <v>84</v>
      </c>
      <c r="F1" t="s">
        <v>85</v>
      </c>
      <c r="G1" t="s">
        <v>86</v>
      </c>
      <c r="H1" t="s">
        <v>76</v>
      </c>
      <c r="I1" t="s">
        <v>77</v>
      </c>
      <c r="J1" t="s">
        <v>78</v>
      </c>
      <c r="K1" t="s">
        <v>79</v>
      </c>
      <c r="L1" t="s">
        <v>80</v>
      </c>
      <c r="M1" t="s">
        <v>82</v>
      </c>
      <c r="N1" t="s">
        <v>81</v>
      </c>
      <c r="O1" t="s">
        <v>83</v>
      </c>
      <c r="P1" t="s">
        <v>101</v>
      </c>
      <c r="Q1" t="s">
        <v>102</v>
      </c>
      <c r="R1" t="s">
        <v>103</v>
      </c>
    </row>
    <row r="2" spans="1:18" x14ac:dyDescent="0.35">
      <c r="A2" s="2">
        <v>45867</v>
      </c>
      <c r="E2">
        <v>3.1699999999999999E-2</v>
      </c>
      <c r="F2">
        <v>4.1599999999999998E-2</v>
      </c>
      <c r="G2">
        <v>4.7E-2</v>
      </c>
      <c r="H2">
        <v>0.03</v>
      </c>
      <c r="I2">
        <v>4.4999999999999998E-2</v>
      </c>
      <c r="J2">
        <v>0.05</v>
      </c>
      <c r="K2">
        <v>25228</v>
      </c>
      <c r="L2">
        <v>26489.4</v>
      </c>
      <c r="M2">
        <v>26400</v>
      </c>
      <c r="N2">
        <v>23966.6</v>
      </c>
      <c r="O2">
        <v>26450</v>
      </c>
      <c r="P2">
        <v>10149.280000000001</v>
      </c>
      <c r="Q2">
        <v>-13053.03</v>
      </c>
      <c r="R2">
        <v>-2903.75</v>
      </c>
    </row>
    <row r="3" spans="1:18" x14ac:dyDescent="0.35">
      <c r="A3" s="2">
        <v>45866</v>
      </c>
      <c r="B3">
        <v>5.8500000000000003E-2</v>
      </c>
      <c r="C3">
        <v>6.0100000000000001E-2</v>
      </c>
      <c r="D3">
        <v>5.6399999999999999E-2</v>
      </c>
      <c r="E3">
        <v>3.1699999999999999E-2</v>
      </c>
      <c r="F3">
        <v>4.1599999999999998E-2</v>
      </c>
      <c r="G3">
        <v>4.7E-2</v>
      </c>
      <c r="H3">
        <v>0.03</v>
      </c>
      <c r="I3">
        <v>4.4999999999999998E-2</v>
      </c>
      <c r="J3">
        <v>0.05</v>
      </c>
      <c r="K3">
        <v>25206</v>
      </c>
      <c r="L3">
        <v>26466.3</v>
      </c>
      <c r="M3">
        <v>26380</v>
      </c>
      <c r="N3">
        <v>23945.7</v>
      </c>
      <c r="O3">
        <v>26460</v>
      </c>
      <c r="P3">
        <v>18378</v>
      </c>
      <c r="Q3">
        <v>-3818.7</v>
      </c>
      <c r="R3">
        <v>14559.3</v>
      </c>
    </row>
    <row r="4" spans="1:18" x14ac:dyDescent="0.35">
      <c r="A4" s="2">
        <v>45865</v>
      </c>
      <c r="B4">
        <v>5.8500000000000003E-2</v>
      </c>
      <c r="C4">
        <v>6.0100000000000001E-2</v>
      </c>
      <c r="D4">
        <v>5.6399999999999999E-2</v>
      </c>
      <c r="E4">
        <v>3.1699999999999999E-2</v>
      </c>
      <c r="F4">
        <v>4.1599999999999998E-2</v>
      </c>
      <c r="G4">
        <v>4.7E-2</v>
      </c>
      <c r="H4">
        <v>0.03</v>
      </c>
      <c r="I4">
        <v>4.4999999999999998E-2</v>
      </c>
      <c r="J4">
        <v>0.05</v>
      </c>
      <c r="K4">
        <v>25182</v>
      </c>
      <c r="L4">
        <v>26441.1</v>
      </c>
      <c r="M4">
        <v>26335</v>
      </c>
      <c r="N4">
        <v>23922.9</v>
      </c>
      <c r="O4">
        <v>26450</v>
      </c>
      <c r="P4">
        <v>18378</v>
      </c>
      <c r="Q4">
        <v>-3818.7</v>
      </c>
      <c r="R4">
        <v>14559.3</v>
      </c>
    </row>
    <row r="5" spans="1:18" x14ac:dyDescent="0.35">
      <c r="A5" s="2">
        <v>45863</v>
      </c>
      <c r="B5">
        <v>6.5000000000000002E-2</v>
      </c>
      <c r="C5">
        <v>6.4699999999999994E-2</v>
      </c>
      <c r="D5">
        <v>6.4500000000000002E-2</v>
      </c>
      <c r="E5">
        <v>3.1699999999999999E-2</v>
      </c>
      <c r="F5">
        <v>4.1599999999999998E-2</v>
      </c>
      <c r="G5">
        <v>4.7E-2</v>
      </c>
      <c r="H5">
        <v>0.03</v>
      </c>
      <c r="I5">
        <v>4.4999999999999998E-2</v>
      </c>
      <c r="J5">
        <v>0.05</v>
      </c>
      <c r="K5">
        <v>25182</v>
      </c>
      <c r="L5">
        <v>26441.1</v>
      </c>
      <c r="M5">
        <v>26335</v>
      </c>
      <c r="N5">
        <v>23922.9</v>
      </c>
      <c r="O5">
        <v>26450</v>
      </c>
      <c r="P5">
        <v>31528.76</v>
      </c>
      <c r="Q5">
        <v>-7940.46</v>
      </c>
      <c r="R5">
        <v>23588.3</v>
      </c>
    </row>
    <row r="6" spans="1:18" x14ac:dyDescent="0.35">
      <c r="A6" s="2">
        <v>45862</v>
      </c>
      <c r="B6">
        <v>5.9499999999999997E-2</v>
      </c>
      <c r="C6">
        <v>5.6300000000000003E-2</v>
      </c>
      <c r="D6">
        <v>5.79E-2</v>
      </c>
      <c r="E6">
        <v>3.1699999999999999E-2</v>
      </c>
      <c r="F6">
        <v>4.1599999999999998E-2</v>
      </c>
      <c r="G6">
        <v>4.7E-2</v>
      </c>
      <c r="H6">
        <v>0.03</v>
      </c>
      <c r="I6">
        <v>4.4999999999999998E-2</v>
      </c>
      <c r="J6">
        <v>0.05</v>
      </c>
      <c r="K6">
        <v>25164</v>
      </c>
      <c r="L6">
        <v>26422.2</v>
      </c>
      <c r="M6">
        <v>26300</v>
      </c>
      <c r="N6">
        <v>23905.8</v>
      </c>
      <c r="O6">
        <v>26460</v>
      </c>
      <c r="P6">
        <v>47176.06</v>
      </c>
      <c r="Q6">
        <v>-24678.19</v>
      </c>
      <c r="R6">
        <v>22497.87</v>
      </c>
    </row>
    <row r="7" spans="1:18" x14ac:dyDescent="0.35">
      <c r="A7" s="2">
        <v>45861</v>
      </c>
      <c r="B7">
        <v>5.2600000000000001E-2</v>
      </c>
      <c r="C7">
        <v>5.2400000000000002E-2</v>
      </c>
      <c r="D7">
        <v>5.0500000000000003E-2</v>
      </c>
      <c r="E7">
        <v>3.1699999999999999E-2</v>
      </c>
      <c r="F7">
        <v>4.1599999999999998E-2</v>
      </c>
      <c r="G7">
        <v>4.7E-2</v>
      </c>
      <c r="H7">
        <v>0.03</v>
      </c>
      <c r="I7">
        <v>4.4999999999999998E-2</v>
      </c>
      <c r="J7">
        <v>0.05</v>
      </c>
      <c r="K7">
        <v>25166</v>
      </c>
      <c r="L7">
        <v>26424.3</v>
      </c>
      <c r="M7">
        <v>26320</v>
      </c>
      <c r="N7">
        <v>23907.7</v>
      </c>
      <c r="O7">
        <v>26460</v>
      </c>
      <c r="P7">
        <v>39713.629999999997</v>
      </c>
      <c r="Q7">
        <v>-30000</v>
      </c>
      <c r="R7">
        <v>9713.6299999999974</v>
      </c>
    </row>
    <row r="8" spans="1:18" x14ac:dyDescent="0.35">
      <c r="A8" s="2">
        <v>45860</v>
      </c>
      <c r="B8">
        <v>5.04E-2</v>
      </c>
      <c r="C8">
        <v>5.0900000000000001E-2</v>
      </c>
      <c r="D8">
        <v>5.0700000000000002E-2</v>
      </c>
      <c r="E8">
        <v>3.1699999999999999E-2</v>
      </c>
      <c r="F8">
        <v>4.1599999999999998E-2</v>
      </c>
      <c r="G8">
        <v>4.7E-2</v>
      </c>
      <c r="H8">
        <v>0.03</v>
      </c>
      <c r="I8">
        <v>4.4999999999999998E-2</v>
      </c>
      <c r="J8">
        <v>0.05</v>
      </c>
      <c r="K8">
        <v>25177</v>
      </c>
      <c r="L8">
        <v>26435.85</v>
      </c>
      <c r="M8">
        <v>26320</v>
      </c>
      <c r="N8">
        <v>23918.15</v>
      </c>
      <c r="O8">
        <v>26460</v>
      </c>
      <c r="P8">
        <v>45918.43</v>
      </c>
      <c r="Q8">
        <v>-31067.05</v>
      </c>
      <c r="R8">
        <v>14851.380000000001</v>
      </c>
    </row>
    <row r="9" spans="1:18" x14ac:dyDescent="0.35">
      <c r="A9" s="2">
        <v>45859</v>
      </c>
      <c r="B9">
        <v>4.9299999999999997E-2</v>
      </c>
      <c r="C9">
        <v>4.9000000000000002E-2</v>
      </c>
      <c r="D9">
        <v>4.9700000000000001E-2</v>
      </c>
      <c r="E9">
        <v>3.1699999999999999E-2</v>
      </c>
      <c r="F9">
        <v>4.1599999999999998E-2</v>
      </c>
      <c r="G9">
        <v>4.7E-2</v>
      </c>
      <c r="H9">
        <v>0.03</v>
      </c>
      <c r="I9">
        <v>4.4999999999999998E-2</v>
      </c>
      <c r="J9">
        <v>0.05</v>
      </c>
      <c r="K9">
        <v>25179</v>
      </c>
      <c r="L9">
        <v>26437.95</v>
      </c>
      <c r="M9">
        <v>26320</v>
      </c>
      <c r="N9">
        <v>23920.05</v>
      </c>
      <c r="O9">
        <v>26450</v>
      </c>
      <c r="P9">
        <v>25364.230000000003</v>
      </c>
      <c r="Q9">
        <v>-17160.37</v>
      </c>
      <c r="R9">
        <v>8203.8600000000042</v>
      </c>
    </row>
    <row r="10" spans="1:18" x14ac:dyDescent="0.35">
      <c r="A10" s="2">
        <v>45858</v>
      </c>
      <c r="B10">
        <v>4.9299999999999997E-2</v>
      </c>
      <c r="C10">
        <v>4.9000000000000002E-2</v>
      </c>
      <c r="D10">
        <v>4.9700000000000001E-2</v>
      </c>
      <c r="E10">
        <v>3.1699999999999999E-2</v>
      </c>
      <c r="F10">
        <v>4.1599999999999998E-2</v>
      </c>
      <c r="G10">
        <v>4.7E-2</v>
      </c>
      <c r="H10">
        <v>0.03</v>
      </c>
      <c r="I10">
        <v>4.4999999999999998E-2</v>
      </c>
      <c r="J10">
        <v>0.05</v>
      </c>
      <c r="K10">
        <v>25191</v>
      </c>
      <c r="L10">
        <v>26450.55</v>
      </c>
      <c r="M10">
        <v>26340</v>
      </c>
      <c r="N10">
        <v>23931.45</v>
      </c>
      <c r="O10">
        <v>26450</v>
      </c>
      <c r="P10">
        <v>25364.230000000003</v>
      </c>
      <c r="Q10">
        <v>-17160.37</v>
      </c>
      <c r="R10">
        <v>8203.8600000000042</v>
      </c>
    </row>
    <row r="11" spans="1:18" x14ac:dyDescent="0.35">
      <c r="A11" s="2">
        <v>45856</v>
      </c>
      <c r="B11">
        <v>5.0099999999999999E-2</v>
      </c>
      <c r="C11">
        <v>4.9399999999999999E-2</v>
      </c>
      <c r="D11">
        <v>0.05</v>
      </c>
      <c r="E11">
        <v>3.1699999999999999E-2</v>
      </c>
      <c r="F11">
        <v>4.1599999999999998E-2</v>
      </c>
      <c r="G11">
        <v>4.7E-2</v>
      </c>
      <c r="H11">
        <v>0.03</v>
      </c>
      <c r="I11">
        <v>4.4999999999999998E-2</v>
      </c>
      <c r="J11">
        <v>0.05</v>
      </c>
      <c r="K11">
        <v>25191</v>
      </c>
      <c r="L11">
        <v>26450.55</v>
      </c>
      <c r="M11">
        <v>26340</v>
      </c>
      <c r="N11">
        <v>23931.45</v>
      </c>
      <c r="O11">
        <v>26450</v>
      </c>
      <c r="P11">
        <v>27715.62</v>
      </c>
      <c r="Q11">
        <v>-11444.18</v>
      </c>
      <c r="R11">
        <v>16271.439999999999</v>
      </c>
    </row>
    <row r="12" spans="1:18" x14ac:dyDescent="0.35">
      <c r="A12" s="2">
        <v>45855</v>
      </c>
      <c r="B12">
        <v>5.1700000000000003E-2</v>
      </c>
      <c r="C12">
        <v>5.1299999999999998E-2</v>
      </c>
      <c r="D12">
        <v>5.1799999999999999E-2</v>
      </c>
      <c r="E12">
        <v>3.1699999999999999E-2</v>
      </c>
      <c r="F12">
        <v>4.1599999999999998E-2</v>
      </c>
      <c r="G12">
        <v>4.7E-2</v>
      </c>
      <c r="H12">
        <v>0.03</v>
      </c>
      <c r="I12">
        <v>4.4999999999999998E-2</v>
      </c>
      <c r="J12">
        <v>0.05</v>
      </c>
      <c r="K12">
        <v>25185</v>
      </c>
      <c r="L12">
        <v>26444.25</v>
      </c>
      <c r="M12">
        <v>26330</v>
      </c>
      <c r="N12">
        <v>23925.75</v>
      </c>
      <c r="O12">
        <v>26420</v>
      </c>
      <c r="P12">
        <v>29775.63</v>
      </c>
      <c r="Q12">
        <v>-14756.42</v>
      </c>
      <c r="R12">
        <v>15019.210000000001</v>
      </c>
    </row>
    <row r="13" spans="1:18" x14ac:dyDescent="0.35">
      <c r="A13" s="2">
        <v>45854</v>
      </c>
      <c r="B13">
        <v>5.0900000000000001E-2</v>
      </c>
      <c r="C13">
        <v>5.04E-2</v>
      </c>
      <c r="D13">
        <v>5.0500000000000003E-2</v>
      </c>
      <c r="E13">
        <v>3.1699999999999999E-2</v>
      </c>
      <c r="F13">
        <v>4.1599999999999998E-2</v>
      </c>
      <c r="G13">
        <v>4.7E-2</v>
      </c>
      <c r="H13">
        <v>0.03</v>
      </c>
      <c r="I13">
        <v>4.4999999999999998E-2</v>
      </c>
      <c r="J13">
        <v>0.05</v>
      </c>
      <c r="K13">
        <v>25176</v>
      </c>
      <c r="L13">
        <v>26434.799999999999</v>
      </c>
      <c r="M13">
        <v>26340</v>
      </c>
      <c r="N13">
        <v>23917.200000000001</v>
      </c>
      <c r="O13">
        <v>26420</v>
      </c>
      <c r="P13">
        <v>35000</v>
      </c>
      <c r="Q13">
        <v>-21994.75</v>
      </c>
      <c r="R13">
        <v>13005.25</v>
      </c>
    </row>
    <row r="14" spans="1:18" x14ac:dyDescent="0.35">
      <c r="A14" s="2">
        <v>45853</v>
      </c>
      <c r="B14">
        <v>4.7800000000000002E-2</v>
      </c>
      <c r="C14">
        <v>4.7800000000000002E-2</v>
      </c>
      <c r="D14">
        <v>4.7500000000000001E-2</v>
      </c>
      <c r="E14">
        <v>3.1699999999999999E-2</v>
      </c>
      <c r="F14">
        <v>4.1599999999999998E-2</v>
      </c>
      <c r="G14">
        <v>4.7E-2</v>
      </c>
      <c r="H14">
        <v>0.03</v>
      </c>
      <c r="I14">
        <v>4.4999999999999998E-2</v>
      </c>
      <c r="J14">
        <v>0.05</v>
      </c>
      <c r="K14">
        <v>25168</v>
      </c>
      <c r="L14">
        <v>26426.400000000001</v>
      </c>
      <c r="M14">
        <v>26320</v>
      </c>
      <c r="N14">
        <v>23909.599999999999</v>
      </c>
      <c r="O14">
        <v>26420</v>
      </c>
      <c r="P14">
        <v>40977.94</v>
      </c>
      <c r="Q14">
        <v>-25000</v>
      </c>
      <c r="R14">
        <v>15977.940000000002</v>
      </c>
    </row>
    <row r="15" spans="1:18" x14ac:dyDescent="0.35">
      <c r="A15" s="2">
        <v>45852</v>
      </c>
      <c r="B15">
        <v>4.6800000000000001E-2</v>
      </c>
      <c r="C15">
        <v>4.6899999999999997E-2</v>
      </c>
      <c r="D15">
        <v>4.5999999999999999E-2</v>
      </c>
      <c r="E15">
        <v>3.1699999999999999E-2</v>
      </c>
      <c r="F15">
        <v>4.1599999999999998E-2</v>
      </c>
      <c r="G15">
        <v>4.7E-2</v>
      </c>
      <c r="H15">
        <v>0.03</v>
      </c>
      <c r="I15">
        <v>4.4999999999999998E-2</v>
      </c>
      <c r="J15">
        <v>0.05</v>
      </c>
      <c r="K15">
        <v>25148</v>
      </c>
      <c r="L15">
        <v>26405.4</v>
      </c>
      <c r="M15">
        <v>26310</v>
      </c>
      <c r="N15">
        <v>23890.6</v>
      </c>
      <c r="O15">
        <v>26420</v>
      </c>
      <c r="P15">
        <v>22160.37</v>
      </c>
      <c r="Q15">
        <v>-33019.72</v>
      </c>
      <c r="R15">
        <v>-10859.350000000002</v>
      </c>
    </row>
    <row r="16" spans="1:18" x14ac:dyDescent="0.35">
      <c r="A16" s="2">
        <v>45851</v>
      </c>
      <c r="B16">
        <v>4.6800000000000001E-2</v>
      </c>
      <c r="C16">
        <v>4.6899999999999997E-2</v>
      </c>
      <c r="D16">
        <v>4.5999999999999999E-2</v>
      </c>
      <c r="E16">
        <v>3.1699999999999999E-2</v>
      </c>
      <c r="F16">
        <v>4.1599999999999998E-2</v>
      </c>
      <c r="G16">
        <v>4.7E-2</v>
      </c>
      <c r="H16">
        <v>0.03</v>
      </c>
      <c r="I16">
        <v>4.4999999999999998E-2</v>
      </c>
      <c r="J16">
        <v>0.05</v>
      </c>
      <c r="K16">
        <v>25126</v>
      </c>
      <c r="L16">
        <v>26382.3</v>
      </c>
      <c r="M16">
        <v>26290</v>
      </c>
      <c r="N16">
        <v>23869.7</v>
      </c>
      <c r="O16">
        <v>26430</v>
      </c>
      <c r="P16">
        <v>22160.37</v>
      </c>
      <c r="Q16">
        <v>-33019.72</v>
      </c>
      <c r="R16">
        <v>-10859.350000000002</v>
      </c>
    </row>
    <row r="17" spans="1:18" x14ac:dyDescent="0.35">
      <c r="A17" s="2">
        <v>45849</v>
      </c>
      <c r="B17">
        <v>4.65E-2</v>
      </c>
      <c r="C17">
        <v>4.6600000000000003E-2</v>
      </c>
      <c r="D17">
        <v>4.7100000000000003E-2</v>
      </c>
      <c r="E17">
        <v>3.1699999999999999E-2</v>
      </c>
      <c r="F17">
        <v>4.1599999999999998E-2</v>
      </c>
      <c r="G17">
        <v>4.7E-2</v>
      </c>
      <c r="H17">
        <v>0.03</v>
      </c>
      <c r="I17">
        <v>4.4999999999999998E-2</v>
      </c>
      <c r="J17">
        <v>0.05</v>
      </c>
      <c r="K17">
        <v>25126</v>
      </c>
      <c r="L17">
        <v>26382.3</v>
      </c>
      <c r="M17">
        <v>26290</v>
      </c>
      <c r="N17">
        <v>23869.7</v>
      </c>
      <c r="O17">
        <v>26430</v>
      </c>
      <c r="P17">
        <v>19644.18</v>
      </c>
      <c r="Q17">
        <v>-21400</v>
      </c>
      <c r="R17">
        <v>-1755.8199999999997</v>
      </c>
    </row>
    <row r="18" spans="1:18" x14ac:dyDescent="0.35">
      <c r="A18" s="2">
        <v>45848</v>
      </c>
      <c r="B18">
        <v>4.6899999999999997E-2</v>
      </c>
      <c r="C18">
        <v>4.6800000000000001E-2</v>
      </c>
      <c r="D18">
        <v>4.6899999999999997E-2</v>
      </c>
      <c r="E18">
        <v>3.1699999999999999E-2</v>
      </c>
      <c r="F18">
        <v>4.1599999999999998E-2</v>
      </c>
      <c r="G18">
        <v>4.7E-2</v>
      </c>
      <c r="H18">
        <v>0.03</v>
      </c>
      <c r="I18">
        <v>4.4999999999999998E-2</v>
      </c>
      <c r="J18">
        <v>0.05</v>
      </c>
      <c r="K18">
        <v>25128</v>
      </c>
      <c r="L18">
        <v>26384.400000000001</v>
      </c>
      <c r="M18">
        <v>26290</v>
      </c>
      <c r="N18">
        <v>23871.599999999999</v>
      </c>
      <c r="O18">
        <v>26490</v>
      </c>
      <c r="P18">
        <v>24409.620000000003</v>
      </c>
      <c r="Q18">
        <v>-5195.7700000000004</v>
      </c>
      <c r="R18">
        <v>19213.850000000002</v>
      </c>
    </row>
    <row r="19" spans="1:18" x14ac:dyDescent="0.35">
      <c r="A19" s="2">
        <v>45847</v>
      </c>
      <c r="B19">
        <v>4.65E-2</v>
      </c>
      <c r="C19">
        <v>4.65E-2</v>
      </c>
      <c r="D19">
        <v>4.7199999999999999E-2</v>
      </c>
      <c r="E19">
        <v>3.1699999999999999E-2</v>
      </c>
      <c r="F19">
        <v>4.1599999999999998E-2</v>
      </c>
      <c r="G19">
        <v>4.7E-2</v>
      </c>
      <c r="H19">
        <v>0.03</v>
      </c>
      <c r="I19">
        <v>4.4999999999999998E-2</v>
      </c>
      <c r="J19">
        <v>0.05</v>
      </c>
      <c r="K19">
        <v>25131</v>
      </c>
      <c r="L19">
        <v>26387.55</v>
      </c>
      <c r="M19">
        <v>26290</v>
      </c>
      <c r="N19">
        <v>23874.45</v>
      </c>
      <c r="O19">
        <v>26490</v>
      </c>
      <c r="P19">
        <v>18932.849999999999</v>
      </c>
      <c r="Q19">
        <v>-5410.15</v>
      </c>
      <c r="R19">
        <v>13522.699999999999</v>
      </c>
    </row>
    <row r="20" spans="1:18" x14ac:dyDescent="0.35">
      <c r="A20" s="2">
        <v>45846</v>
      </c>
      <c r="B20">
        <v>4.48E-2</v>
      </c>
      <c r="C20">
        <v>4.5499999999999999E-2</v>
      </c>
      <c r="D20">
        <v>4.5900000000000003E-2</v>
      </c>
      <c r="E20">
        <v>3.1699999999999999E-2</v>
      </c>
      <c r="F20">
        <v>4.1599999999999998E-2</v>
      </c>
      <c r="G20">
        <v>4.7E-2</v>
      </c>
      <c r="H20">
        <v>0.03</v>
      </c>
      <c r="I20">
        <v>4.4999999999999998E-2</v>
      </c>
      <c r="J20">
        <v>0.05</v>
      </c>
      <c r="K20">
        <v>25119</v>
      </c>
      <c r="L20">
        <v>26374.95</v>
      </c>
      <c r="M20">
        <v>26320</v>
      </c>
      <c r="N20">
        <v>23863.05</v>
      </c>
      <c r="O20">
        <v>26490</v>
      </c>
      <c r="P20">
        <v>16509.599999999999</v>
      </c>
      <c r="Q20">
        <v>-13043.36</v>
      </c>
      <c r="R20">
        <v>3466.239999999998</v>
      </c>
    </row>
    <row r="21" spans="1:18" x14ac:dyDescent="0.35">
      <c r="A21" s="2">
        <v>45845</v>
      </c>
      <c r="B21">
        <v>4.2500000000000003E-2</v>
      </c>
      <c r="C21">
        <v>4.3200000000000002E-2</v>
      </c>
      <c r="D21">
        <v>4.3099999999999999E-2</v>
      </c>
      <c r="E21">
        <v>3.15E-2</v>
      </c>
      <c r="F21">
        <v>4.1399999999999999E-2</v>
      </c>
      <c r="G21">
        <v>4.6699999999999998E-2</v>
      </c>
      <c r="H21">
        <v>0.03</v>
      </c>
      <c r="I21">
        <v>4.4999999999999998E-2</v>
      </c>
      <c r="J21">
        <v>0.05</v>
      </c>
      <c r="K21">
        <v>25121</v>
      </c>
      <c r="L21">
        <v>26377.05</v>
      </c>
      <c r="M21">
        <v>26305</v>
      </c>
      <c r="N21">
        <v>23864.95</v>
      </c>
      <c r="O21">
        <v>26500</v>
      </c>
      <c r="P21">
        <v>9000</v>
      </c>
      <c r="Q21">
        <v>-38055.379999999997</v>
      </c>
      <c r="R21">
        <v>-29055.379999999997</v>
      </c>
    </row>
  </sheetData>
  <phoneticPr fontId="3"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D157C-8961-42C9-8276-ACA95D7530ED}">
  <dimension ref="A1:H36"/>
  <sheetViews>
    <sheetView workbookViewId="0">
      <selection activeCell="A25" sqref="A25:H25"/>
    </sheetView>
  </sheetViews>
  <sheetFormatPr defaultColWidth="9.26953125" defaultRowHeight="14.5" x14ac:dyDescent="0.35"/>
  <cols>
    <col min="1" max="1" width="8.54296875" bestFit="1" customWidth="1"/>
    <col min="2" max="2" width="11.1796875" bestFit="1" customWidth="1"/>
    <col min="3" max="3" width="11.54296875" customWidth="1"/>
    <col min="4" max="4" width="10.1796875" customWidth="1"/>
    <col min="5" max="5" width="19.7265625" style="17" customWidth="1"/>
    <col min="6" max="6" width="80.54296875" customWidth="1"/>
    <col min="7" max="7" width="255.7265625" bestFit="1" customWidth="1"/>
    <col min="8" max="8" width="164.7265625" bestFit="1" customWidth="1"/>
  </cols>
  <sheetData>
    <row r="1" spans="1:8" ht="20" thickBot="1" x14ac:dyDescent="0.5">
      <c r="A1" s="68" t="s">
        <v>9</v>
      </c>
      <c r="B1" s="68"/>
      <c r="C1" s="68"/>
      <c r="D1" s="68"/>
      <c r="E1" s="68"/>
      <c r="F1" s="68"/>
      <c r="G1" s="68"/>
      <c r="H1" s="68"/>
    </row>
    <row r="2" spans="1:8" ht="15" thickTop="1" x14ac:dyDescent="0.35">
      <c r="A2" s="18" t="s">
        <v>52</v>
      </c>
      <c r="B2" s="18" t="str" cm="1">
        <f t="array" ref="B2:H12">_xlfn.CHOOSECOLS(_xlfn.VSTACK(daily_8h30_news[#Headers],
  _xlfn._xlws.SORT(_xlfn._xlws.FILTER(daily_8h30_news[], daily_8h30_news[news_type]=A1), 1, -1)
 ), 10, 1, 9, 6, 2, 3, 4)</f>
        <v>ai_selected</v>
      </c>
      <c r="C2" s="18" t="str">
        <v>source</v>
      </c>
      <c r="D2" s="18" t="str">
        <v>impact</v>
      </c>
      <c r="E2" s="19" t="str">
        <v>published_time</v>
      </c>
      <c r="F2" s="18" t="str">
        <v>title</v>
      </c>
      <c r="G2" s="18" t="str">
        <v>content</v>
      </c>
      <c r="H2" s="18" t="str">
        <v>image_url</v>
      </c>
    </row>
    <row r="3" spans="1:8" x14ac:dyDescent="0.35">
      <c r="A3" t="str">
        <f>B3</f>
        <v>x</v>
      </c>
      <c r="B3" t="str">
        <v>x</v>
      </c>
      <c r="C3" t="str">
        <v>VnEconomy</v>
      </c>
      <c r="D3" t="str">
        <v>Tiêu cực</v>
      </c>
      <c r="E3" s="17">
        <v>45868.075706018521</v>
      </c>
      <c r="F3" t="str">
        <v>Áp lực đáo hạn trái phiếu bất động sản đạt đỉnh trong tháng 8</v>
      </c>
      <c r="G3" t="str">
        <v>Áp lực đáo hạn trái phiếu doanh nghiệp ngành bất động sản đạt đỉnh tháng 8/2025, với 17,5 nghìn tỷ đồng. Nửa cuối năm 2025, nhóm phi ngân hàng cần thanh toán 101,9 nghìn tỷ đồng gốc. Tháng 8/2025, thanh toán lãi trái phiếu phi ngân hàng ước 6,6 nghìn tỷ đồng. Lũy kế 6 tháng đầu năm 2025, giá trị mua lại trái phiếu kỷ lục 123,3 nghìn tỷ đồng. Từ đầu năm, đã thanh toán 32% nghĩa vụ trái phiếu doanh nghiệp năm 2025.</v>
      </c>
      <c r="H3" t="str">
        <v>https://media.vneconomy.vn/640x360/images/upload//2025/07/29/screen-shot-2025-07-29-at-11-26-34.png</v>
      </c>
    </row>
    <row r="4" spans="1:8" x14ac:dyDescent="0.35">
      <c r="A4" t="str">
        <f>B4</f>
        <v>x</v>
      </c>
      <c r="B4" t="str">
        <v>x</v>
      </c>
      <c r="C4" t="str">
        <v>VnEconomy</v>
      </c>
      <c r="D4" t="str">
        <v>Trung lập</v>
      </c>
      <c r="E4" s="17">
        <v>45867.293506944443</v>
      </c>
      <c r="F4" t="str">
        <v>Giá mua bán vàng miếng và nhẫn giảm nhẹ</v>
      </c>
      <c r="G4" t="str">
        <v>Sáng 29/7, giá vàng miếng SJC giảm nhẹ 100 nghìn đồng/lượng, còn 119,5 - 121 triệu đồng. Vàng nhẫn "4 số 9" cũng đồng loạt giảm 100 - 200 nghìn đồng ở hai chiều. SJC giao dịch vàng nhẫn ở mức 114,4 - 116,9 triệu đồng, chênh lệch 2,5 triệu. PNJ giảm mạnh nhất 1 triệu đồng chiều mua, lên 116 triệu. Bảo Tín Minh Châu có giá vàng nhẫn cao nhất, 116,1 - 119,1 triệu. Chênh lệch vàng miếng và thế giới là 14,47 triệu đồng.</v>
      </c>
      <c r="H4" t="str">
        <v>https://media.vneconomy.vn/640x360/images/upload//2025/07/29/img-9629-2.jpg</v>
      </c>
    </row>
    <row r="5" spans="1:8" x14ac:dyDescent="0.35">
      <c r="A5" t="str">
        <f t="shared" ref="A5:A12" si="0">B5</f>
        <v/>
      </c>
      <c r="B5" t="str">
        <v/>
      </c>
      <c r="C5" t="str">
        <v>VnEconomy</v>
      </c>
      <c r="D5" t="str">
        <v>Tiêu cực</v>
      </c>
      <c r="E5" s="17">
        <v>45867.291666666664</v>
      </c>
      <c r="F5" t="str">
        <v>Đang có sự mất cân đối giữa cung – cầu thị trường trái phiếu</v>
      </c>
      <c r="G5" t="str">
        <v>Thị trường trái phiếu Việt Nam phục hồi mạnh mẽ với quy mô phát hành tăng gấp đôi năm 2025.  Chỉ còn 0,5% trái phiếu chậm trả gốc lãi, nhà đầu tư thiếu tài sản chất lượng.  Doanh nghiệp sản xuất ít phát hành, ưu tiên vay ngân hàng lãi suất 7,5-8,5%.  Dòng tiền lớn đầu tư trái phiếu gặp thách thức vì nguồn cung không phù hợp.  Bảo lãnh tín dụng và trái phiếu xanh mở ra cơ hội, cần doanh nghiệp dự án thực chất.</v>
      </c>
      <c r="H5" t="str">
        <v>https://media.vneconomy.vn/640x360/images/upload//2025/07/29/screenshot-2025-07-29-230720.png</v>
      </c>
    </row>
    <row r="6" spans="1:8" x14ac:dyDescent="0.35">
      <c r="A6" t="str">
        <f t="shared" si="0"/>
        <v/>
      </c>
      <c r="B6" t="str">
        <v/>
      </c>
      <c r="C6" t="str">
        <v>VietStock</v>
      </c>
      <c r="D6" t="str">
        <v>Tiêu cực</v>
      </c>
      <c r="E6" s="17">
        <v>45868.548495370371</v>
      </c>
      <c r="F6" t="str">
        <v>Phân tích kỹ thuật phiên chiều 29/07: Tình hình đang chuyển biến xấu</v>
      </c>
      <c r="G6" t="str">
        <v>VN-Index và HNX-Index phân hóa, khối lượng giao dịch giảm, cho thấy nhà đầu tư đang phân vân. VN-Index xuất hiện tín hiệu bán ngắn hạn, Stochastic Oscillator suy yếu, chuẩn bị rơi khỏi vùng quá mua. HNX-Index kiểm định đỉnh cũ 255-260, Stochastic Oscillator đã bán. PET tăng mạnh vượt dải Bollinger, ADX trên 25 khẳng định xu hướng. VGC tăng vượt đỉnh tháng 3, MACD cho tín hiệu mua.</v>
      </c>
      <c r="H6" t="str">
        <v>https://image.vietstock.vn/2025/07/30/1.png</v>
      </c>
    </row>
    <row r="7" spans="1:8" x14ac:dyDescent="0.35">
      <c r="A7" t="str">
        <f t="shared" si="0"/>
        <v/>
      </c>
      <c r="B7" t="str">
        <v/>
      </c>
      <c r="C7" t="str">
        <v>VietStock</v>
      </c>
      <c r="D7" t="str">
        <v>Tiêu cực</v>
      </c>
      <c r="E7" s="17">
        <v>45868.543055555558</v>
      </c>
      <c r="F7" t="str">
        <v>Nhịp đập Thị trường 30/07: Áp lực chốt lời trở lại, VN-Index quay đầu giảm điểm</v>
      </c>
      <c r="G7" t="str">
        <v>VN-Index đóng cửa phiên sáng giảm 0.21% về 1,490.29 điểm do áp lực chốt lời. VIC lấy đi 2.5 điểm, trong khi SHB đóng góp 1 điểm cho thị trường. Số mã giảm điểm gia tăng, chiếm ưu thế với 422 mã. Đến 10h30, thị trường hồi phục với VN-Index tăng hơn 11 điểm lên 1,504 điểm. Khối ngoại quay lại mua ròng 1.1 ngàn tỷ đồng, chủ yếu là FUEVFVND.</v>
      </c>
      <c r="H7" t="str">
        <v>https://image.vietstock.vn/2025/07/30/nhip-dap-thi-truong-3007-3.png</v>
      </c>
    </row>
    <row r="8" spans="1:8" x14ac:dyDescent="0.35">
      <c r="A8" t="str">
        <f t="shared" si="0"/>
        <v>o</v>
      </c>
      <c r="B8" t="str">
        <v>o</v>
      </c>
      <c r="C8" t="str">
        <v>VietStock</v>
      </c>
      <c r="D8" t="str">
        <v>Trung lập</v>
      </c>
      <c r="E8" s="17">
        <v>45867.897222222222</v>
      </c>
      <c r="F8" t="str">
        <v>Thủ tướng tiếp lãnh đạo tập đoàn quản lý sàn tài sản mã hóa lớn thứ 3 thế giới</v>
      </c>
      <c r="G8" t="str">
        <v>Thủ tướng Phạm Minh Chính tiếp Phó Chủ tịch Tập đoàn Dunamu Hàn Quốc.  Dunamu, quản lý sàn Upbit, là sàn tài sản mã hóa lớn thứ ba toàn cầu.  Doanh nghiệp này mong muốn đầu tư vào Việt Nam lĩnh vực tài sản mã hóa.  Việt Nam đang xây dựng khung pháp lý cho thị trường tài sản mã hóa.  Dunamu cam kết chia sẻ kinh nghiệm, hợp tác phát triển an toàn, minh bạch.</v>
      </c>
      <c r="H8" t="str">
        <v>https://image.vietstock.vn/2025/07/29/thu-tuong-tiep-lanh-dao-tap-doan-tien-ma-hoa-lon-thu-3-the-gioi.jpg</v>
      </c>
    </row>
    <row r="9" spans="1:8" x14ac:dyDescent="0.35">
      <c r="A9" t="str">
        <f t="shared" si="0"/>
        <v/>
      </c>
      <c r="B9" t="str">
        <v/>
      </c>
      <c r="C9" t="str">
        <v>Vietnambiz</v>
      </c>
      <c r="D9" t="str">
        <v>Tiêu cực</v>
      </c>
      <c r="E9" s="17">
        <v>45867.8125</v>
      </c>
      <c r="F9" t="str">
        <v>CTCK khuyến nghị quan sát lực cầu bắt đáy ở vùng điểm bao nhiêu của VN-Index?</v>
      </c>
      <c r="G9" t="str">
        <v>VN-Index chốt phiên 29/7 tại 1.493.41 điểm, giảm hơn 64 điểm. Các công ty chứng khoán nhận định chỉ số có thể test lại vùng 1.460 - 1.480. Lực cầu bắt đáy tại 1.490 - 1.500 có thể kiềm chế đà bán. Tuy nhiên, rủi ro ngắn hạn gia tăng, nhà đầu tư nên hạn chế bắt đáy. Xu hướng ngắn hạn của thị trường chung bị hạ xuống mức trung tính.</v>
      </c>
      <c r="H9" t="str">
        <v>https://cdn.vietnambiz.vn/1881912202208555/images/2025/07/29/co-so-29-2025072918502673.png?width=700</v>
      </c>
    </row>
    <row r="10" spans="1:8" x14ac:dyDescent="0.35">
      <c r="A10" t="str">
        <f t="shared" si="0"/>
        <v/>
      </c>
      <c r="B10" t="str">
        <v/>
      </c>
      <c r="C10" t="str">
        <v>Vietnambiz</v>
      </c>
      <c r="D10" t="str">
        <v>Tích cực</v>
      </c>
      <c r="E10" s="17">
        <v>45867.611111111109</v>
      </c>
      <c r="F10" t="str">
        <v>Tỷ trọng tiền cao giữa uptrend: Nên đứng ngoài hay nhập cuộc?</v>
      </c>
      <c r="G10" t="str">
        <v>Nhà đầu tư nên trở lại thị trường với chiến lược phù hợp thay vì chờ đợi điều chỉnh.  Triển vọng GDP tăng 8%, lợi nhuận doanh nghiệp tăng hơn 15% củng cố thị trường.  Kết quả kinh doanh quý II cho thấy phục hồi lan tỏa, ví dụ VPBank lãi gần 5.000 tỷ đồng. Các công ty chứng khoán dự kiến tích cực nhờ thanh khoản tăng mạnh.  Nhiều ngành như dệt may, logistics, vật liệu xây dựng ghi nhận tăng trưởng lợi nhuận khả quan.</v>
      </c>
      <c r="H10" t="str">
        <v>https://cdn.vietnambiz.vn/1881912202208555/images/2025/07/29/hinh-anh-29-7-25-luc-0808-20250729095520355.jpeg?width=700</v>
      </c>
    </row>
    <row r="11" spans="1:8" x14ac:dyDescent="0.35">
      <c r="A11" t="str">
        <f t="shared" si="0"/>
        <v>x</v>
      </c>
      <c r="B11" t="str">
        <v>x</v>
      </c>
      <c r="C11" t="str">
        <v>CafeF</v>
      </c>
      <c r="D11" t="str">
        <v>Tiêu cực</v>
      </c>
      <c r="E11" s="17">
        <v>45868.003472222219</v>
      </c>
      <c r="F11" t="str">
        <v>Nhà đầu tư chứng khoán nên hành động thế nào sau phiên giảm sốc 64 điểm từ đỉnh lịch sử?</v>
      </c>
      <c r="G11" t="str">
        <v>Ngày 29/7, VN-Index giảm mạnh hơn 64 điểm, mất mốc 1.500 điểm.  Toàn sàn HOSE ghi nhận giá trị giao dịch kỷ lục hơn 71.700 tỷ đồng.  Hàng loạt cổ phiếu ngân hàng, chứng khoán, bất động sản giảm sâu.  Phiên giảm hơn 4% đã xóa sổ hơn 276.000 tỷ đồng vốn hóa thị trường.  Chuyên gia nhận định đây là nhịp điều chỉnh cần thiết, tốt cho dài hạn.</v>
      </c>
      <c r="H11" t="str">
        <v>https://cafefcdn.com/thumb_w/640/203337114487263232/2025/7/29/avatar1753808719050-17538087195301074068490.png</v>
      </c>
    </row>
    <row r="12" spans="1:8" x14ac:dyDescent="0.35">
      <c r="A12" t="str">
        <f t="shared" si="0"/>
        <v/>
      </c>
      <c r="B12" t="str">
        <v/>
      </c>
      <c r="C12" t="str">
        <v>CafeF</v>
      </c>
      <c r="D12" t="str">
        <v>Tích cực</v>
      </c>
      <c r="E12" s="17">
        <v>45867.65625</v>
      </c>
      <c r="F12" t="str">
        <v>Kỷ lục chưa từng có: Hơn 67.000 tỷ khớp lệnh trên HoSE phiên VN-Index mất 64 điểm</v>
      </c>
      <c r="G12" t="str">
        <v>Thanh khoản chứng khoán Việt Nam lập kỷ lục gần 67.000 tỷ đồng, VN-Index giảm 64 điểm. Chính sách vĩ mô mở rộng, GDP tăng trưởng 7,96% thúc đẩy thị trường. FDI đăng ký tháng 6/2025 đạt 5,98 tỷ USD, tăng 46% YoY. Kỳ vọng nâng hạng FTSE Russell vào tháng 9/2025 tạo động lực tích cực. Tuy nhiên, nhà đầu tư cần cẩn trọng trước áp lực chốt lời ngắn hạn.</v>
      </c>
      <c r="H12" t="str">
        <v>https://cafefcdn.com/thumb_w/640/203337114487263232/2025/7/29/avatar1753777955839-1753777956369447633411.png</v>
      </c>
    </row>
    <row r="13" spans="1:8" ht="20" thickBot="1" x14ac:dyDescent="0.5">
      <c r="A13" s="68" t="s">
        <v>17</v>
      </c>
      <c r="B13" s="68"/>
      <c r="C13" s="68"/>
      <c r="D13" s="68"/>
      <c r="E13" s="68"/>
      <c r="F13" s="68"/>
      <c r="G13" s="68"/>
      <c r="H13" s="68"/>
    </row>
    <row r="14" spans="1:8" ht="15" thickTop="1" x14ac:dyDescent="0.35">
      <c r="A14" s="18" t="s">
        <v>52</v>
      </c>
      <c r="B14" s="18" t="str" cm="1">
        <f t="array" ref="B14:H24">_xlfn.CHOOSECOLS(_xlfn.VSTACK(daily_8h30_news[#Headers],
  _xlfn._xlws.SORT(_xlfn._xlws.FILTER(daily_8h30_news[], daily_8h30_news[news_type]=A13), 1, -1)
 ), 10, 1, 9, 6, 2, 3, 4)</f>
        <v>ai_selected</v>
      </c>
      <c r="C14" s="18" t="str">
        <v>source</v>
      </c>
      <c r="D14" s="18" t="str">
        <v>impact</v>
      </c>
      <c r="E14" s="19" t="str">
        <v>published_time</v>
      </c>
      <c r="F14" s="18" t="str">
        <v>title</v>
      </c>
      <c r="G14" s="18" t="str">
        <v>content</v>
      </c>
      <c r="H14" s="18" t="str">
        <v>image_url</v>
      </c>
    </row>
    <row r="15" spans="1:8" x14ac:dyDescent="0.35">
      <c r="A15" t="str">
        <f t="shared" ref="A15:A24" si="1">B15</f>
        <v>o</v>
      </c>
      <c r="B15" t="str">
        <v>o</v>
      </c>
      <c r="C15" t="str">
        <v>VnEconomy</v>
      </c>
      <c r="D15" t="str">
        <v>Tiêu cực</v>
      </c>
      <c r="E15" s="17">
        <v>45867.448217592595</v>
      </c>
      <c r="F15" t="str">
        <v>Xuất khẩu của Trung Quốc sang Mỹ có thể giảm gần 500 tỷ USD trong 2 năm</v>
      </c>
      <c r="G15" t="str">
        <v>Thuế quan Mỹ áp lên Trung Quốc đạt 51% khiến xuất khẩu toàn cầu sang Mỹ sụt giảm. Công cụ mô phỏng dự báo Việt Nam giảm 102 tỷ USD, Hàn Quốc giảm 49 tỷ USD xuất khẩu sang Mỹ. Mỹ sẽ nhập khẩu nhiều hơn từ Canada (+128 tỷ USD) và Mexico (+77 tỷ USD). Trung Quốc dự kiến giảm nhập khẩu hàng Mỹ 101 tỷ USD đến năm 2027. Nga sẽ tăng xuất khẩu sang Trung Quốc 69,8 tỷ USD trong hai năm.</v>
      </c>
      <c r="H15" t="str">
        <v>https://media.vneconomy.vn/640x360/images/upload//2025/07/29/anh-man-hinh-2025-07-29-luc-17-41-30.png</v>
      </c>
    </row>
    <row r="16" spans="1:8" x14ac:dyDescent="0.35">
      <c r="A16" t="str">
        <f t="shared" si="1"/>
        <v/>
      </c>
      <c r="B16" t="str">
        <v/>
      </c>
      <c r="C16" t="str">
        <v>VnEconomy</v>
      </c>
      <c r="D16" t="str">
        <v>Tiêu cực</v>
      </c>
      <c r="E16" s="17">
        <v>45867.435057870367</v>
      </c>
      <c r="F16" t="str">
        <v>ECB lo stablecoin gây mất ổn định chính sách tiền tệ châu Âu</v>
      </c>
      <c r="G16" t="str">
        <v>Quan chức ECB cảnh báo stablecoin USD làm suy yếu kiểm soát chính sách tiền tệ châu Âu. Stablecoin giá trị toàn cầu khoảng 250 tỷ USD, chủ yếu gắn với USD.  Sử dụng rộng rãi stablecoin USD có thể "đôla hóa" khu vực euro. Rủi ro sụp đổ stablecoin tư nhân ảnh hưởng hệ thống tài chính toàn cầu. ECB xem euro kỹ thuật số là phòng thủ chủ quyền tiền tệ châu Âu.</v>
      </c>
      <c r="H16" t="str">
        <v>https://media.vneconomy.vn/640x360/images/upload//2025/07/29/anh-man-hinh-2025-07-29-luc-16-37-08.png</v>
      </c>
    </row>
    <row r="17" spans="1:8" x14ac:dyDescent="0.35">
      <c r="A17" t="str">
        <f t="shared" si="1"/>
        <v>x</v>
      </c>
      <c r="B17" t="str">
        <v>x</v>
      </c>
      <c r="C17" t="str">
        <v>VietStock</v>
      </c>
      <c r="D17" t="str">
        <v>Tích cực</v>
      </c>
      <c r="E17" s="17">
        <v>45868.387256944443</v>
      </c>
      <c r="F17" t="str">
        <v>IMF nâng dự báo tăng trưởng của các nền kinh tế mới nổi và đang phát triển</v>
      </c>
      <c r="G17" t="str">
        <v xml:space="preserve">IMF nâng dự báo tăng trưởng 4.1% năm 2025 cho các nước mới nổi nhờ Trung Quốc. Năm 2026, mức tăng trưởng của nhóm này được dự báo đạt 4.0% nhờ Trung Quốc 4.8%. Động lực đến từ việc giảm thuế quan Mỹ-Trung, kinh tế Trung Quốc tăng trưởng 5.2% quý 2/2025. Rủi ro xuất hiện từ sự mong manh của chính sách thương mại, Mỹ và Trung Quốc đàm phán. IMF dự kiến tăng trưởng toàn cầu 3.0% năm 2025, Nga và Hàn Quốc dự báo giảm.
</v>
      </c>
      <c r="H17" t="str">
        <v>https://image.vietstock.vn/2025/07/30/imf-nang-du-bao-cac-nen-kinh-te-moi-noi.jpg</v>
      </c>
    </row>
    <row r="18" spans="1:8" x14ac:dyDescent="0.35">
      <c r="A18" t="str">
        <f t="shared" si="1"/>
        <v>x</v>
      </c>
      <c r="B18" t="str">
        <v>x</v>
      </c>
      <c r="C18" t="str">
        <v>VietStock</v>
      </c>
      <c r="D18" t="str">
        <v>Tiêu cực</v>
      </c>
      <c r="E18" s="17">
        <v>45868.360439814816</v>
      </c>
      <c r="F18" t="str">
        <v>Đàm phán Mỹ-Trung kết thúc, vẫn chưa có thỏa thuận gia hạn đình chiến</v>
      </c>
      <c r="G18" t="str">
        <v xml:space="preserve">Đàm phán Mỹ-Trung tại Stockholm kết thúc, không có thỏa thuận gia hạn đình chiến thuế quan. Quyết định cuối cùng về thỏa thuận thuộc về Tổng thống Trump của Hoa Kỳ. Thỏa thuận đình chiến thuế quan hiện tại hết hạn vào ngày 12/08, căng thẳng sẽ tăng cao. Năm 2025, Trump áp đặt thuế quan 34% hàng hóa Trung Quốc, Bắc Kinh trả đũa. Hai bên có thể gặp lại nhau trong 90 ngày tới, hi vọng tránh "hiệu ứng boomerang".
</v>
      </c>
      <c r="H18" t="str">
        <v>https://image.vietstock.vn/2025/07/30/bo-truong-my.png</v>
      </c>
    </row>
    <row r="19" spans="1:8" x14ac:dyDescent="0.35">
      <c r="A19" t="str">
        <f t="shared" si="1"/>
        <v/>
      </c>
      <c r="B19" t="str">
        <v/>
      </c>
      <c r="C19" t="str">
        <v>VietStock</v>
      </c>
      <c r="D19" t="str">
        <v>Tích cực</v>
      </c>
      <c r="E19" s="17">
        <v>45868.335520833331</v>
      </c>
      <c r="F19" t="str">
        <v>Dầu tăng hơn 3% khi Mỹ tăng áp lực lên Nga</v>
      </c>
      <c r="G19" t="str">
        <v xml:space="preserve">Giá dầu tăng mạnh hơn 3% vào ngày 29/07, đạt mức cao nhất kể từ ngày 20/06. Ông Trump áp đặt thuế quan và biện pháp khác lên Nga nếu Ukraine không ngừng chiến sự. Bộ trưởng Mỹ cảnh báo Trung Quốc về thuế quan nếu tiếp tục mua dầu của Nga. Dầu Brent tăng 2.47 USD lên 72.51 USD/thùng, WTI tăng 2.50 USD đạt 69.21 USD/thùng. Thỏa thuận thương mại với EU giúp tránh chiến tranh, EU mua 750 tỷ USD năng lượng Mỹ trong 3 năm.
</v>
      </c>
      <c r="H19" t="str">
        <v>https://image.vietstock.vn/2025/07/30/073025-dau.jpeg</v>
      </c>
    </row>
    <row r="20" spans="1:8" x14ac:dyDescent="0.35">
      <c r="A20" t="str">
        <f t="shared" si="1"/>
        <v/>
      </c>
      <c r="B20" t="str">
        <v/>
      </c>
      <c r="C20" t="str">
        <v>VietStock</v>
      </c>
      <c r="D20" t="str">
        <v>Tiêu cực</v>
      </c>
      <c r="E20" s="17">
        <v>45868.33488425926</v>
      </c>
      <c r="F20" t="str">
        <v>Dow Jones mất hơn 200 điểm khi đàm phán Mỹ-Trung bị đình trệ</v>
      </c>
      <c r="G20" t="str">
        <v xml:space="preserve">Dow Jones mất 204.57 điểm vì đàm phán Mỹ-Trung đình trệ, gây lo ngại cho nhà đầu tư. S&amp;P 500 giảm 0.30%, Nasdaq giảm 0.38% vào ngày 29/07, sau khi đạt đỉnh mới. Cổ phiếu Boeing giảm hơn 4% dù báo cáo tốt, còn UPS giảm hơn 10% do lợi nhuận giảm sút. Fed dự kiến giữ nguyên lãi suất 4.25% - 4.5% cũng tác động tiêu cực đến thị trường. Mùa báo cáo lợi nhuận và sự kiện Fed gây áp lực, nhà đầu tư thận trọng.
</v>
      </c>
      <c r="H20" t="str">
        <v>https://image.vietstock.vn/2025/07/30/073025-ck-1.png</v>
      </c>
    </row>
    <row r="21" spans="1:8" x14ac:dyDescent="0.35">
      <c r="A21" t="str">
        <f t="shared" si="1"/>
        <v/>
      </c>
      <c r="B21" t="str">
        <v/>
      </c>
      <c r="C21" t="str">
        <v>VietStock</v>
      </c>
      <c r="D21" t="str">
        <v>Tích cực</v>
      </c>
      <c r="E21" s="17">
        <v>45867.62431712963</v>
      </c>
      <c r="F21" t="str">
        <v>Tesla ký hợp đồng "khủng" 16.5 tỷ USD với Samsung để sản xuất chip thế hệ mới</v>
      </c>
      <c r="G21" t="str">
        <v>Samsung Electronics ký hợp đồng sản xuất chip trị giá 16.5 tỷ USD với Tesla. Hợp đồng này kéo dài từ ngày 26/07/2025 đến 31/12/2033. Tesla sẽ sử dụng nhà máy mới của Samsung tại Texas cho chip AI thế hệ tiếp theo. Elon Musk sẽ trực tiếp giám sát để tối đa hóa hiệu quả sản xuất chip. Thỏa thuận này khẳng định vị thế của Samsung trong thị trường bán dẫn toàn cầu.</v>
      </c>
      <c r="H21" t="str">
        <v>https://image.vietstock.vn/2025/07/29/samsung-elon-musk.png</v>
      </c>
    </row>
    <row r="22" spans="1:8" x14ac:dyDescent="0.35">
      <c r="A22" t="str">
        <f t="shared" si="1"/>
        <v/>
      </c>
      <c r="B22" t="str">
        <v/>
      </c>
      <c r="C22" t="str">
        <v>Vietnambiz</v>
      </c>
      <c r="D22" t="str">
        <v>Trung lập</v>
      </c>
      <c r="E22" s="17">
        <v>45868.625694444447</v>
      </c>
      <c r="F22" t="str">
        <v>Truyền thống hơn 30 năm của Fed sắp bị hai thống đốc phá vỡ</v>
      </c>
      <c r="G22" t="str">
        <v>Cuộc họp Fed tuần này có thể chứng kiến hai thống đốc bất đồng quan điểm lần đầu từ 1993. Thống đốc Waller và Bowman ủng hộ cắt giảm lãi suất bất chấp tín hiệu chờ đợi của Chủ tịch Powell. Tổng thống Trump tăng áp lực lên Powell, thậm chí xem xét tìm người thay thế trước 2026. Bowman từng phản đối hạ lãi suất 50 bps hồi tháng 9 năm ngoái. Waller cũng bất đồng việc làm chậm thu hẹp bảng cân đối kế toán Fed.</v>
      </c>
      <c r="H22" t="str">
        <v>https://cdn.vietnambiz.vn/1881912202208555/images/2025/07/30/crawl-20250730145312873-20250730145312889.jpg?width=700</v>
      </c>
    </row>
    <row r="23" spans="1:8" x14ac:dyDescent="0.35">
      <c r="A23" t="str">
        <f t="shared" si="1"/>
        <v/>
      </c>
      <c r="B23" t="str">
        <v/>
      </c>
      <c r="C23" t="str">
        <v>Vietnambiz</v>
      </c>
      <c r="D23" t="str">
        <v>Trung lập</v>
      </c>
      <c r="E23" s="17">
        <v>45868.276388888888</v>
      </c>
      <c r="F23" t="str">
        <v>Những toan tính của Mỹ sau các mức thuế mới</v>
      </c>
      <c r="G23" t="str">
        <v xml:space="preserve">Mỹ đàm phán với nhiều đối tác lớn nhằm tránh chiến tranh thương mại diện rộng do thuế cao. Vòng đàm phán với Trung Quốc hướng đến gia hạn thỏa thuận, hoãn thuế quan 90 ngày. EU chấp nhận mức thuế 15% cho hàng hóa, đổi lại Mỹ mua 750 tỷ USD năng lượng. Canada đối mặt khả năng bị áp thuế 35% do đàm phán thương mại với Mỹ căng thẳng. Chính sách thương mại Mỹ định hình lại kinh tế toàn cầu, tuy nhiên rủi ro lớn.
</v>
      </c>
      <c r="H23" t="str">
        <v>https://cdn.vietnambiz.vn/1881912202208555/images/2025/07/30/crawl-20250730063408482.jpg</v>
      </c>
    </row>
    <row r="24" spans="1:8" x14ac:dyDescent="0.35">
      <c r="A24" t="str">
        <f t="shared" si="1"/>
        <v>x</v>
      </c>
      <c r="B24" t="str">
        <v>x</v>
      </c>
      <c r="C24" t="str">
        <v>Vietnambiz</v>
      </c>
      <c r="D24" t="str">
        <v>Tiêu cực</v>
      </c>
      <c r="E24" s="17">
        <v>45867.305555555555</v>
      </c>
      <c r="F24" t="str">
        <v>Ông Trump đổi ý, rút ngắn hạn chót cho Nga xuống còn 10 - 12 ngày</v>
      </c>
      <c r="G24" t="str">
        <v>Tổng thống Mỹ Donald Trump rút ngắn hạn chót cho Nga chấm dứt xung đột Ukraine. Ông chỉ còn cho phép Nga khoảng 10 đến 12 ngày để đạt thỏa thuận hòa bình. Trump từng ấn định hạn chót 50 ngày cho Tổng thống Putin vào ngày 14/7. Ông thất vọng vì không thấy tiến triển nào trong nỗ lực đàm phán hòa bình. Mỹ sẽ áp đặt trừng phạt và thuế quan nếu Nga không tuân thủ thời hạn mới.</v>
      </c>
      <c r="H24" t="str">
        <v>https://cdn.vietnambiz.vn/1881912202208555/images/2025/07/29/trump-20250729071233307.png?width=700</v>
      </c>
    </row>
    <row r="25" spans="1:8" ht="20" thickBot="1" x14ac:dyDescent="0.5">
      <c r="A25" s="68" t="s">
        <v>18</v>
      </c>
      <c r="B25" s="68"/>
      <c r="C25" s="68"/>
      <c r="D25" s="68"/>
      <c r="E25" s="68"/>
      <c r="F25" s="68"/>
      <c r="G25" s="68"/>
      <c r="H25" s="68"/>
    </row>
    <row r="26" spans="1:8" ht="15" thickTop="1" x14ac:dyDescent="0.35">
      <c r="A26" s="18" t="s">
        <v>52</v>
      </c>
      <c r="B26" s="18" t="str" cm="1">
        <f t="array" ref="B26:H36">_xlfn.CHOOSECOLS(_xlfn.VSTACK(daily_8h30_news[#Headers],
  _xlfn._xlws.SORT(_xlfn._xlws.FILTER(daily_8h30_news[], daily_8h30_news[news_type]=A25), 1, -1)
 ), 10, 1, 9, 6, 2, 3, 4)</f>
        <v>ai_selected</v>
      </c>
      <c r="C26" s="18" t="str">
        <v>source</v>
      </c>
      <c r="D26" s="18" t="str">
        <v>impact</v>
      </c>
      <c r="E26" s="19" t="str">
        <v>published_time</v>
      </c>
      <c r="F26" s="18" t="str">
        <v>title</v>
      </c>
      <c r="G26" s="18" t="str">
        <v>content</v>
      </c>
      <c r="H26" s="18" t="str">
        <v>image_url</v>
      </c>
    </row>
    <row r="27" spans="1:8" x14ac:dyDescent="0.35">
      <c r="A27" t="str">
        <f>B27</f>
        <v>x</v>
      </c>
      <c r="B27" t="str">
        <v>x</v>
      </c>
      <c r="C27" t="str">
        <v>VnEconomy</v>
      </c>
      <c r="D27" t="str">
        <v>Tích cực</v>
      </c>
      <c r="E27" s="17">
        <v>45868.077233796299</v>
      </c>
      <c r="F27" t="str">
        <v>ACV chốt danh sách cổ đông để phát hành hơn 1,4 tỷ cổ phiếu trả cổ tức</v>
      </c>
      <c r="G27" t="str">
        <v>ACV phát hành 1,4 tỷ cổ phiếu trả cổ tức 64,58% từ lợi nhuận 31/12/2023.  Ngày giao dịch không hưởng quyền là 7/8, ngày đăng ký cuối cùng 8/8.  Vốn điều lệ ACV tăng từ 21.771 tỷ lên 35.830 tỷ đồng.  Lợi nhuận trước thuế 6 tháng đầu năm 2025 đạt 5,9 nghìn tỷ đồng.  ACV dự kiến doanh thu 2025 đạt 22,2 nghìn tỷ đồng, hành khách 119 triệu.</v>
      </c>
      <c r="H27" t="str">
        <v>https://media.vneconomy.vn/images/upload//2025/07/29/acv.gif</v>
      </c>
    </row>
    <row r="28" spans="1:8" x14ac:dyDescent="0.35">
      <c r="A28" t="str">
        <f t="shared" ref="A28:A36" si="2">B28</f>
        <v>x</v>
      </c>
      <c r="B28" t="str">
        <v>x</v>
      </c>
      <c r="C28" t="str">
        <v>VietStock</v>
      </c>
      <c r="D28" t="str">
        <v>Tích cực</v>
      </c>
      <c r="E28" s="17">
        <v>45868.489699074074</v>
      </c>
      <c r="F28" t="str">
        <v>SHB lãi trước thuế quý 2 tăng 59%, 6 tháng thực hiện 61% kế hoạch năm</v>
      </c>
      <c r="G28" t="str">
        <v>SHB đạt lãi trước thuế 4,500 tỷ đồng quý 2, tăng 59% so với cùng kỳ. Lũy kế 6 tháng, lợi nhuận đạt 8,900 tỷ đồng, hoàn thành 61% kế hoạch năm. Tổng tài sản SHB gần 825 nghìn tỷ đồng, dư nợ cho vay tăng 14.4%. Tỷ lệ nợ xấu thấp, an toàn vốn CAR trên 11% đảm bảo hoạt động kinh doanh. SHB dự kiến tăng vốn lên 45,942 tỷ đồng, tiếp tục phát triển mạnh mẽ.</v>
      </c>
      <c r="H28" t="str">
        <v>https://image.vietstock.vn/2025/07/30/shb-quy-2-2025.jpg</v>
      </c>
    </row>
    <row r="29" spans="1:8" x14ac:dyDescent="0.35">
      <c r="A29" t="str">
        <f t="shared" si="2"/>
        <v/>
      </c>
      <c r="B29" t="str">
        <v/>
      </c>
      <c r="C29" t="str">
        <v>Vietnambiz</v>
      </c>
      <c r="D29" t="str">
        <v>Tích cực</v>
      </c>
      <c r="E29" s="17">
        <v>45868.605555555558</v>
      </c>
      <c r="F29" t="str">
        <v>HHS lãi đột biến hơn 3.500 tỷ đồng nhờ đâu?</v>
      </c>
      <c r="G29" t="str">
        <v>Hoàng Huy hợp nhất bốn công ty con, ghi nhận lãi đánh giá lại đầu tư 3.491 tỷ đồng.  Lợi nhuận sau thuế 6 tháng đạt 3.573 tỷ đồng, tăng 13,8 lần cùng kỳ.  Doanh thu thuần hợp nhất quý II tăng 78% lên 186 tỷ đồng.  Hoạt động bất động sản lỗ gộp 5 tỷ, thương mại lãi 40 tỷ đồng.  Cổ phiếu HHS tăng hết biên độ, vốn hóa thị trường gần 7.900 tỷ đồng.</v>
      </c>
      <c r="H29" t="str">
        <v>https://cdn.vietnambiz.vn/1881912202208555/images/2025/07/30/hhs-1-20250730134651610.png?width=700</v>
      </c>
    </row>
    <row r="30" spans="1:8" x14ac:dyDescent="0.35">
      <c r="A30" t="str">
        <f t="shared" si="2"/>
        <v/>
      </c>
      <c r="B30" t="str">
        <v/>
      </c>
      <c r="C30" t="str">
        <v>Vietnambiz</v>
      </c>
      <c r="D30" t="str">
        <v>Tích cực</v>
      </c>
      <c r="E30" s="17">
        <v>45867.995833333334</v>
      </c>
      <c r="F30" t="str">
        <v>FPT Retail lãi kỷ lục, bán lượng nhỏ cổ phần Long Châu</v>
      </c>
      <c r="G30" t="str">
        <v>FPT Retail đạt lợi nhuận sau thuế 157 tỷ đồng quý II, gấp 224% cùng kỳ. Lợi nhuận bán niên 370 tỷ đồng là mức cao nhất lịch sử. Doanh thu thuần quý II tăng 23% lên 11.390 tỷ đồng, nhờ Long Châu tăng 40%. Công ty giảm 2,15% cổ phần tại công ty con Đầu tư Long Châu. Tổng tài sản tăng 16%, nợ phải trả lên 14.949 tỷ đồng.</v>
      </c>
      <c r="H30" t="str">
        <v>https://cdn.vietnambiz.vn/1881912202208555/images/2025/07/29/frt-1-2025072923130192.png?width=700</v>
      </c>
    </row>
    <row r="31" spans="1:8" x14ac:dyDescent="0.35">
      <c r="A31" t="str">
        <f t="shared" si="2"/>
        <v>o</v>
      </c>
      <c r="B31" t="str">
        <v>o</v>
      </c>
      <c r="C31" t="str">
        <v>Vietnambiz</v>
      </c>
      <c r="D31" t="str">
        <v>Tích cực</v>
      </c>
      <c r="E31" s="17">
        <v>45867.773611111108</v>
      </c>
      <c r="F31" t="str">
        <v>VPBank nhận khoản vay 350 triệu USD thúc đẩy phát triển bền vững</v>
      </c>
      <c r="G31" t="str">
        <v>VPBank ký khoản vay 350 triệu USD với các định chế tài chính quốc tế. Khoản vay 5 năm hỗ trợ tài chính xã hội, xanh và hạ tầng thiết yếu. Giao dịch này đánh dấu lần đầu BII và EFA cho vay trực tiếp tại Đông Nam Á. Nguồn vốn giúp VPBank mở rộng danh mục xanh, xã hội và hỗ trợ doanh nghiệp Việt Nam. Thỏa thuận này khẳng định uy tín quốc tế và chiến lược phát triển bền vững của VPBank.</v>
      </c>
      <c r="H31" t="str">
        <v>https://cdn.vietnambiz.vn/1881912202208555/images/2025/07/29/unknown-20250729180522561.jpg?width=700</v>
      </c>
    </row>
    <row r="32" spans="1:8" x14ac:dyDescent="0.35">
      <c r="A32" t="str">
        <f t="shared" si="2"/>
        <v/>
      </c>
      <c r="B32" t="str">
        <v/>
      </c>
      <c r="C32" t="str">
        <v>Vietnambiz</v>
      </c>
      <c r="D32" t="str">
        <v>Tích cực</v>
      </c>
      <c r="E32" s="17">
        <v>45867.694444444445</v>
      </c>
      <c r="F32" t="str">
        <v>Dệt may Thành Công lãi bán niên cao nhất lịch sử</v>
      </c>
      <c r="G32" t="str">
        <v>Lợi nhuận nửa đầu năm 2024 của TCM đạt đỉnh lịch sử 161 tỷ đồng. Doanh thu thuần tăng 6% đạt 1.884 tỷ đồng, hoàn thành 58% kế hoạch lợi nhuận. Cải thiện biên lãi gộp lên 18,4% và giảm chi phí hoạt động giúp công ty tăng trưởng. Lĩnh vực may chiếm 75% doanh thu, xuất khẩu chiếm 88% với châu Á là thị trường chính. TCM đang mở rộng sang EU, CPTPP, Trung Đông, Nam Mỹ bù đắp khó khăn tại Mỹ.</v>
      </c>
      <c r="H32" t="str">
        <v>https://cdn.vietnambiz.vn/1881912202208555/images/2025/07/29/tcm-1-20250729161336634.png?width=700</v>
      </c>
    </row>
    <row r="33" spans="1:8" x14ac:dyDescent="0.35">
      <c r="A33" t="str">
        <f t="shared" si="2"/>
        <v/>
      </c>
      <c r="B33" t="str">
        <v/>
      </c>
      <c r="C33" t="str">
        <v>Vietnambiz</v>
      </c>
      <c r="D33" t="str">
        <v>Tích cực</v>
      </c>
      <c r="E33" s="17">
        <v>45867.488194444442</v>
      </c>
      <c r="F33" t="str">
        <v>Điện Gia Lai tiếp tục đột biến, lãi 6 tháng cao hơn 3 năm trước cộng lại</v>
      </c>
      <c r="G33" t="str">
        <v>Bán Thủy điện Trường Phú và Điện gió Tân Phú Đông 1 tăng doanh thu, giúp lãi bán niên Điện Gia Lai đạt 771 tỷ đồng. Lợi nhuận sau thuế tăng vọt 8 lần, đạt 166 tỷ đồng trong quý II/2024. Lũy kế 6 tháng, công ty đạt lợi nhuận sau thuế 711 tỷ đồng, gấp 6 lần cùng kỳ. Mức lợi nhuận này cao hơn tổng 3 năm trước cộng lại. Công ty đã vượt 12% chỉ tiêu lợi nhuận năm nay.</v>
      </c>
      <c r="H33" t="str">
        <v>https://cdn.vietnambiz.vn/1881912202208555/images/2025/07/29/geg-1-20250729110140398.png?width=700</v>
      </c>
    </row>
    <row r="34" spans="1:8" x14ac:dyDescent="0.35">
      <c r="A34" t="str">
        <f t="shared" si="2"/>
        <v>x</v>
      </c>
      <c r="B34" t="str">
        <v>x</v>
      </c>
      <c r="C34" t="str">
        <v>Vietnambiz</v>
      </c>
      <c r="D34" t="str">
        <v>Tiêu cực</v>
      </c>
      <c r="E34" s="17">
        <v>45867.414583333331</v>
      </c>
      <c r="F34" t="str">
        <v>Novaland lỗ hơn 600 tỷ trong nửa đầu, dòng tiền kinh doanh âm kỷ lục</v>
      </c>
      <c r="G34" t="str">
        <v>Novaland lỗ ròng 161 tỷ đồng quý II/2025, nợ 32.000 tỷ đồng đáo hạn 12 tháng. Nửa đầu năm 2025, doanh thu 3.750 tỷ đồng, lỗ ròng 600 tỷ. Doanh nghiệp gặp khó khăn thanh toán các khoản nợ tồn đọng còn lại. Novaland tiếp tục tìm phương án tái cấu trúc nợ đến cuối năm 2026. Sắp tới, công ty họp ĐHĐCĐ bất thường về phát hành cổ phiếu.</v>
      </c>
      <c r="H34" t="str">
        <v>https://cdn.vietnambiz.vn/1881912202208555/images/2025/07/29/screenshot-2025-07-29-at-100417-20250729100601883.png?width=700</v>
      </c>
    </row>
    <row r="35" spans="1:8" x14ac:dyDescent="0.35">
      <c r="A35" t="str">
        <f t="shared" si="2"/>
        <v/>
      </c>
      <c r="B35" t="str">
        <v/>
      </c>
      <c r="C35" t="str">
        <v>Vietnambiz</v>
      </c>
      <c r="D35" t="str">
        <v>Tích cực</v>
      </c>
      <c r="E35" s="17">
        <v>45867.408333333333</v>
      </c>
      <c r="F35" t="str">
        <v>Tăng cho thuê đất, lợi nhuận Viglacera gấp 3 lần cùng kỳ</v>
      </c>
      <c r="G35" t="str">
        <v xml:space="preserve">Lợi nhuận sau thuế quý II/2025 của Viglacera tăng mạnh 216% đạt 540 tỷ đồng nhờ KCN. Doanh thu thuần quý II đạt 3.240 tỷ đồng, tăng 19%, mảng KCN chiếm 1.005 tỷ đồng. Lợi nhuận gộp tăng 76% đạt 1.147 tỷ đồng, KCN đóng góp 807 tỷ, vượt trội so với cùng kỳ. 6 tháng đầu năm 2025, doanh thu đạt 6.095 tỷ, lợi nhuận sau thuế đạt 839 tỷ, tăng 106%. Tổng tài sản của Viglacera đạt 25.502 tỷ đồng, tăng 2,7% so với đầu năm.
</v>
      </c>
      <c r="H35" t="str">
        <v>https://cdn.vietnambiz.vn/1881912202208555/images/2025/07/28/vgcvietnambiz3dgradientlegend-20250728192629576.png?width=700</v>
      </c>
    </row>
    <row r="36" spans="1:8" x14ac:dyDescent="0.35">
      <c r="A36" t="str">
        <f t="shared" si="2"/>
        <v/>
      </c>
      <c r="B36" t="str">
        <v/>
      </c>
      <c r="C36" t="str">
        <v>CafeF</v>
      </c>
      <c r="D36" t="str">
        <v>Tiêu cực</v>
      </c>
      <c r="E36" s="17">
        <v>45866.681944444441</v>
      </c>
      <c r="F36" t="str">
        <v>Hai cổ phiếu "ngậm ngùi" đứng ngoài cuộc vui giữa ngày VN-Index lên đỉnh mới</v>
      </c>
      <c r="G36" t="str">
        <v xml:space="preserve">Phiên 28/7, VN-Index đạt 1.577,42 điểm, thanh khoản kỷ lục 46.500 tỷ đồng. Cổ phiếu LDG giảm sàn lần thứ tư, hiện giá chỉ còn 5.630 đồng/cp, giảm 20%. Vinasun cũng giảm sàn do kết quả kinh doanh quý 2/2025 kém, lãi 10 tỷ đồng. LDG ghi nhận lỗ lũy kế 1.375 tỷ đồng, trong khi Vinasun hoàn thành 40% mục tiêu lợi nhuận. Nhóm chứng khoán, ngân hàng tăng mạnh, trong khi hai mã trên lại "ngụp lặn".
</v>
      </c>
      <c r="H36" t="str">
        <v>https://cafefcdn.com/thumb_w/640/203337114487263232/2025/7/28/avatar1753694523107-1753694523509536397885.jpg</v>
      </c>
    </row>
  </sheetData>
  <mergeCells count="3">
    <mergeCell ref="A1:H1"/>
    <mergeCell ref="A13:H13"/>
    <mergeCell ref="A25:H2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C7982-81C2-4B7E-A61E-AF5A693AAECF}">
  <dimension ref="A1:Q66"/>
  <sheetViews>
    <sheetView topLeftCell="C22" workbookViewId="0">
      <selection activeCell="G46" sqref="G46"/>
    </sheetView>
  </sheetViews>
  <sheetFormatPr defaultRowHeight="14.5" x14ac:dyDescent="0.35"/>
  <cols>
    <col min="1" max="1" width="10.7265625" style="2" bestFit="1" customWidth="1"/>
    <col min="2" max="2" width="12" bestFit="1" customWidth="1"/>
    <col min="3" max="3" width="12.7265625" bestFit="1" customWidth="1"/>
    <col min="4" max="5" width="12" bestFit="1" customWidth="1"/>
    <col min="7" max="7" width="10.7265625" style="2" bestFit="1" customWidth="1"/>
    <col min="8" max="8" width="12" bestFit="1" customWidth="1"/>
    <col min="9" max="10" width="12.7265625" bestFit="1" customWidth="1"/>
    <col min="11" max="11" width="12" bestFit="1" customWidth="1"/>
    <col min="13" max="13" width="10.7265625" style="2" bestFit="1" customWidth="1"/>
    <col min="14" max="14" width="12" bestFit="1" customWidth="1"/>
    <col min="15" max="16" width="12.7265625" bestFit="1" customWidth="1"/>
    <col min="17" max="17" width="12" bestFit="1" customWidth="1"/>
  </cols>
  <sheetData>
    <row r="1" spans="1:17" ht="20" thickBot="1" x14ac:dyDescent="0.5">
      <c r="A1" s="69" t="s">
        <v>24</v>
      </c>
      <c r="B1" s="69"/>
      <c r="C1" s="69"/>
      <c r="D1" s="69"/>
      <c r="E1" s="69"/>
      <c r="G1" s="69" t="s">
        <v>25</v>
      </c>
      <c r="H1" s="69"/>
      <c r="I1" s="69"/>
      <c r="J1" s="69"/>
      <c r="K1" s="69"/>
      <c r="M1" s="69" t="s">
        <v>39</v>
      </c>
      <c r="N1" s="69"/>
      <c r="O1" s="69"/>
      <c r="P1" s="69"/>
      <c r="Q1" s="69"/>
    </row>
    <row r="2" spans="1:17" ht="15" thickTop="1" x14ac:dyDescent="0.35">
      <c r="A2" s="2" t="str" cm="1">
        <f t="array" ref="A2:E22">_xlfn.CHOOSECOLS(_xlfn.VSTACK(daily_8h30_data[#Headers],
  _xlfn._xlws.SORT(_xlfn._xlws.FILTER(daily_8h30_data[], daily_8h30_data[ticker]=A1), 1, -1)
 ), 1, 3, 4, 5, 6)</f>
        <v>date</v>
      </c>
      <c r="B2" t="str">
        <v>close</v>
      </c>
      <c r="C2" t="str">
        <v>1d_diff</v>
      </c>
      <c r="D2" t="str">
        <v>1d_change</v>
      </c>
      <c r="E2" t="str">
        <v>cum_change</v>
      </c>
      <c r="G2" s="2" t="str" cm="1">
        <f t="array" ref="G2:K22">_xlfn.CHOOSECOLS(_xlfn.VSTACK(daily_8h30_data[#Headers],
  _xlfn._xlws.SORT(_xlfn._xlws.FILTER(daily_8h30_data[], daily_8h30_data[ticker]=G1), 1, -1)
 ), 1, 3, 4, 5, 6)</f>
        <v>date</v>
      </c>
      <c r="H2" t="str">
        <v>close</v>
      </c>
      <c r="I2" t="str">
        <v>1d_diff</v>
      </c>
      <c r="J2" t="str">
        <v>1d_change</v>
      </c>
      <c r="K2" t="str">
        <v>cum_change</v>
      </c>
      <c r="M2" s="2" t="str" cm="1">
        <f t="array" ref="M2:Q22">_xlfn.CHOOSECOLS(_xlfn.VSTACK(daily_8h30_data[#Headers],
  _xlfn._xlws.SORT(_xlfn._xlws.FILTER(daily_8h30_data[], daily_8h30_data[ticker]=M1), 1, -1)
 ), 1, 3, 4, 5, 6)</f>
        <v>date</v>
      </c>
      <c r="N2" t="str">
        <v>close</v>
      </c>
      <c r="O2" t="str">
        <v>1d_diff</v>
      </c>
      <c r="P2" t="str">
        <v>1d_change</v>
      </c>
      <c r="Q2" t="str">
        <v>cum_change</v>
      </c>
    </row>
    <row r="3" spans="1:17" x14ac:dyDescent="0.35">
      <c r="A3" s="2">
        <v>45868</v>
      </c>
      <c r="B3">
        <v>1507.6300048828125</v>
      </c>
      <c r="C3">
        <v>14.219970703125</v>
      </c>
      <c r="D3">
        <v>9.5218127491261129E-3</v>
      </c>
      <c r="E3">
        <v>8.6832733312949384E-2</v>
      </c>
      <c r="G3" s="2">
        <v>45868</v>
      </c>
      <c r="H3">
        <v>1630.780029296875</v>
      </c>
      <c r="I3">
        <v>9.489990234375</v>
      </c>
      <c r="J3">
        <v>5.8533575151442641E-3</v>
      </c>
      <c r="K3">
        <v>9.7231210718505046E-2</v>
      </c>
      <c r="M3" s="2">
        <v>45868</v>
      </c>
      <c r="N3">
        <v>1623.300048828125</v>
      </c>
      <c r="O3">
        <v>2.300048828125</v>
      </c>
      <c r="P3">
        <v>1.4189073584978118E-3</v>
      </c>
      <c r="Q3">
        <v>0.10156303307416781</v>
      </c>
    </row>
    <row r="4" spans="1:17" x14ac:dyDescent="0.35">
      <c r="A4" s="2">
        <v>45867</v>
      </c>
      <c r="B4">
        <v>1493.4100341796875</v>
      </c>
      <c r="C4">
        <v>-64.010009765625</v>
      </c>
      <c r="D4">
        <v>-4.1100029510004576E-2</v>
      </c>
      <c r="E4">
        <v>7.7310920563823271E-2</v>
      </c>
      <c r="G4" s="2">
        <v>45867</v>
      </c>
      <c r="H4">
        <v>1621.2900390625</v>
      </c>
      <c r="I4">
        <v>-74.3399658203125</v>
      </c>
      <c r="J4">
        <v>-4.3842091497696911E-2</v>
      </c>
      <c r="K4">
        <v>9.1377853203360782E-2</v>
      </c>
      <c r="M4" s="2">
        <v>45867</v>
      </c>
      <c r="N4">
        <v>1621</v>
      </c>
      <c r="O4">
        <v>-72</v>
      </c>
      <c r="P4">
        <v>-4.2528056704075556E-2</v>
      </c>
      <c r="Q4">
        <v>0.10014412571567</v>
      </c>
    </row>
    <row r="5" spans="1:17" x14ac:dyDescent="0.35">
      <c r="A5" s="2">
        <v>45866</v>
      </c>
      <c r="B5">
        <v>1557.4200439453125</v>
      </c>
      <c r="C5">
        <v>26.2900390625</v>
      </c>
      <c r="D5">
        <v>1.7170350642114363E-2</v>
      </c>
      <c r="E5">
        <v>0.11841095007382785</v>
      </c>
      <c r="G5" s="2">
        <v>45866</v>
      </c>
      <c r="H5">
        <v>1695.6300048828125</v>
      </c>
      <c r="I5">
        <v>26.300048828125</v>
      </c>
      <c r="J5">
        <v>1.5754853456462659E-2</v>
      </c>
      <c r="K5">
        <v>0.13521994470105769</v>
      </c>
      <c r="M5" s="2">
        <v>45866</v>
      </c>
      <c r="N5">
        <v>1693</v>
      </c>
      <c r="O5">
        <v>20</v>
      </c>
      <c r="P5">
        <v>1.1954572624028659E-2</v>
      </c>
      <c r="Q5">
        <v>0.14267218241974555</v>
      </c>
    </row>
    <row r="6" spans="1:17" x14ac:dyDescent="0.35">
      <c r="A6" s="2">
        <v>45863</v>
      </c>
      <c r="B6">
        <v>1531.1300048828125</v>
      </c>
      <c r="C6">
        <v>10.1099853515625</v>
      </c>
      <c r="D6">
        <v>6.6468456836472622E-3</v>
      </c>
      <c r="E6">
        <v>0.10124059943171348</v>
      </c>
      <c r="G6" s="2">
        <v>45863</v>
      </c>
      <c r="H6">
        <v>1669.3299560546875</v>
      </c>
      <c r="I6">
        <v>8.0999755859375</v>
      </c>
      <c r="J6">
        <v>4.8758905637207306E-3</v>
      </c>
      <c r="K6">
        <v>0.11946509124459503</v>
      </c>
      <c r="M6" s="2">
        <v>45863</v>
      </c>
      <c r="N6">
        <v>1673</v>
      </c>
      <c r="O6">
        <v>17.5</v>
      </c>
      <c r="P6">
        <v>1.0570824524312794E-2</v>
      </c>
      <c r="Q6">
        <v>0.13071760979571689</v>
      </c>
    </row>
    <row r="7" spans="1:17" x14ac:dyDescent="0.35">
      <c r="A7" s="2">
        <v>45862</v>
      </c>
      <c r="B7">
        <v>1521.02001953125</v>
      </c>
      <c r="C7">
        <v>8.7099609375</v>
      </c>
      <c r="D7">
        <v>5.75937512813951E-3</v>
      </c>
      <c r="E7">
        <v>9.4593753748066223E-2</v>
      </c>
      <c r="G7" s="2">
        <v>45862</v>
      </c>
      <c r="H7">
        <v>1661.22998046875</v>
      </c>
      <c r="I7">
        <v>8.219970703125</v>
      </c>
      <c r="J7">
        <v>4.9727289336201075E-3</v>
      </c>
      <c r="K7">
        <v>0.1145892006808743</v>
      </c>
      <c r="M7" s="2">
        <v>45862</v>
      </c>
      <c r="N7">
        <v>1655.5</v>
      </c>
      <c r="O7">
        <v>2.5</v>
      </c>
      <c r="P7">
        <v>1.5124016938898865E-3</v>
      </c>
      <c r="Q7">
        <v>0.1201467852714041</v>
      </c>
    </row>
    <row r="8" spans="1:17" x14ac:dyDescent="0.35">
      <c r="A8" s="2">
        <v>45861</v>
      </c>
      <c r="B8">
        <v>1512.31005859375</v>
      </c>
      <c r="C8">
        <v>2.77001953125</v>
      </c>
      <c r="D8">
        <v>1.835008982584041E-3</v>
      </c>
      <c r="E8">
        <v>8.8834378619926713E-2</v>
      </c>
      <c r="G8" s="2">
        <v>45861</v>
      </c>
      <c r="H8">
        <v>1653.010009765625</v>
      </c>
      <c r="I8">
        <v>-2.969970703125</v>
      </c>
      <c r="J8">
        <v>-1.7934822510863313E-3</v>
      </c>
      <c r="K8">
        <v>0.1096164717472542</v>
      </c>
      <c r="M8" s="2">
        <v>45861</v>
      </c>
      <c r="N8">
        <v>1653</v>
      </c>
      <c r="O8">
        <v>-2</v>
      </c>
      <c r="P8">
        <v>-1.2084592145015227E-3</v>
      </c>
      <c r="Q8">
        <v>0.11863438357751421</v>
      </c>
    </row>
    <row r="9" spans="1:17" x14ac:dyDescent="0.35">
      <c r="A9" s="2">
        <v>45860</v>
      </c>
      <c r="B9">
        <v>1509.5400390625</v>
      </c>
      <c r="C9">
        <v>24.489990234375</v>
      </c>
      <c r="D9">
        <v>1.6491020119961952E-2</v>
      </c>
      <c r="E9">
        <v>8.6999369637342672E-2</v>
      </c>
      <c r="G9" s="2">
        <v>45860</v>
      </c>
      <c r="H9">
        <v>1655.97998046875</v>
      </c>
      <c r="I9">
        <v>27.919921875</v>
      </c>
      <c r="J9">
        <v>1.714919651005764E-2</v>
      </c>
      <c r="K9">
        <v>0.11140995399834053</v>
      </c>
      <c r="M9" s="2">
        <v>45860</v>
      </c>
      <c r="N9">
        <v>1655</v>
      </c>
      <c r="O9">
        <v>30.5</v>
      </c>
      <c r="P9">
        <v>1.8775007694675327E-2</v>
      </c>
      <c r="Q9">
        <v>0.11984284279201574</v>
      </c>
    </row>
    <row r="10" spans="1:17" x14ac:dyDescent="0.35">
      <c r="A10" s="2">
        <v>45859</v>
      </c>
      <c r="B10">
        <v>1485.050048828125</v>
      </c>
      <c r="C10">
        <v>-12.22998046875</v>
      </c>
      <c r="D10">
        <v>-8.1681316984459906E-3</v>
      </c>
      <c r="E10">
        <v>7.050834951738072E-2</v>
      </c>
      <c r="G10" s="2">
        <v>45859</v>
      </c>
      <c r="H10">
        <v>1628.06005859375</v>
      </c>
      <c r="I10">
        <v>-15.8499755859375</v>
      </c>
      <c r="J10">
        <v>-9.641631997122424E-3</v>
      </c>
      <c r="K10">
        <v>9.4260757488282887E-2</v>
      </c>
      <c r="M10" s="2">
        <v>45859</v>
      </c>
      <c r="N10">
        <v>1624.5</v>
      </c>
      <c r="O10">
        <v>-13.5</v>
      </c>
      <c r="P10">
        <v>-8.2417582417582125E-3</v>
      </c>
      <c r="Q10">
        <v>0.10106783509734041</v>
      </c>
    </row>
    <row r="11" spans="1:17" x14ac:dyDescent="0.35">
      <c r="A11" s="2">
        <v>45856</v>
      </c>
      <c r="B11">
        <v>1497.280029296875</v>
      </c>
      <c r="C11">
        <v>7.27001953125</v>
      </c>
      <c r="D11">
        <v>4.8791749609746748E-3</v>
      </c>
      <c r="E11">
        <v>7.867648121582671E-2</v>
      </c>
      <c r="G11" s="2">
        <v>45856</v>
      </c>
      <c r="H11">
        <v>1643.9100341796875</v>
      </c>
      <c r="I11">
        <v>9.2100830078125</v>
      </c>
      <c r="J11">
        <v>5.6341122425616064E-3</v>
      </c>
      <c r="K11">
        <v>0.10390238948540531</v>
      </c>
      <c r="M11" s="2">
        <v>45856</v>
      </c>
      <c r="N11">
        <v>1638</v>
      </c>
      <c r="O11">
        <v>0</v>
      </c>
      <c r="P11">
        <v>0</v>
      </c>
      <c r="Q11">
        <v>0.10930959333909862</v>
      </c>
    </row>
    <row r="12" spans="1:17" x14ac:dyDescent="0.35">
      <c r="A12" s="2">
        <v>45855</v>
      </c>
      <c r="B12">
        <v>1490.010009765625</v>
      </c>
      <c r="C12">
        <v>14.5400390625</v>
      </c>
      <c r="D12">
        <v>9.8545137150918283E-3</v>
      </c>
      <c r="E12">
        <v>7.3797306254852035E-2</v>
      </c>
      <c r="G12" s="2">
        <v>45855</v>
      </c>
      <c r="H12">
        <v>1634.699951171875</v>
      </c>
      <c r="I12">
        <v>20.2799072265625</v>
      </c>
      <c r="J12">
        <v>1.2561729088176099E-2</v>
      </c>
      <c r="K12">
        <v>9.8268277242843705E-2</v>
      </c>
      <c r="M12" s="2">
        <v>45855</v>
      </c>
      <c r="N12">
        <v>1638</v>
      </c>
      <c r="O12">
        <v>20</v>
      </c>
      <c r="P12">
        <v>1.2360939431396822E-2</v>
      </c>
      <c r="Q12">
        <v>0.10930959333909862</v>
      </c>
    </row>
    <row r="13" spans="1:17" x14ac:dyDescent="0.35">
      <c r="A13" s="2">
        <v>45854</v>
      </c>
      <c r="B13">
        <v>1475.469970703125</v>
      </c>
      <c r="C13">
        <v>14.8199462890625</v>
      </c>
      <c r="D13">
        <v>1.0146130860475999E-2</v>
      </c>
      <c r="E13">
        <v>6.3942792539760207E-2</v>
      </c>
      <c r="G13" s="2">
        <v>45854</v>
      </c>
      <c r="H13">
        <v>1614.4200439453125</v>
      </c>
      <c r="I13">
        <v>20.580078125</v>
      </c>
      <c r="J13">
        <v>1.2912261310004114E-2</v>
      </c>
      <c r="K13">
        <v>8.5706548154667606E-2</v>
      </c>
      <c r="M13" s="2">
        <v>45854</v>
      </c>
      <c r="N13">
        <v>1618</v>
      </c>
      <c r="O13">
        <v>24</v>
      </c>
      <c r="P13">
        <v>1.5056461731492998E-2</v>
      </c>
      <c r="Q13">
        <v>9.6948653907701798E-2</v>
      </c>
    </row>
    <row r="14" spans="1:17" x14ac:dyDescent="0.35">
      <c r="A14" s="2">
        <v>45853</v>
      </c>
      <c r="B14">
        <v>1460.6500244140625</v>
      </c>
      <c r="C14">
        <v>-9.77001953125</v>
      </c>
      <c r="D14">
        <v>-6.6443731989913601E-3</v>
      </c>
      <c r="E14">
        <v>5.3796661679284208E-2</v>
      </c>
      <c r="G14" s="2">
        <v>45853</v>
      </c>
      <c r="H14">
        <v>1593.8399658203125</v>
      </c>
      <c r="I14">
        <v>-11.820068359375</v>
      </c>
      <c r="J14">
        <v>-7.3615012566553562E-3</v>
      </c>
      <c r="K14">
        <v>7.2794286844663492E-2</v>
      </c>
      <c r="M14" s="2">
        <v>45853</v>
      </c>
      <c r="N14">
        <v>1594</v>
      </c>
      <c r="O14">
        <v>-7.199951171875</v>
      </c>
      <c r="P14">
        <v>-4.4965971717683129E-3</v>
      </c>
      <c r="Q14">
        <v>8.18921921762088E-2</v>
      </c>
    </row>
    <row r="15" spans="1:17" x14ac:dyDescent="0.35">
      <c r="A15" s="2">
        <v>45852</v>
      </c>
      <c r="B15">
        <v>1470.4200439453125</v>
      </c>
      <c r="C15">
        <v>12.6600341796875</v>
      </c>
      <c r="D15">
        <v>8.6845805172848234E-3</v>
      </c>
      <c r="E15">
        <v>6.0441034878275568E-2</v>
      </c>
      <c r="G15" s="2">
        <v>45852</v>
      </c>
      <c r="H15">
        <v>1605.6600341796875</v>
      </c>
      <c r="I15">
        <v>11.6500244140625</v>
      </c>
      <c r="J15">
        <v>7.3086268860855785E-3</v>
      </c>
      <c r="K15">
        <v>8.0155788101318848E-2</v>
      </c>
      <c r="M15" s="2">
        <v>45852</v>
      </c>
      <c r="N15">
        <v>1601.199951171875</v>
      </c>
      <c r="O15">
        <v>5.2999267578125</v>
      </c>
      <c r="P15">
        <v>3.3209641435767434E-3</v>
      </c>
      <c r="Q15">
        <v>8.6388789347977113E-2</v>
      </c>
    </row>
    <row r="16" spans="1:17" x14ac:dyDescent="0.35">
      <c r="A16" s="2">
        <v>45849</v>
      </c>
      <c r="B16">
        <v>1457.760009765625</v>
      </c>
      <c r="C16">
        <v>12.1199951171875</v>
      </c>
      <c r="D16">
        <v>8.3838265366049658E-3</v>
      </c>
      <c r="E16">
        <v>5.1756454360990745E-2</v>
      </c>
      <c r="G16" s="2">
        <v>45849</v>
      </c>
      <c r="H16">
        <v>1594.010009765625</v>
      </c>
      <c r="I16">
        <v>24.6700439453125</v>
      </c>
      <c r="J16">
        <v>1.572001254197164E-2</v>
      </c>
      <c r="K16">
        <v>7.2847161215233269E-2</v>
      </c>
      <c r="M16" s="2">
        <v>45849</v>
      </c>
      <c r="N16">
        <v>1595.9000244140625</v>
      </c>
      <c r="O16">
        <v>28</v>
      </c>
      <c r="P16">
        <v>1.7858281500100048E-2</v>
      </c>
      <c r="Q16">
        <v>8.306782520440037E-2</v>
      </c>
    </row>
    <row r="17" spans="1:17" x14ac:dyDescent="0.35">
      <c r="A17" s="2">
        <v>45848</v>
      </c>
      <c r="B17">
        <v>1445.6400146484375</v>
      </c>
      <c r="C17">
        <v>14.320068359375</v>
      </c>
      <c r="D17">
        <v>1.0004798994454056E-2</v>
      </c>
      <c r="E17">
        <v>4.3372627824385779E-2</v>
      </c>
      <c r="G17" s="2">
        <v>45848</v>
      </c>
      <c r="H17">
        <v>1569.3399658203125</v>
      </c>
      <c r="I17">
        <v>26.0699462890625</v>
      </c>
      <c r="J17">
        <v>1.6892666843214554E-2</v>
      </c>
      <c r="K17">
        <v>5.712714867326163E-2</v>
      </c>
      <c r="M17" s="2">
        <v>45848</v>
      </c>
      <c r="N17">
        <v>1567.9000244140625</v>
      </c>
      <c r="O17">
        <v>34.9000244140625</v>
      </c>
      <c r="P17">
        <v>2.2765834581906397E-2</v>
      </c>
      <c r="Q17">
        <v>6.5209543704300321E-2</v>
      </c>
    </row>
    <row r="18" spans="1:17" x14ac:dyDescent="0.35">
      <c r="A18" s="2">
        <v>45847</v>
      </c>
      <c r="B18">
        <v>1431.3199462890625</v>
      </c>
      <c r="C18">
        <v>15.8599853515625</v>
      </c>
      <c r="D18">
        <v>1.1204827963525066E-2</v>
      </c>
      <c r="E18">
        <v>3.3367828829931723E-2</v>
      </c>
      <c r="G18" s="2">
        <v>45847</v>
      </c>
      <c r="H18">
        <v>1543.27001953125</v>
      </c>
      <c r="I18">
        <v>14</v>
      </c>
      <c r="J18">
        <v>9.1546946067060375E-3</v>
      </c>
      <c r="K18">
        <v>4.0234481830047075E-2</v>
      </c>
      <c r="M18" s="2">
        <v>45847</v>
      </c>
      <c r="N18">
        <v>1533</v>
      </c>
      <c r="O18">
        <v>21</v>
      </c>
      <c r="P18">
        <v>1.388888888888884E-2</v>
      </c>
      <c r="Q18">
        <v>4.2443709122393924E-2</v>
      </c>
    </row>
    <row r="19" spans="1:17" x14ac:dyDescent="0.35">
      <c r="A19" s="2">
        <v>45846</v>
      </c>
      <c r="B19">
        <v>1415.4599609375</v>
      </c>
      <c r="C19">
        <v>13.39990234375</v>
      </c>
      <c r="D19">
        <v>9.5572955392437819E-3</v>
      </c>
      <c r="E19">
        <v>2.2163000866406657E-2</v>
      </c>
      <c r="G19" s="2">
        <v>45846</v>
      </c>
      <c r="H19">
        <v>1529.27001953125</v>
      </c>
      <c r="I19">
        <v>20.6099853515625</v>
      </c>
      <c r="J19">
        <v>1.3661119725206339E-2</v>
      </c>
      <c r="K19">
        <v>3.1079787223341038E-2</v>
      </c>
      <c r="M19" s="2">
        <v>45846</v>
      </c>
      <c r="N19">
        <v>1512</v>
      </c>
      <c r="O19">
        <v>19.0999755859375</v>
      </c>
      <c r="P19">
        <v>1.279387452179459E-2</v>
      </c>
      <c r="Q19">
        <v>2.8554820233505085E-2</v>
      </c>
    </row>
    <row r="20" spans="1:17" x14ac:dyDescent="0.35">
      <c r="A20" s="2">
        <v>45845</v>
      </c>
      <c r="B20">
        <v>1402.06005859375</v>
      </c>
      <c r="C20">
        <v>15.090087890625</v>
      </c>
      <c r="D20">
        <v>1.0879895173920184E-2</v>
      </c>
      <c r="E20">
        <v>1.2605705327162875E-2</v>
      </c>
      <c r="G20" s="2">
        <v>45845</v>
      </c>
      <c r="H20">
        <v>1508.6600341796875</v>
      </c>
      <c r="I20">
        <v>19.8900146484375</v>
      </c>
      <c r="J20">
        <v>1.3360031695627494E-2</v>
      </c>
      <c r="K20">
        <v>1.7418667498134699E-2</v>
      </c>
      <c r="M20" s="2">
        <v>45845</v>
      </c>
      <c r="N20">
        <v>1492.9000244140625</v>
      </c>
      <c r="O20">
        <v>20.7000732421875</v>
      </c>
      <c r="P20">
        <v>1.406063981031247E-2</v>
      </c>
      <c r="Q20">
        <v>1.5760945711710495E-2</v>
      </c>
    </row>
    <row r="21" spans="1:17" x14ac:dyDescent="0.35">
      <c r="A21" s="2">
        <v>45842</v>
      </c>
      <c r="B21">
        <v>1386.969970703125</v>
      </c>
      <c r="C21">
        <v>5.010009765625</v>
      </c>
      <c r="D21">
        <v>3.6252929949043278E-3</v>
      </c>
      <c r="E21">
        <v>1.7258101532426906E-3</v>
      </c>
      <c r="G21" s="2">
        <v>45842</v>
      </c>
      <c r="H21">
        <v>1488.77001953125</v>
      </c>
      <c r="I21">
        <v>7.570068359375</v>
      </c>
      <c r="J21">
        <v>5.1107673568215883E-3</v>
      </c>
      <c r="K21">
        <v>4.0586358025072045E-3</v>
      </c>
      <c r="M21" s="2">
        <v>45842</v>
      </c>
      <c r="N21">
        <v>1472.199951171875</v>
      </c>
      <c r="O21">
        <v>1.199951171875</v>
      </c>
      <c r="P21">
        <v>8.157383901257198E-4</v>
      </c>
      <c r="Q21">
        <v>1.7003059013980248E-3</v>
      </c>
    </row>
    <row r="22" spans="1:17" x14ac:dyDescent="0.35">
      <c r="A22" s="2">
        <v>45841</v>
      </c>
      <c r="B22">
        <v>1381.9599609375</v>
      </c>
      <c r="C22">
        <v>-2.6300048828125</v>
      </c>
      <c r="D22">
        <v>-1.8994828416616372E-3</v>
      </c>
      <c r="E22">
        <v>-1.8994828416616372E-3</v>
      </c>
      <c r="G22" s="2">
        <v>45841</v>
      </c>
      <c r="H22">
        <v>1481.199951171875</v>
      </c>
      <c r="I22">
        <v>-1.56005859375</v>
      </c>
      <c r="J22">
        <v>-1.0521315543143839E-3</v>
      </c>
      <c r="K22">
        <v>-1.0521315543143839E-3</v>
      </c>
      <c r="M22" s="2">
        <v>45841</v>
      </c>
      <c r="N22">
        <v>1471</v>
      </c>
      <c r="O22">
        <v>1.300048828125</v>
      </c>
      <c r="P22">
        <v>8.8456751127230504E-4</v>
      </c>
      <c r="Q22">
        <v>8.8456751127230504E-4</v>
      </c>
    </row>
    <row r="23" spans="1:17" ht="20" thickBot="1" x14ac:dyDescent="0.5">
      <c r="A23" s="69" t="s">
        <v>22</v>
      </c>
      <c r="B23" s="69"/>
      <c r="C23" s="69"/>
      <c r="D23" s="69"/>
      <c r="E23" s="69"/>
      <c r="G23" s="69" t="s">
        <v>23</v>
      </c>
      <c r="H23" s="69"/>
      <c r="I23" s="69"/>
      <c r="J23" s="69"/>
      <c r="K23" s="69"/>
      <c r="M23" s="69" t="s">
        <v>21</v>
      </c>
      <c r="N23" s="69"/>
      <c r="O23" s="69"/>
      <c r="P23" s="69"/>
      <c r="Q23" s="69"/>
    </row>
    <row r="24" spans="1:17" ht="15" thickTop="1" x14ac:dyDescent="0.35">
      <c r="A24" s="2" t="str" cm="1">
        <f t="array" ref="A24:E44">_xlfn.CHOOSECOLS(_xlfn.VSTACK(daily_8h30_data[#Headers],
  _xlfn._xlws.SORT(_xlfn._xlws.FILTER(daily_8h30_data[], daily_8h30_data[ticker]=A23), 1, -1)
 ), 1, 3, 4, 5, 6)</f>
        <v>date</v>
      </c>
      <c r="B24" t="str">
        <v>close</v>
      </c>
      <c r="C24" t="str">
        <v>1d_diff</v>
      </c>
      <c r="D24" t="str">
        <v>1d_change</v>
      </c>
      <c r="E24" t="str">
        <v>cum_change</v>
      </c>
      <c r="G24" s="2" t="str" cm="1">
        <f t="array" ref="G24:K44">_xlfn.CHOOSECOLS(_xlfn.VSTACK(daily_8h30_data[#Headers],
  _xlfn._xlws.SORT(_xlfn._xlws.FILTER(daily_8h30_data[], daily_8h30_data[ticker]=G23), 1, -1)
 ), 1, 3, 4, 5, 6)</f>
        <v>date</v>
      </c>
      <c r="H24" t="str">
        <v>close</v>
      </c>
      <c r="I24" t="str">
        <v>1d_diff</v>
      </c>
      <c r="J24" t="str">
        <v>1d_change</v>
      </c>
      <c r="K24" t="str">
        <v>cum_change</v>
      </c>
      <c r="M24" s="2" t="str" cm="1">
        <f t="array" ref="M24:Q44">_xlfn.CHOOSECOLS(_xlfn.VSTACK(daily_8h30_data[#Headers],
  _xlfn._xlws.SORT(_xlfn._xlws.FILTER(daily_8h30_data[], daily_8h30_data[ticker]=M23), 1, -1)
 ), 1, 3, 4, 5, 6)</f>
        <v>date</v>
      </c>
      <c r="N24" t="str">
        <v>close</v>
      </c>
      <c r="O24" t="str">
        <v>1d_diff</v>
      </c>
      <c r="P24" t="str">
        <v>1d_change</v>
      </c>
      <c r="Q24" t="str">
        <v>cum_change</v>
      </c>
    </row>
    <row r="25" spans="1:17" x14ac:dyDescent="0.35">
      <c r="A25" s="2">
        <v>45867</v>
      </c>
      <c r="B25">
        <v>44632.98828125</v>
      </c>
      <c r="C25">
        <v>-204.5703125</v>
      </c>
      <c r="D25">
        <v>-4.562476613713673E-3</v>
      </c>
      <c r="E25">
        <v>1.2498135203304117E-2</v>
      </c>
      <c r="G25" s="2">
        <v>45868</v>
      </c>
      <c r="H25">
        <v>9097.26953125</v>
      </c>
      <c r="I25">
        <v>-39.05078125</v>
      </c>
      <c r="J25">
        <v>-4.2742351312455851E-3</v>
      </c>
      <c r="K25">
        <v>3.6362423825778256E-2</v>
      </c>
      <c r="M25" s="2">
        <v>45868</v>
      </c>
      <c r="N25">
        <v>3615.716796875</v>
      </c>
      <c r="O25">
        <v>6.005615234375</v>
      </c>
      <c r="P25">
        <v>1.6637384356177343E-3</v>
      </c>
      <c r="Q25">
        <v>4.5682081764444105E-2</v>
      </c>
    </row>
    <row r="26" spans="1:17" x14ac:dyDescent="0.35">
      <c r="A26" s="2">
        <v>45866</v>
      </c>
      <c r="B26">
        <v>44837.55859375</v>
      </c>
      <c r="C26">
        <v>-64.36328125</v>
      </c>
      <c r="D26">
        <v>-1.433419296153482E-3</v>
      </c>
      <c r="E26">
        <v>1.706061181701779E-2</v>
      </c>
      <c r="G26" s="2">
        <v>45867</v>
      </c>
      <c r="H26">
        <v>9136.3203125</v>
      </c>
      <c r="I26">
        <v>54.8798828125</v>
      </c>
      <c r="J26">
        <v>6.0430812972240844E-3</v>
      </c>
      <c r="K26">
        <v>4.0636658957023841E-2</v>
      </c>
      <c r="M26" s="2">
        <v>45867</v>
      </c>
      <c r="N26">
        <v>3609.711181640625</v>
      </c>
      <c r="O26">
        <v>11.774169921875</v>
      </c>
      <c r="P26">
        <v>3.272478057154915E-3</v>
      </c>
      <c r="Q26">
        <v>4.401834332882637E-2</v>
      </c>
    </row>
    <row r="27" spans="1:17" x14ac:dyDescent="0.35">
      <c r="A27" s="2">
        <v>45863</v>
      </c>
      <c r="B27">
        <v>44901.921875</v>
      </c>
      <c r="C27">
        <v>208.01171875</v>
      </c>
      <c r="D27">
        <v>4.6541400835771185E-3</v>
      </c>
      <c r="E27">
        <v>1.8494031113171272E-2</v>
      </c>
      <c r="G27" s="2">
        <v>45866</v>
      </c>
      <c r="H27">
        <v>9081.4404296875</v>
      </c>
      <c r="I27">
        <v>-38.869140625</v>
      </c>
      <c r="J27">
        <v>-4.261822510008062E-3</v>
      </c>
      <c r="K27">
        <v>3.4593577659799757E-2</v>
      </c>
      <c r="M27" s="2">
        <v>45866</v>
      </c>
      <c r="N27">
        <v>3597.93701171875</v>
      </c>
      <c r="O27">
        <v>4.28173828125</v>
      </c>
      <c r="P27">
        <v>1.1914716230292388E-3</v>
      </c>
      <c r="Q27">
        <v>4.0745865271671455E-2</v>
      </c>
    </row>
    <row r="28" spans="1:17" x14ac:dyDescent="0.35">
      <c r="A28" s="2">
        <v>45862</v>
      </c>
      <c r="B28">
        <v>44693.91015625</v>
      </c>
      <c r="C28">
        <v>-316.37890625</v>
      </c>
      <c r="D28">
        <v>-7.0290352014998891E-3</v>
      </c>
      <c r="E28">
        <v>1.3839891029594154E-2</v>
      </c>
      <c r="G28" s="2">
        <v>45863</v>
      </c>
      <c r="H28">
        <v>9120.3095703125</v>
      </c>
      <c r="I28">
        <v>-18.060546875</v>
      </c>
      <c r="J28">
        <v>-1.9763422408369813E-3</v>
      </c>
      <c r="K28">
        <v>3.8855400169807819E-2</v>
      </c>
      <c r="M28" s="2">
        <v>45863</v>
      </c>
      <c r="N28">
        <v>3593.6552734375</v>
      </c>
      <c r="O28">
        <v>-12.071533203125</v>
      </c>
      <c r="P28">
        <v>-3.3478779315430085E-3</v>
      </c>
      <c r="Q28">
        <v>3.9554393648642217E-2</v>
      </c>
    </row>
    <row r="29" spans="1:17" x14ac:dyDescent="0.35">
      <c r="A29" s="2">
        <v>45861</v>
      </c>
      <c r="B29">
        <v>45010.2890625</v>
      </c>
      <c r="C29">
        <v>507.84765625</v>
      </c>
      <c r="D29">
        <v>1.1411680802273505E-2</v>
      </c>
      <c r="E29">
        <v>2.0868926231094043E-2</v>
      </c>
      <c r="G29" s="2">
        <v>45862</v>
      </c>
      <c r="H29">
        <v>9138.3701171875</v>
      </c>
      <c r="I29">
        <v>76.8798828125</v>
      </c>
      <c r="J29">
        <v>8.4842427485993799E-3</v>
      </c>
      <c r="K29">
        <v>4.08317424106448E-2</v>
      </c>
      <c r="M29" s="2">
        <v>45862</v>
      </c>
      <c r="N29">
        <v>3605.726806640625</v>
      </c>
      <c r="O29">
        <v>23.4287109375</v>
      </c>
      <c r="P29">
        <v>6.5401343806652523E-3</v>
      </c>
      <c r="Q29">
        <v>4.2902271580185225E-2</v>
      </c>
    </row>
    <row r="30" spans="1:17" x14ac:dyDescent="0.35">
      <c r="A30" s="2">
        <v>45860</v>
      </c>
      <c r="B30">
        <v>44502.44140625</v>
      </c>
      <c r="C30">
        <v>179.37109375</v>
      </c>
      <c r="D30">
        <v>4.0469013650306085E-3</v>
      </c>
      <c r="E30">
        <v>9.4572454288205376E-3</v>
      </c>
      <c r="G30" s="2">
        <v>45861</v>
      </c>
      <c r="H30">
        <v>9061.490234375</v>
      </c>
      <c r="I30">
        <v>37.6806640625</v>
      </c>
      <c r="J30">
        <v>4.17569362129111E-3</v>
      </c>
      <c r="K30">
        <v>3.234749966204542E-2</v>
      </c>
      <c r="M30" s="2">
        <v>45861</v>
      </c>
      <c r="N30">
        <v>3582.298095703125</v>
      </c>
      <c r="O30">
        <v>0.43701171875</v>
      </c>
      <c r="P30">
        <v>1.2200688650487734E-4</v>
      </c>
      <c r="Q30">
        <v>3.6362137199519973E-2</v>
      </c>
    </row>
    <row r="31" spans="1:17" x14ac:dyDescent="0.35">
      <c r="A31" s="2">
        <v>45859</v>
      </c>
      <c r="B31">
        <v>44323.0703125</v>
      </c>
      <c r="C31">
        <v>-19.12109375</v>
      </c>
      <c r="D31">
        <v>-4.3121670678880619E-4</v>
      </c>
      <c r="E31">
        <v>5.4103440637899292E-3</v>
      </c>
      <c r="G31" s="2">
        <v>45860</v>
      </c>
      <c r="H31">
        <v>9023.8095703125</v>
      </c>
      <c r="I31">
        <v>10.8193359375</v>
      </c>
      <c r="J31">
        <v>1.2004158060923142E-3</v>
      </c>
      <c r="K31">
        <v>2.817180604075431E-2</v>
      </c>
      <c r="M31" s="2">
        <v>45860</v>
      </c>
      <c r="N31">
        <v>3581.861083984375</v>
      </c>
      <c r="O31">
        <v>22.06982421875</v>
      </c>
      <c r="P31">
        <v>6.1997523473338312E-3</v>
      </c>
      <c r="Q31">
        <v>3.6240130313015095E-2</v>
      </c>
    </row>
    <row r="32" spans="1:17" x14ac:dyDescent="0.35">
      <c r="A32" s="2">
        <v>45856</v>
      </c>
      <c r="B32">
        <v>44342.19140625</v>
      </c>
      <c r="C32">
        <v>-142.296875</v>
      </c>
      <c r="D32">
        <v>-3.19879761458286E-3</v>
      </c>
      <c r="E32">
        <v>5.8415607705787354E-3</v>
      </c>
      <c r="G32" s="2">
        <v>45859</v>
      </c>
      <c r="H32">
        <v>9012.990234375</v>
      </c>
      <c r="I32">
        <v>20.8701171875</v>
      </c>
      <c r="J32">
        <v>2.320933986147411E-3</v>
      </c>
      <c r="K32">
        <v>2.6971390234661996E-2</v>
      </c>
      <c r="M32" s="2">
        <v>45859</v>
      </c>
      <c r="N32">
        <v>3559.791259765625</v>
      </c>
      <c r="O32">
        <v>25.30859375</v>
      </c>
      <c r="P32">
        <v>7.1604803705347386E-3</v>
      </c>
      <c r="Q32">
        <v>3.0040377965681264E-2</v>
      </c>
    </row>
    <row r="33" spans="1:17" x14ac:dyDescent="0.35">
      <c r="A33" s="2">
        <v>45855</v>
      </c>
      <c r="B33">
        <v>44484.48828125</v>
      </c>
      <c r="C33">
        <v>229.70703125</v>
      </c>
      <c r="D33">
        <v>5.1905585060372239E-3</v>
      </c>
      <c r="E33">
        <v>9.0403583851615954E-3</v>
      </c>
      <c r="G33" s="2">
        <v>45856</v>
      </c>
      <c r="H33">
        <v>8992.1201171875</v>
      </c>
      <c r="I33">
        <v>19.48046875</v>
      </c>
      <c r="J33">
        <v>2.1710967466961328E-3</v>
      </c>
      <c r="K33">
        <v>2.4650456248514585E-2</v>
      </c>
      <c r="M33" s="2">
        <v>45856</v>
      </c>
      <c r="N33">
        <v>3534.482666015625</v>
      </c>
      <c r="O33">
        <v>17.6572265625</v>
      </c>
      <c r="P33">
        <v>5.0207856109132365E-3</v>
      </c>
      <c r="Q33">
        <v>2.2879897595146526E-2</v>
      </c>
    </row>
    <row r="34" spans="1:17" x14ac:dyDescent="0.35">
      <c r="A34" s="2">
        <v>45854</v>
      </c>
      <c r="B34">
        <v>44254.78125</v>
      </c>
      <c r="C34">
        <v>231.4921875</v>
      </c>
      <c r="D34">
        <v>5.2584028233635394E-3</v>
      </c>
      <c r="E34">
        <v>3.8497998791243715E-3</v>
      </c>
      <c r="G34" s="2">
        <v>45855</v>
      </c>
      <c r="H34">
        <v>8972.6396484375</v>
      </c>
      <c r="I34">
        <v>46.08984375</v>
      </c>
      <c r="J34">
        <v>5.1632315685727903E-3</v>
      </c>
      <c r="K34">
        <v>2.2479359501818452E-2</v>
      </c>
      <c r="M34" s="2">
        <v>45855</v>
      </c>
      <c r="N34">
        <v>3516.825439453125</v>
      </c>
      <c r="O34">
        <v>13.048583984375</v>
      </c>
      <c r="P34">
        <v>3.7241481186247594E-3</v>
      </c>
      <c r="Q34">
        <v>1.7859111984233289E-2</v>
      </c>
    </row>
    <row r="35" spans="1:17" x14ac:dyDescent="0.35">
      <c r="A35" s="2">
        <v>45853</v>
      </c>
      <c r="B35">
        <v>44023.2890625</v>
      </c>
      <c r="C35">
        <v>-436.359375</v>
      </c>
      <c r="D35">
        <v>-9.8147284185888806E-3</v>
      </c>
      <c r="E35">
        <v>-1.4086029442391679E-3</v>
      </c>
      <c r="G35" s="2">
        <v>45854</v>
      </c>
      <c r="H35">
        <v>8926.5498046875</v>
      </c>
      <c r="I35">
        <v>-11.7705078125</v>
      </c>
      <c r="J35">
        <v>-1.3168590295471461E-3</v>
      </c>
      <c r="K35">
        <v>1.7316127933245662E-2</v>
      </c>
      <c r="M35" s="2">
        <v>45854</v>
      </c>
      <c r="N35">
        <v>3503.77685546875</v>
      </c>
      <c r="O35">
        <v>-1.221923828125</v>
      </c>
      <c r="P35">
        <v>-3.4862318222261823E-4</v>
      </c>
      <c r="Q35">
        <v>1.413496386560853E-2</v>
      </c>
    </row>
    <row r="36" spans="1:17" x14ac:dyDescent="0.35">
      <c r="A36" s="2">
        <v>45852</v>
      </c>
      <c r="B36">
        <v>44459.6484375</v>
      </c>
      <c r="C36">
        <v>88.13671875</v>
      </c>
      <c r="D36">
        <v>1.9863357216372002E-3</v>
      </c>
      <c r="E36">
        <v>8.4061254743497127E-3</v>
      </c>
      <c r="G36" s="2">
        <v>45853</v>
      </c>
      <c r="H36">
        <v>8938.3203125</v>
      </c>
      <c r="I36">
        <v>-59.7392578125</v>
      </c>
      <c r="J36">
        <v>-6.6391267301229018E-3</v>
      </c>
      <c r="K36">
        <v>1.8632986962792808E-2</v>
      </c>
      <c r="M36" s="2">
        <v>45853</v>
      </c>
      <c r="N36">
        <v>3504.998779296875</v>
      </c>
      <c r="O36">
        <v>-14.651123046875</v>
      </c>
      <c r="P36">
        <v>-4.1626648824131252E-3</v>
      </c>
      <c r="Q36">
        <v>1.4483587047831148E-2</v>
      </c>
    </row>
    <row r="37" spans="1:17" x14ac:dyDescent="0.35">
      <c r="A37" s="2">
        <v>45849</v>
      </c>
      <c r="B37">
        <v>44371.51171875</v>
      </c>
      <c r="C37">
        <v>-279.12890625</v>
      </c>
      <c r="D37">
        <v>-6.2513975688338608E-3</v>
      </c>
      <c r="E37">
        <v>6.4197897527125125E-3</v>
      </c>
      <c r="G37" s="2">
        <v>45852</v>
      </c>
      <c r="H37">
        <v>8998.0595703125</v>
      </c>
      <c r="I37">
        <v>56.939453125</v>
      </c>
      <c r="J37">
        <v>6.368268447209946E-3</v>
      </c>
      <c r="K37">
        <v>2.527211369291571E-2</v>
      </c>
      <c r="M37" s="2">
        <v>45852</v>
      </c>
      <c r="N37">
        <v>3519.64990234375</v>
      </c>
      <c r="O37">
        <v>9.47265625</v>
      </c>
      <c r="P37">
        <v>2.698626190612341E-3</v>
      </c>
      <c r="Q37">
        <v>1.8646251930244273E-2</v>
      </c>
    </row>
    <row r="38" spans="1:17" x14ac:dyDescent="0.35">
      <c r="A38" s="2">
        <v>45848</v>
      </c>
      <c r="B38">
        <v>44650.640625</v>
      </c>
      <c r="C38">
        <v>192.33984375</v>
      </c>
      <c r="D38">
        <v>4.3262976850235724E-3</v>
      </c>
      <c r="E38">
        <v>1.2671187321546373E-2</v>
      </c>
      <c r="G38" s="2">
        <v>45849</v>
      </c>
      <c r="H38">
        <v>8941.1201171875</v>
      </c>
      <c r="I38">
        <v>-34.5400390625</v>
      </c>
      <c r="J38">
        <v>-3.8481892653264849E-3</v>
      </c>
      <c r="K38">
        <v>1.8903845245705764E-2</v>
      </c>
      <c r="M38" s="2">
        <v>45849</v>
      </c>
      <c r="N38">
        <v>3510.17724609375</v>
      </c>
      <c r="O38">
        <v>0.495361328125</v>
      </c>
      <c r="P38">
        <v>1.4114137531251458E-4</v>
      </c>
      <c r="Q38">
        <v>1.5947625739631932E-2</v>
      </c>
    </row>
    <row r="39" spans="1:17" x14ac:dyDescent="0.35">
      <c r="A39" s="2">
        <v>45847</v>
      </c>
      <c r="B39">
        <v>44458.30078125</v>
      </c>
      <c r="C39">
        <v>217.5390625</v>
      </c>
      <c r="D39">
        <v>4.9171635850882023E-3</v>
      </c>
      <c r="E39">
        <v>8.3448896365228009E-3</v>
      </c>
      <c r="G39" s="2">
        <v>45848</v>
      </c>
      <c r="H39">
        <v>8975.66015625</v>
      </c>
      <c r="I39">
        <v>108.640625</v>
      </c>
      <c r="J39">
        <v>1.2252214469260947E-2</v>
      </c>
      <c r="K39">
        <v>2.2752034511032249E-2</v>
      </c>
      <c r="M39" s="2">
        <v>45848</v>
      </c>
      <c r="N39">
        <v>3509.681884765625</v>
      </c>
      <c r="O39">
        <v>16.63232421875</v>
      </c>
      <c r="P39">
        <v>4.7615483062730668E-3</v>
      </c>
      <c r="Q39">
        <v>1.5806484364319418E-2</v>
      </c>
    </row>
    <row r="40" spans="1:17" x14ac:dyDescent="0.35">
      <c r="A40" s="2">
        <v>45846</v>
      </c>
      <c r="B40">
        <v>44240.76171875</v>
      </c>
      <c r="C40">
        <v>-165.59765625</v>
      </c>
      <c r="D40">
        <v>-3.7291428205490362E-3</v>
      </c>
      <c r="E40">
        <v>3.4277260514345986E-3</v>
      </c>
      <c r="G40" s="2">
        <v>45847</v>
      </c>
      <c r="H40">
        <v>8867.01953125</v>
      </c>
      <c r="I40">
        <v>12.83984375</v>
      </c>
      <c r="J40">
        <v>1.4501449262573907E-3</v>
      </c>
      <c r="K40">
        <v>1.0499820041771302E-2</v>
      </c>
      <c r="M40" s="2">
        <v>45847</v>
      </c>
      <c r="N40">
        <v>3493.049560546875</v>
      </c>
      <c r="O40">
        <v>-4.42578125</v>
      </c>
      <c r="P40">
        <v>-1.2654217163762249E-3</v>
      </c>
      <c r="Q40">
        <v>1.1044936058046351E-2</v>
      </c>
    </row>
    <row r="41" spans="1:17" x14ac:dyDescent="0.35">
      <c r="A41" s="2">
        <v>45845</v>
      </c>
      <c r="B41">
        <v>44406.359375</v>
      </c>
      <c r="C41">
        <v>-422.171875</v>
      </c>
      <c r="D41">
        <v>-9.4174817516466947E-3</v>
      </c>
      <c r="E41">
        <v>7.1568688719836349E-3</v>
      </c>
      <c r="G41" s="2">
        <v>45846</v>
      </c>
      <c r="H41">
        <v>8854.1796875</v>
      </c>
      <c r="I41">
        <v>47.6494140625</v>
      </c>
      <c r="J41">
        <v>5.4106909966824546E-3</v>
      </c>
      <c r="K41">
        <v>9.049675115513911E-3</v>
      </c>
      <c r="M41" s="2">
        <v>45846</v>
      </c>
      <c r="N41">
        <v>3497.475341796875</v>
      </c>
      <c r="O41">
        <v>24.34814453125</v>
      </c>
      <c r="P41">
        <v>7.0104384747033954E-3</v>
      </c>
      <c r="Q41">
        <v>1.2310357774422576E-2</v>
      </c>
    </row>
    <row r="42" spans="1:17" x14ac:dyDescent="0.35">
      <c r="A42" s="2">
        <v>45841</v>
      </c>
      <c r="B42">
        <v>44828.53125</v>
      </c>
      <c r="C42">
        <v>344.109375</v>
      </c>
      <c r="D42">
        <v>7.7355029130632413E-3</v>
      </c>
      <c r="E42">
        <v>1.657435062363033E-2</v>
      </c>
      <c r="G42" s="2">
        <v>45845</v>
      </c>
      <c r="H42">
        <v>8806.5302734375</v>
      </c>
      <c r="I42">
        <v>-16.3798828125</v>
      </c>
      <c r="J42">
        <v>-1.8565170133685305E-3</v>
      </c>
      <c r="K42">
        <v>3.6389841188314564E-3</v>
      </c>
      <c r="M42" s="2">
        <v>45845</v>
      </c>
      <c r="N42">
        <v>3473.127197265625</v>
      </c>
      <c r="O42">
        <v>0.80810546875</v>
      </c>
      <c r="P42">
        <v>2.3272788225581209E-4</v>
      </c>
      <c r="Q42">
        <v>5.2999192997191802E-3</v>
      </c>
    </row>
    <row r="43" spans="1:17" x14ac:dyDescent="0.35">
      <c r="A43" s="2">
        <v>45840</v>
      </c>
      <c r="B43">
        <v>44484.421875</v>
      </c>
      <c r="C43">
        <v>-10.51953125</v>
      </c>
      <c r="D43">
        <v>-2.3642083611152831E-4</v>
      </c>
      <c r="E43">
        <v>8.8388477105670882E-3</v>
      </c>
      <c r="G43" s="2">
        <v>45842</v>
      </c>
      <c r="H43">
        <v>8822.91015625</v>
      </c>
      <c r="I43">
        <v>-0.2900390625</v>
      </c>
      <c r="J43">
        <v>-3.2872320255616927E-5</v>
      </c>
      <c r="K43">
        <v>5.4955011321999869E-3</v>
      </c>
      <c r="M43" s="2">
        <v>45842</v>
      </c>
      <c r="N43">
        <v>3472.319091796875</v>
      </c>
      <c r="O43">
        <v>11.16845703125</v>
      </c>
      <c r="P43">
        <v>3.2268046698309405E-3</v>
      </c>
      <c r="Q43">
        <v>5.0671914174633681E-3</v>
      </c>
    </row>
    <row r="44" spans="1:17" x14ac:dyDescent="0.35">
      <c r="A44" s="2">
        <v>45839</v>
      </c>
      <c r="B44">
        <v>44494.94140625</v>
      </c>
      <c r="C44">
        <v>400.171875</v>
      </c>
      <c r="D44">
        <v>9.0752685466786165E-3</v>
      </c>
      <c r="E44">
        <v>9.0752685466786165E-3</v>
      </c>
      <c r="G44" s="2">
        <v>45841</v>
      </c>
      <c r="H44">
        <v>8823.2001953125</v>
      </c>
      <c r="I44">
        <v>48.509765625</v>
      </c>
      <c r="J44">
        <v>5.5283734524556039E-3</v>
      </c>
      <c r="K44">
        <v>5.5283734524556039E-3</v>
      </c>
      <c r="M44" s="2">
        <v>45841</v>
      </c>
      <c r="N44">
        <v>3461.150634765625</v>
      </c>
      <c r="O44">
        <v>6.358154296875</v>
      </c>
      <c r="P44">
        <v>1.8403867476324276E-3</v>
      </c>
      <c r="Q44">
        <v>1.8403867476324276E-3</v>
      </c>
    </row>
    <row r="45" spans="1:17" ht="20" thickBot="1" x14ac:dyDescent="0.5">
      <c r="A45" s="69" t="s">
        <v>20</v>
      </c>
      <c r="B45" s="69"/>
      <c r="C45" s="69"/>
      <c r="D45" s="69"/>
      <c r="E45" s="69"/>
      <c r="G45" s="69" t="s">
        <v>65</v>
      </c>
      <c r="H45" s="69"/>
      <c r="I45" s="69"/>
      <c r="J45" s="69"/>
      <c r="K45" s="69"/>
      <c r="M45" s="69" t="s">
        <v>26</v>
      </c>
      <c r="N45" s="69"/>
      <c r="O45" s="69"/>
      <c r="P45" s="69"/>
      <c r="Q45" s="69"/>
    </row>
    <row r="46" spans="1:17" ht="15" thickTop="1" x14ac:dyDescent="0.35">
      <c r="A46" s="2" t="str" cm="1">
        <f t="array" ref="A46:E66">_xlfn.CHOOSECOLS(_xlfn.VSTACK(daily_8h30_data[#Headers],
  _xlfn._xlws.SORT(_xlfn._xlws.FILTER(daily_8h30_data[], daily_8h30_data[ticker]=A45), 1, -1)
 ), 1, 3, 4, 5, 6)</f>
        <v>date</v>
      </c>
      <c r="B46" t="str">
        <v>close</v>
      </c>
      <c r="C46" t="str">
        <v>1d_diff</v>
      </c>
      <c r="D46" t="str">
        <v>1d_change</v>
      </c>
      <c r="E46" t="str">
        <v>cum_change</v>
      </c>
      <c r="G46" s="2" t="str" cm="1">
        <f t="array" ref="G46:K66">_xlfn.CHOOSECOLS(_xlfn.VSTACK(daily_8h30_data[#Headers],
  _xlfn._xlws.SORT(_xlfn._xlws.FILTER(daily_8h30_data[], daily_8h30_data[ticker]=G45), 1, -1)
 ), 1, 3, 4, 5, 6)</f>
        <v>date</v>
      </c>
      <c r="H46" t="str">
        <v>close</v>
      </c>
      <c r="I46" t="str">
        <v>1d_diff</v>
      </c>
      <c r="J46" t="str">
        <v>1d_change</v>
      </c>
      <c r="K46" t="str">
        <v>cum_change</v>
      </c>
      <c r="M46" s="2" t="str" cm="1">
        <f t="array" ref="M46:Q66">_xlfn.CHOOSECOLS(_xlfn.VSTACK(daily_8h30_data[#Headers],
  _xlfn._xlws.SORT(_xlfn._xlws.FILTER(daily_8h30_data[], daily_8h30_data[ticker]=M45), 1, -1)
 ), 1, 3, 4, 5, 6)</f>
        <v>date</v>
      </c>
      <c r="N46" t="str">
        <v>close</v>
      </c>
      <c r="O46" t="str">
        <v>1d_diff</v>
      </c>
      <c r="P46" t="str">
        <v>1d_change</v>
      </c>
      <c r="Q46" t="str">
        <v>cum_change</v>
      </c>
    </row>
    <row r="47" spans="1:17" x14ac:dyDescent="0.35">
      <c r="A47" s="2">
        <v>45868</v>
      </c>
      <c r="B47">
        <v>3330.089599609375</v>
      </c>
      <c r="C47">
        <v>1.57373046875</v>
      </c>
      <c r="D47">
        <v>4.7280245329162085E-4</v>
      </c>
      <c r="E47">
        <v>4.8158261270518921E-3</v>
      </c>
      <c r="G47" s="2">
        <v>45828</v>
      </c>
      <c r="H47">
        <v>75</v>
      </c>
      <c r="I47">
        <v>-0.6699981689453125</v>
      </c>
      <c r="J47">
        <v>-8.8542115125922471E-3</v>
      </c>
      <c r="K47">
        <v>0.18723840834317729</v>
      </c>
      <c r="M47" s="2">
        <v>45868</v>
      </c>
      <c r="N47">
        <v>98.804723978199235</v>
      </c>
      <c r="O47">
        <v>-7.1076145279505454E-2</v>
      </c>
      <c r="P47">
        <v>-7.1884268133093343E-4</v>
      </c>
      <c r="Q47">
        <v>1.396128903173266E-2</v>
      </c>
    </row>
    <row r="48" spans="1:17" x14ac:dyDescent="0.35">
      <c r="A48" s="2">
        <v>45867</v>
      </c>
      <c r="B48">
        <v>3328.515869140625</v>
      </c>
      <c r="C48">
        <v>11.099853515625</v>
      </c>
      <c r="D48">
        <v>3.3459335408476676E-3</v>
      </c>
      <c r="E48">
        <v>4.3430236737602712E-3</v>
      </c>
      <c r="G48" s="2">
        <v>45827</v>
      </c>
      <c r="H48">
        <v>75.669998168945313</v>
      </c>
      <c r="I48">
        <v>0.56999969482421875</v>
      </c>
      <c r="J48">
        <v>7.589876250405414E-3</v>
      </c>
      <c r="K48">
        <v>0.19609261985576953</v>
      </c>
      <c r="M48" s="2">
        <v>45867</v>
      </c>
      <c r="N48">
        <v>98.87580012347874</v>
      </c>
      <c r="O48">
        <v>0.26883459605176085</v>
      </c>
      <c r="P48">
        <v>2.7263246020585719E-3</v>
      </c>
      <c r="Q48">
        <v>1.4680131713063593E-2</v>
      </c>
    </row>
    <row r="49" spans="1:17" x14ac:dyDescent="0.35">
      <c r="A49" s="2">
        <v>45866</v>
      </c>
      <c r="B49">
        <v>3317.416015625</v>
      </c>
      <c r="C49">
        <v>-19.93603515625</v>
      </c>
      <c r="D49">
        <v>-5.9736086732543603E-3</v>
      </c>
      <c r="E49">
        <v>9.9709013291260362E-4</v>
      </c>
      <c r="G49" s="2">
        <v>45826</v>
      </c>
      <c r="H49">
        <v>75.099998474121094</v>
      </c>
      <c r="I49">
        <v>-0.15000152587890625</v>
      </c>
      <c r="J49">
        <v>-1.9933757591881207E-3</v>
      </c>
      <c r="K49">
        <v>0.18850274360536412</v>
      </c>
      <c r="M49" s="2">
        <v>45866</v>
      </c>
      <c r="N49">
        <v>98.606965527426979</v>
      </c>
      <c r="O49">
        <v>2.8720248475138987E-2</v>
      </c>
      <c r="P49">
        <v>2.9134469165947863E-4</v>
      </c>
      <c r="Q49">
        <v>1.1953807111005021E-2</v>
      </c>
    </row>
    <row r="50" spans="1:17" x14ac:dyDescent="0.35">
      <c r="A50" s="2">
        <v>45865</v>
      </c>
      <c r="B50">
        <v>3337.35205078125</v>
      </c>
      <c r="C50">
        <v>-7.81396484375</v>
      </c>
      <c r="D50">
        <v>-2.3358974733246329E-3</v>
      </c>
      <c r="E50">
        <v>6.9706988061669639E-3</v>
      </c>
      <c r="G50" s="2">
        <v>45825</v>
      </c>
      <c r="H50">
        <v>75.25</v>
      </c>
      <c r="I50">
        <v>3.1800003051757813</v>
      </c>
      <c r="J50">
        <v>4.4123772979621112E-2</v>
      </c>
      <c r="K50">
        <v>0.19049611936455224</v>
      </c>
      <c r="M50" s="2">
        <v>45865</v>
      </c>
      <c r="N50">
        <v>98.57824527895184</v>
      </c>
      <c r="O50">
        <v>0.97277733449413972</v>
      </c>
      <c r="P50">
        <v>9.9664225271447471E-3</v>
      </c>
      <c r="Q50">
        <v>1.1662462419345543E-2</v>
      </c>
    </row>
    <row r="51" spans="1:17" x14ac:dyDescent="0.35">
      <c r="A51" s="2">
        <v>45863</v>
      </c>
      <c r="B51">
        <v>3345.166015625</v>
      </c>
      <c r="C51">
        <v>-25.77880859375</v>
      </c>
      <c r="D51">
        <v>-7.6473540618465785E-3</v>
      </c>
      <c r="E51">
        <v>9.3065962794915968E-3</v>
      </c>
      <c r="G51" s="2">
        <v>45824</v>
      </c>
      <c r="H51">
        <v>72.069999694824219</v>
      </c>
      <c r="I51">
        <v>-1.660003662109375</v>
      </c>
      <c r="J51">
        <v>-2.2514628869242603E-2</v>
      </c>
      <c r="K51">
        <v>0.14637234638493113</v>
      </c>
      <c r="M51" s="2">
        <v>45863</v>
      </c>
      <c r="N51">
        <v>97.6054679444577</v>
      </c>
      <c r="O51">
        <v>0.1463406760134518</v>
      </c>
      <c r="P51">
        <v>1.5015594753928774E-3</v>
      </c>
      <c r="Q51">
        <v>1.6960398922007958E-3</v>
      </c>
    </row>
    <row r="52" spans="1:17" x14ac:dyDescent="0.35">
      <c r="A52" s="2">
        <v>45862</v>
      </c>
      <c r="B52">
        <v>3370.94482421875</v>
      </c>
      <c r="C52">
        <v>-19.113037109375</v>
      </c>
      <c r="D52">
        <v>-5.6379678138848144E-3</v>
      </c>
      <c r="E52">
        <v>1.6953950341338175E-2</v>
      </c>
      <c r="G52" s="2">
        <v>45823</v>
      </c>
      <c r="H52">
        <v>73.730003356933594</v>
      </c>
      <c r="I52">
        <v>0.5500030517578125</v>
      </c>
      <c r="J52">
        <v>7.5157563468732924E-3</v>
      </c>
      <c r="K52">
        <v>0.16888697525417373</v>
      </c>
      <c r="M52" s="2">
        <v>45862</v>
      </c>
      <c r="N52">
        <v>97.459127268444249</v>
      </c>
      <c r="O52">
        <v>0.27704963871622112</v>
      </c>
      <c r="P52">
        <v>2.8508305798091715E-3</v>
      </c>
      <c r="Q52">
        <v>1.9448041680791839E-4</v>
      </c>
    </row>
    <row r="53" spans="1:17" x14ac:dyDescent="0.35">
      <c r="A53" s="2">
        <v>45861</v>
      </c>
      <c r="B53">
        <v>3390.057861328125</v>
      </c>
      <c r="C53">
        <v>-31.40185546875</v>
      </c>
      <c r="D53">
        <v>-9.1779117885240069E-3</v>
      </c>
      <c r="E53">
        <v>2.259191815522299E-2</v>
      </c>
      <c r="G53" s="2">
        <v>45821</v>
      </c>
      <c r="H53">
        <v>73.180000305175781</v>
      </c>
      <c r="I53">
        <v>-0.73999786376953125</v>
      </c>
      <c r="J53">
        <v>-1.0010793859575817E-2</v>
      </c>
      <c r="K53">
        <v>0.16137121890730044</v>
      </c>
      <c r="M53" s="2">
        <v>45861</v>
      </c>
      <c r="N53">
        <v>97.182077629728028</v>
      </c>
      <c r="O53">
        <v>-0.19312060636457318</v>
      </c>
      <c r="P53">
        <v>-1.9832627800802083E-3</v>
      </c>
      <c r="Q53">
        <v>-2.6563501630012532E-3</v>
      </c>
    </row>
    <row r="54" spans="1:17" x14ac:dyDescent="0.35">
      <c r="A54" s="2">
        <v>45860</v>
      </c>
      <c r="B54">
        <v>3421.459716796875</v>
      </c>
      <c r="C54">
        <v>29.471435546875</v>
      </c>
      <c r="D54">
        <v>8.6885428554648314E-3</v>
      </c>
      <c r="E54">
        <v>3.1769829943746997E-2</v>
      </c>
      <c r="G54" s="2">
        <v>45820</v>
      </c>
      <c r="H54">
        <v>73.919998168945313</v>
      </c>
      <c r="I54">
        <v>6.0099945068359375</v>
      </c>
      <c r="J54">
        <v>8.8499398950691477E-2</v>
      </c>
      <c r="K54">
        <v>0.17138201276687626</v>
      </c>
      <c r="M54" s="2">
        <v>45860</v>
      </c>
      <c r="N54">
        <v>97.375198236092601</v>
      </c>
      <c r="O54">
        <v>-0.46064031118699234</v>
      </c>
      <c r="P54">
        <v>-4.7082982885089386E-3</v>
      </c>
      <c r="Q54">
        <v>-6.7308738292104486E-4</v>
      </c>
    </row>
    <row r="55" spans="1:17" x14ac:dyDescent="0.35">
      <c r="A55" s="2">
        <v>45859</v>
      </c>
      <c r="B55">
        <v>3391.98828125</v>
      </c>
      <c r="C55">
        <v>45.1728515625</v>
      </c>
      <c r="D55">
        <v>1.3497264044440627E-2</v>
      </c>
      <c r="E55">
        <v>2.3081287088282165E-2</v>
      </c>
      <c r="G55" s="2">
        <v>45819</v>
      </c>
      <c r="H55">
        <v>67.910003662109375</v>
      </c>
      <c r="I55">
        <v>2.9500045776367188</v>
      </c>
      <c r="J55">
        <v>4.5412632684932674E-2</v>
      </c>
      <c r="K55">
        <v>8.288261381618478E-2</v>
      </c>
      <c r="M55" s="2">
        <v>45859</v>
      </c>
      <c r="N55">
        <v>97.835838547279593</v>
      </c>
      <c r="O55">
        <v>-0.1003984243963032</v>
      </c>
      <c r="P55">
        <v>-1.0251407191124162E-3</v>
      </c>
      <c r="Q55">
        <v>4.0352109055878937E-3</v>
      </c>
    </row>
    <row r="56" spans="1:17" x14ac:dyDescent="0.35">
      <c r="A56" s="2">
        <v>45858</v>
      </c>
      <c r="B56">
        <v>3346.8154296875</v>
      </c>
      <c r="C56">
        <v>-5.039306640625</v>
      </c>
      <c r="D56">
        <v>-1.5034382564399484E-3</v>
      </c>
      <c r="E56">
        <v>9.5840230438415386E-3</v>
      </c>
      <c r="G56" s="2">
        <v>45818</v>
      </c>
      <c r="H56">
        <v>64.959999084472656</v>
      </c>
      <c r="I56">
        <v>-0.44000244140625</v>
      </c>
      <c r="J56">
        <v>-6.7278659195770807E-3</v>
      </c>
      <c r="K56">
        <v>3.7469981131252106E-2</v>
      </c>
      <c r="M56" s="2">
        <v>45858</v>
      </c>
      <c r="N56">
        <v>97.936236971675896</v>
      </c>
      <c r="O56">
        <v>1.3823322276010686E-2</v>
      </c>
      <c r="P56">
        <v>1.4116606975700385E-4</v>
      </c>
      <c r="Q56">
        <v>5.06035162470031E-3</v>
      </c>
    </row>
    <row r="57" spans="1:17" x14ac:dyDescent="0.35">
      <c r="A57" s="2">
        <v>45857</v>
      </c>
      <c r="B57">
        <v>3351.854736328125</v>
      </c>
      <c r="C57">
        <v>2.99951171875</v>
      </c>
      <c r="D57">
        <v>8.9568270873807698E-4</v>
      </c>
      <c r="E57">
        <v>1.1087461300281487E-2</v>
      </c>
      <c r="G57" s="2">
        <v>45817</v>
      </c>
      <c r="H57">
        <v>65.400001525878906</v>
      </c>
      <c r="I57">
        <v>0.84999847412109375</v>
      </c>
      <c r="J57">
        <v>1.3168062493189137E-2</v>
      </c>
      <c r="K57">
        <v>4.4197847050829187E-2</v>
      </c>
      <c r="M57" s="2">
        <v>45857</v>
      </c>
      <c r="N57">
        <v>97.922413649399886</v>
      </c>
      <c r="O57">
        <v>-0.5468593984653296</v>
      </c>
      <c r="P57">
        <v>-5.5536045056360228E-3</v>
      </c>
      <c r="Q57">
        <v>4.9191855549433061E-3</v>
      </c>
    </row>
    <row r="58" spans="1:17" x14ac:dyDescent="0.35">
      <c r="A58" s="2">
        <v>45856</v>
      </c>
      <c r="B58">
        <v>3348.855224609375</v>
      </c>
      <c r="C58">
        <v>10.104248046875</v>
      </c>
      <c r="D58">
        <v>3.0263556994232221E-3</v>
      </c>
      <c r="E58">
        <v>1.019177859154341E-2</v>
      </c>
      <c r="G58" s="2">
        <v>45816</v>
      </c>
      <c r="H58">
        <v>64.550003051757813</v>
      </c>
      <c r="I58">
        <v>-0.21999359130859375</v>
      </c>
      <c r="J58">
        <v>-3.396535474919582E-3</v>
      </c>
      <c r="K58">
        <v>3.102978455764005E-2</v>
      </c>
      <c r="M58" s="2">
        <v>45856</v>
      </c>
      <c r="N58">
        <v>98.469273047865215</v>
      </c>
      <c r="O58">
        <v>-4.4358095515377727E-3</v>
      </c>
      <c r="P58">
        <v>-4.50456228673346E-5</v>
      </c>
      <c r="Q58">
        <v>1.0472790060579329E-2</v>
      </c>
    </row>
    <row r="59" spans="1:17" x14ac:dyDescent="0.35">
      <c r="A59" s="2">
        <v>45855</v>
      </c>
      <c r="B59">
        <v>3338.7509765625</v>
      </c>
      <c r="C59">
        <v>-6.223876953125</v>
      </c>
      <c r="D59">
        <v>-1.860664795905298E-3</v>
      </c>
      <c r="E59">
        <v>7.1654228921201879E-3</v>
      </c>
      <c r="G59" s="2">
        <v>45814</v>
      </c>
      <c r="H59">
        <v>64.769996643066406</v>
      </c>
      <c r="I59">
        <v>1.55999755859375</v>
      </c>
      <c r="J59">
        <v>2.4679601031301956E-2</v>
      </c>
      <c r="K59">
        <v>3.4426320032559632E-2</v>
      </c>
      <c r="M59" s="2">
        <v>45855</v>
      </c>
      <c r="N59">
        <v>98.473708857416753</v>
      </c>
      <c r="O59">
        <v>0.17669966691842376</v>
      </c>
      <c r="P59">
        <v>1.7976097988492423E-3</v>
      </c>
      <c r="Q59">
        <v>1.0517835683446664E-2</v>
      </c>
    </row>
    <row r="60" spans="1:17" x14ac:dyDescent="0.35">
      <c r="A60" s="2">
        <v>45854</v>
      </c>
      <c r="B60">
        <v>3344.974853515625</v>
      </c>
      <c r="C60">
        <v>13.35595703125</v>
      </c>
      <c r="D60">
        <v>4.008848984901503E-3</v>
      </c>
      <c r="E60">
        <v>9.0260876880254859E-3</v>
      </c>
      <c r="G60" s="2">
        <v>45813</v>
      </c>
      <c r="H60">
        <v>63.209999084472656</v>
      </c>
      <c r="I60">
        <v>0.61999893188476563</v>
      </c>
      <c r="J60">
        <v>9.90571865111467E-3</v>
      </c>
      <c r="K60">
        <v>9.7467190012576754E-3</v>
      </c>
      <c r="M60" s="2">
        <v>45854</v>
      </c>
      <c r="N60">
        <v>98.297009190498329</v>
      </c>
      <c r="O60">
        <v>-0.30202011557209119</v>
      </c>
      <c r="P60">
        <v>-3.0631144920764131E-3</v>
      </c>
      <c r="Q60">
        <v>8.7202258845974212E-3</v>
      </c>
    </row>
    <row r="61" spans="1:17" x14ac:dyDescent="0.35">
      <c r="A61" s="2">
        <v>45853</v>
      </c>
      <c r="B61">
        <v>3331.618896484375</v>
      </c>
      <c r="C61">
        <v>-13.451904296875</v>
      </c>
      <c r="D61">
        <v>-4.0214109350789062E-3</v>
      </c>
      <c r="E61">
        <v>5.0172387031239829E-3</v>
      </c>
      <c r="G61" s="2">
        <v>45812</v>
      </c>
      <c r="H61">
        <v>62.590000152587891</v>
      </c>
      <c r="I61">
        <v>-0.57999801635742188</v>
      </c>
      <c r="J61">
        <v>-9.1815423962217091E-3</v>
      </c>
      <c r="K61">
        <v>-1.5899964985699455E-4</v>
      </c>
      <c r="M61" s="2">
        <v>45853</v>
      </c>
      <c r="N61">
        <v>98.59902930607042</v>
      </c>
      <c r="O61">
        <v>0.51921843311856719</v>
      </c>
      <c r="P61">
        <v>5.2938359943530688E-3</v>
      </c>
      <c r="Q61">
        <v>1.1783340376673834E-2</v>
      </c>
    </row>
    <row r="62" spans="1:17" x14ac:dyDescent="0.35">
      <c r="A62" s="2">
        <v>45852</v>
      </c>
      <c r="B62">
        <v>3345.07080078125</v>
      </c>
      <c r="C62">
        <v>-16.578369140625</v>
      </c>
      <c r="D62">
        <v>-4.9316178764158281E-3</v>
      </c>
      <c r="E62">
        <v>9.0386496382028891E-3</v>
      </c>
      <c r="G62" s="2">
        <v>45811</v>
      </c>
      <c r="H62">
        <v>63.169998168945313</v>
      </c>
      <c r="I62">
        <v>0.29999923706054688</v>
      </c>
      <c r="J62">
        <v>4.7717391785797592E-3</v>
      </c>
      <c r="K62">
        <v>9.0225427463647145E-3</v>
      </c>
      <c r="M62" s="2">
        <v>45852</v>
      </c>
      <c r="N62">
        <v>98.079810872951853</v>
      </c>
      <c r="O62">
        <v>2.8018853240041608E-3</v>
      </c>
      <c r="P62">
        <v>2.8568217494973069E-5</v>
      </c>
      <c r="Q62">
        <v>6.4895043823207654E-3</v>
      </c>
    </row>
    <row r="63" spans="1:17" x14ac:dyDescent="0.35">
      <c r="A63" s="2">
        <v>45851</v>
      </c>
      <c r="B63">
        <v>3361.649169921875</v>
      </c>
      <c r="C63">
        <v>8.802490234375</v>
      </c>
      <c r="D63">
        <v>2.6253780966791762E-3</v>
      </c>
      <c r="E63">
        <v>1.3970267514618717E-2</v>
      </c>
      <c r="G63" s="2">
        <v>45810</v>
      </c>
      <c r="H63">
        <v>62.869998931884766</v>
      </c>
      <c r="I63">
        <v>0.43999862670898438</v>
      </c>
      <c r="J63">
        <v>7.04787160913245E-3</v>
      </c>
      <c r="K63">
        <v>4.2508035677849554E-3</v>
      </c>
      <c r="M63" s="2">
        <v>45851</v>
      </c>
      <c r="N63">
        <v>98.077008987627849</v>
      </c>
      <c r="O63">
        <v>4.3671597650813965E-3</v>
      </c>
      <c r="P63">
        <v>4.4529847301744141E-5</v>
      </c>
      <c r="Q63">
        <v>6.4609361648257924E-3</v>
      </c>
    </row>
    <row r="64" spans="1:17" x14ac:dyDescent="0.35">
      <c r="A64" s="2">
        <v>45850</v>
      </c>
      <c r="B64">
        <v>3352.8466796875</v>
      </c>
      <c r="C64">
        <v>4.13623046875</v>
      </c>
      <c r="D64">
        <v>1.2351711297449164E-3</v>
      </c>
      <c r="E64">
        <v>1.1344889417939541E-2</v>
      </c>
      <c r="G64" s="2">
        <v>45809</v>
      </c>
      <c r="H64">
        <v>62.430000305175781</v>
      </c>
      <c r="I64">
        <v>1.6399993896484375</v>
      </c>
      <c r="J64">
        <v>2.6978110954914314E-2</v>
      </c>
      <c r="K64">
        <v>-2.7970680413474946E-3</v>
      </c>
      <c r="M64" s="2">
        <v>45850</v>
      </c>
      <c r="N64">
        <v>98.072641827862768</v>
      </c>
      <c r="O64">
        <v>0.23112149801352189</v>
      </c>
      <c r="P64">
        <v>2.3622026439731325E-3</v>
      </c>
      <c r="Q64">
        <v>6.4164063175240482E-3</v>
      </c>
    </row>
    <row r="65" spans="1:17" x14ac:dyDescent="0.35">
      <c r="A65" s="2">
        <v>45849</v>
      </c>
      <c r="B65">
        <v>3348.71044921875</v>
      </c>
      <c r="C65">
        <v>28.4765625</v>
      </c>
      <c r="D65">
        <v>8.5766736535968224E-3</v>
      </c>
      <c r="E65">
        <v>1.0109718288194625E-2</v>
      </c>
      <c r="G65" s="2">
        <v>45807</v>
      </c>
      <c r="H65">
        <v>60.790000915527344</v>
      </c>
      <c r="I65">
        <v>0.13000106811523438</v>
      </c>
      <c r="J65">
        <v>2.1431102611646491E-3</v>
      </c>
      <c r="K65">
        <v>-2.9775178996261809E-2</v>
      </c>
      <c r="M65" s="2">
        <v>45849</v>
      </c>
      <c r="N65">
        <v>97.841520329849246</v>
      </c>
      <c r="O65">
        <v>0.31431980893979983</v>
      </c>
      <c r="P65">
        <v>3.222893790254977E-3</v>
      </c>
      <c r="Q65">
        <v>4.0542036735509157E-3</v>
      </c>
    </row>
    <row r="66" spans="1:17" x14ac:dyDescent="0.35">
      <c r="A66" s="2">
        <v>45848</v>
      </c>
      <c r="B66">
        <v>3320.23388671875</v>
      </c>
      <c r="C66">
        <v>5.082275390625</v>
      </c>
      <c r="D66">
        <v>1.5330446345978022E-3</v>
      </c>
      <c r="E66">
        <v>1.5330446345978022E-3</v>
      </c>
      <c r="G66" s="2">
        <v>45806</v>
      </c>
      <c r="H66">
        <v>60.659999847412109</v>
      </c>
      <c r="I66">
        <v>-2</v>
      </c>
      <c r="J66">
        <v>-3.1918289257426458E-2</v>
      </c>
      <c r="K66">
        <v>-3.1918289257426458E-2</v>
      </c>
      <c r="M66" s="2">
        <v>45848</v>
      </c>
      <c r="N66">
        <v>97.527200520909446</v>
      </c>
      <c r="O66">
        <v>8.1007982946360357E-2</v>
      </c>
      <c r="P66">
        <v>8.3130988329593869E-4</v>
      </c>
      <c r="Q66">
        <v>8.3130988329593869E-4</v>
      </c>
    </row>
  </sheetData>
  <mergeCells count="9">
    <mergeCell ref="A45:E45"/>
    <mergeCell ref="G45:K45"/>
    <mergeCell ref="M45:Q45"/>
    <mergeCell ref="A1:E1"/>
    <mergeCell ref="G1:K1"/>
    <mergeCell ref="M1:Q1"/>
    <mergeCell ref="A23:E23"/>
    <mergeCell ref="G23:K23"/>
    <mergeCell ref="M23:Q2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4669E-E941-449A-A06F-931029850F8C}">
  <dimension ref="A1:H181"/>
  <sheetViews>
    <sheetView workbookViewId="0">
      <selection activeCell="K2" sqref="K2"/>
    </sheetView>
  </sheetViews>
  <sheetFormatPr defaultRowHeight="14.5" x14ac:dyDescent="0.35"/>
  <cols>
    <col min="1" max="1" width="15.54296875" bestFit="1" customWidth="1"/>
    <col min="2" max="2" width="8.81640625" bestFit="1" customWidth="1"/>
    <col min="3" max="3" width="11.81640625" bestFit="1" customWidth="1"/>
    <col min="4" max="5" width="12.453125" bestFit="1" customWidth="1"/>
    <col min="6" max="6" width="13.54296875" bestFit="1" customWidth="1"/>
    <col min="7" max="7" width="10.1796875" bestFit="1" customWidth="1"/>
    <col min="8" max="8" width="11.54296875" bestFit="1" customWidth="1"/>
    <col min="9" max="9" width="11.453125" bestFit="1" customWidth="1"/>
    <col min="10" max="10" width="10.26953125" bestFit="1" customWidth="1"/>
    <col min="11" max="11" width="6.7265625" bestFit="1" customWidth="1"/>
  </cols>
  <sheetData>
    <row r="1" spans="1:8" x14ac:dyDescent="0.35">
      <c r="A1" t="s">
        <v>27</v>
      </c>
      <c r="B1" t="s">
        <v>19</v>
      </c>
      <c r="C1" t="s">
        <v>28</v>
      </c>
      <c r="D1" t="s">
        <v>46</v>
      </c>
      <c r="E1" t="s">
        <v>29</v>
      </c>
      <c r="F1" t="s">
        <v>37</v>
      </c>
      <c r="G1" t="s">
        <v>30</v>
      </c>
      <c r="H1" t="s">
        <v>31</v>
      </c>
    </row>
    <row r="2" spans="1:8" x14ac:dyDescent="0.35">
      <c r="A2" s="1">
        <v>45868</v>
      </c>
      <c r="B2" t="s">
        <v>24</v>
      </c>
      <c r="C2">
        <v>1507.6300048828125</v>
      </c>
      <c r="D2">
        <v>14.219970703125</v>
      </c>
      <c r="E2">
        <v>9.5218127491261129E-3</v>
      </c>
      <c r="F2">
        <v>8.6832733312949384E-2</v>
      </c>
      <c r="G2" t="s">
        <v>38</v>
      </c>
      <c r="H2" t="s">
        <v>32</v>
      </c>
    </row>
    <row r="3" spans="1:8" x14ac:dyDescent="0.35">
      <c r="A3" s="1">
        <v>45867</v>
      </c>
      <c r="B3" t="s">
        <v>24</v>
      </c>
      <c r="C3">
        <v>1493.4100341796875</v>
      </c>
      <c r="D3">
        <v>-64.010009765625</v>
      </c>
      <c r="E3">
        <v>-4.1100029510004576E-2</v>
      </c>
      <c r="F3">
        <v>7.7310920563823271E-2</v>
      </c>
      <c r="G3" t="s">
        <v>38</v>
      </c>
      <c r="H3" t="s">
        <v>32</v>
      </c>
    </row>
    <row r="4" spans="1:8" x14ac:dyDescent="0.35">
      <c r="A4" s="1">
        <v>45866</v>
      </c>
      <c r="B4" t="s">
        <v>24</v>
      </c>
      <c r="C4">
        <v>1557.4200439453125</v>
      </c>
      <c r="D4">
        <v>26.2900390625</v>
      </c>
      <c r="E4">
        <v>1.7170350642114363E-2</v>
      </c>
      <c r="F4">
        <v>0.11841095007382785</v>
      </c>
      <c r="G4" t="s">
        <v>38</v>
      </c>
      <c r="H4" t="s">
        <v>32</v>
      </c>
    </row>
    <row r="5" spans="1:8" x14ac:dyDescent="0.35">
      <c r="A5" s="1">
        <v>45863</v>
      </c>
      <c r="B5" t="s">
        <v>24</v>
      </c>
      <c r="C5">
        <v>1531.1300048828125</v>
      </c>
      <c r="D5">
        <v>10.1099853515625</v>
      </c>
      <c r="E5">
        <v>6.6468456836472622E-3</v>
      </c>
      <c r="F5">
        <v>0.10124059943171348</v>
      </c>
      <c r="G5" t="s">
        <v>38</v>
      </c>
      <c r="H5" t="s">
        <v>32</v>
      </c>
    </row>
    <row r="6" spans="1:8" x14ac:dyDescent="0.35">
      <c r="A6" s="1">
        <v>45862</v>
      </c>
      <c r="B6" t="s">
        <v>24</v>
      </c>
      <c r="C6">
        <v>1521.02001953125</v>
      </c>
      <c r="D6">
        <v>8.7099609375</v>
      </c>
      <c r="E6">
        <v>5.75937512813951E-3</v>
      </c>
      <c r="F6">
        <v>9.4593753748066223E-2</v>
      </c>
      <c r="G6" t="s">
        <v>38</v>
      </c>
      <c r="H6" t="s">
        <v>32</v>
      </c>
    </row>
    <row r="7" spans="1:8" x14ac:dyDescent="0.35">
      <c r="A7" s="1">
        <v>45861</v>
      </c>
      <c r="B7" t="s">
        <v>24</v>
      </c>
      <c r="C7">
        <v>1512.31005859375</v>
      </c>
      <c r="D7">
        <v>2.77001953125</v>
      </c>
      <c r="E7">
        <v>1.835008982584041E-3</v>
      </c>
      <c r="F7">
        <v>8.8834378619926713E-2</v>
      </c>
      <c r="G7" t="s">
        <v>38</v>
      </c>
      <c r="H7" t="s">
        <v>32</v>
      </c>
    </row>
    <row r="8" spans="1:8" x14ac:dyDescent="0.35">
      <c r="A8" s="1">
        <v>45860</v>
      </c>
      <c r="B8" t="s">
        <v>24</v>
      </c>
      <c r="C8">
        <v>1509.5400390625</v>
      </c>
      <c r="D8">
        <v>24.489990234375</v>
      </c>
      <c r="E8">
        <v>1.6491020119961952E-2</v>
      </c>
      <c r="F8">
        <v>8.6999369637342672E-2</v>
      </c>
      <c r="G8" t="s">
        <v>38</v>
      </c>
      <c r="H8" t="s">
        <v>32</v>
      </c>
    </row>
    <row r="9" spans="1:8" x14ac:dyDescent="0.35">
      <c r="A9" s="1">
        <v>45859</v>
      </c>
      <c r="B9" t="s">
        <v>24</v>
      </c>
      <c r="C9">
        <v>1485.050048828125</v>
      </c>
      <c r="D9">
        <v>-12.22998046875</v>
      </c>
      <c r="E9">
        <v>-8.1681316984459906E-3</v>
      </c>
      <c r="F9">
        <v>7.050834951738072E-2</v>
      </c>
      <c r="G9" t="s">
        <v>38</v>
      </c>
      <c r="H9" t="s">
        <v>32</v>
      </c>
    </row>
    <row r="10" spans="1:8" x14ac:dyDescent="0.35">
      <c r="A10" s="1">
        <v>45856</v>
      </c>
      <c r="B10" t="s">
        <v>24</v>
      </c>
      <c r="C10">
        <v>1497.280029296875</v>
      </c>
      <c r="D10">
        <v>7.27001953125</v>
      </c>
      <c r="E10">
        <v>4.8791749609746748E-3</v>
      </c>
      <c r="F10">
        <v>7.867648121582671E-2</v>
      </c>
      <c r="G10" t="s">
        <v>38</v>
      </c>
      <c r="H10" t="s">
        <v>32</v>
      </c>
    </row>
    <row r="11" spans="1:8" x14ac:dyDescent="0.35">
      <c r="A11" s="1">
        <v>45855</v>
      </c>
      <c r="B11" t="s">
        <v>24</v>
      </c>
      <c r="C11">
        <v>1490.010009765625</v>
      </c>
      <c r="D11">
        <v>14.5400390625</v>
      </c>
      <c r="E11">
        <v>9.8545137150918283E-3</v>
      </c>
      <c r="F11">
        <v>7.3797306254852035E-2</v>
      </c>
      <c r="G11" t="s">
        <v>38</v>
      </c>
      <c r="H11" t="s">
        <v>32</v>
      </c>
    </row>
    <row r="12" spans="1:8" x14ac:dyDescent="0.35">
      <c r="A12" s="1">
        <v>45854</v>
      </c>
      <c r="B12" t="s">
        <v>24</v>
      </c>
      <c r="C12">
        <v>1475.469970703125</v>
      </c>
      <c r="D12">
        <v>14.8199462890625</v>
      </c>
      <c r="E12">
        <v>1.0146130860475999E-2</v>
      </c>
      <c r="F12">
        <v>6.3942792539760207E-2</v>
      </c>
      <c r="G12" t="s">
        <v>38</v>
      </c>
      <c r="H12" t="s">
        <v>32</v>
      </c>
    </row>
    <row r="13" spans="1:8" x14ac:dyDescent="0.35">
      <c r="A13" s="1">
        <v>45853</v>
      </c>
      <c r="B13" t="s">
        <v>24</v>
      </c>
      <c r="C13">
        <v>1460.6500244140625</v>
      </c>
      <c r="D13">
        <v>-9.77001953125</v>
      </c>
      <c r="E13">
        <v>-6.6443731989913601E-3</v>
      </c>
      <c r="F13">
        <v>5.3796661679284208E-2</v>
      </c>
      <c r="G13" t="s">
        <v>38</v>
      </c>
      <c r="H13" t="s">
        <v>32</v>
      </c>
    </row>
    <row r="14" spans="1:8" x14ac:dyDescent="0.35">
      <c r="A14" s="1">
        <v>45852</v>
      </c>
      <c r="B14" t="s">
        <v>24</v>
      </c>
      <c r="C14">
        <v>1470.4200439453125</v>
      </c>
      <c r="D14">
        <v>12.6600341796875</v>
      </c>
      <c r="E14">
        <v>8.6845805172848234E-3</v>
      </c>
      <c r="F14">
        <v>6.0441034878275568E-2</v>
      </c>
      <c r="G14" t="s">
        <v>38</v>
      </c>
      <c r="H14" t="s">
        <v>32</v>
      </c>
    </row>
    <row r="15" spans="1:8" x14ac:dyDescent="0.35">
      <c r="A15" s="1">
        <v>45849</v>
      </c>
      <c r="B15" t="s">
        <v>24</v>
      </c>
      <c r="C15">
        <v>1457.760009765625</v>
      </c>
      <c r="D15">
        <v>12.1199951171875</v>
      </c>
      <c r="E15">
        <v>8.3838265366049658E-3</v>
      </c>
      <c r="F15">
        <v>5.1756454360990745E-2</v>
      </c>
      <c r="G15" t="s">
        <v>38</v>
      </c>
      <c r="H15" t="s">
        <v>32</v>
      </c>
    </row>
    <row r="16" spans="1:8" x14ac:dyDescent="0.35">
      <c r="A16" s="1">
        <v>45848</v>
      </c>
      <c r="B16" t="s">
        <v>24</v>
      </c>
      <c r="C16">
        <v>1445.6400146484375</v>
      </c>
      <c r="D16">
        <v>14.320068359375</v>
      </c>
      <c r="E16">
        <v>1.0004798994454056E-2</v>
      </c>
      <c r="F16">
        <v>4.3372627824385779E-2</v>
      </c>
      <c r="G16" t="s">
        <v>38</v>
      </c>
      <c r="H16" t="s">
        <v>32</v>
      </c>
    </row>
    <row r="17" spans="1:8" x14ac:dyDescent="0.35">
      <c r="A17" s="1">
        <v>45847</v>
      </c>
      <c r="B17" t="s">
        <v>24</v>
      </c>
      <c r="C17">
        <v>1431.3199462890625</v>
      </c>
      <c r="D17">
        <v>15.8599853515625</v>
      </c>
      <c r="E17">
        <v>1.1204827963525066E-2</v>
      </c>
      <c r="F17">
        <v>3.3367828829931723E-2</v>
      </c>
      <c r="G17" t="s">
        <v>38</v>
      </c>
      <c r="H17" t="s">
        <v>32</v>
      </c>
    </row>
    <row r="18" spans="1:8" x14ac:dyDescent="0.35">
      <c r="A18" s="1">
        <v>45846</v>
      </c>
      <c r="B18" t="s">
        <v>24</v>
      </c>
      <c r="C18">
        <v>1415.4599609375</v>
      </c>
      <c r="D18">
        <v>13.39990234375</v>
      </c>
      <c r="E18">
        <v>9.5572955392437819E-3</v>
      </c>
      <c r="F18">
        <v>2.2163000866406657E-2</v>
      </c>
      <c r="G18" t="s">
        <v>38</v>
      </c>
      <c r="H18" t="s">
        <v>32</v>
      </c>
    </row>
    <row r="19" spans="1:8" x14ac:dyDescent="0.35">
      <c r="A19" s="1">
        <v>45845</v>
      </c>
      <c r="B19" t="s">
        <v>24</v>
      </c>
      <c r="C19">
        <v>1402.06005859375</v>
      </c>
      <c r="D19">
        <v>15.090087890625</v>
      </c>
      <c r="E19">
        <v>1.0879895173920184E-2</v>
      </c>
      <c r="F19">
        <v>1.2605705327162875E-2</v>
      </c>
      <c r="G19" t="s">
        <v>38</v>
      </c>
      <c r="H19" t="s">
        <v>32</v>
      </c>
    </row>
    <row r="20" spans="1:8" x14ac:dyDescent="0.35">
      <c r="A20" s="1">
        <v>45842</v>
      </c>
      <c r="B20" t="s">
        <v>24</v>
      </c>
      <c r="C20">
        <v>1386.969970703125</v>
      </c>
      <c r="D20">
        <v>5.010009765625</v>
      </c>
      <c r="E20">
        <v>3.6252929949043278E-3</v>
      </c>
      <c r="F20">
        <v>1.7258101532426906E-3</v>
      </c>
      <c r="G20" t="s">
        <v>38</v>
      </c>
      <c r="H20" t="s">
        <v>32</v>
      </c>
    </row>
    <row r="21" spans="1:8" x14ac:dyDescent="0.35">
      <c r="A21" s="1">
        <v>45841</v>
      </c>
      <c r="B21" t="s">
        <v>24</v>
      </c>
      <c r="C21">
        <v>1381.9599609375</v>
      </c>
      <c r="D21">
        <v>-2.6300048828125</v>
      </c>
      <c r="E21">
        <v>-1.8994828416616372E-3</v>
      </c>
      <c r="F21">
        <v>-1.8994828416616372E-3</v>
      </c>
      <c r="G21" t="s">
        <v>38</v>
      </c>
      <c r="H21" t="s">
        <v>32</v>
      </c>
    </row>
    <row r="22" spans="1:8" x14ac:dyDescent="0.35">
      <c r="A22" s="1">
        <v>45868</v>
      </c>
      <c r="B22" t="s">
        <v>25</v>
      </c>
      <c r="C22">
        <v>1630.780029296875</v>
      </c>
      <c r="D22">
        <v>9.489990234375</v>
      </c>
      <c r="E22">
        <v>5.8533575151442641E-3</v>
      </c>
      <c r="F22">
        <v>9.7231210718505046E-2</v>
      </c>
      <c r="G22" t="s">
        <v>38</v>
      </c>
      <c r="H22" t="s">
        <v>32</v>
      </c>
    </row>
    <row r="23" spans="1:8" x14ac:dyDescent="0.35">
      <c r="A23" s="1">
        <v>45867</v>
      </c>
      <c r="B23" t="s">
        <v>25</v>
      </c>
      <c r="C23">
        <v>1621.2900390625</v>
      </c>
      <c r="D23">
        <v>-74.3399658203125</v>
      </c>
      <c r="E23">
        <v>-4.3842091497696911E-2</v>
      </c>
      <c r="F23">
        <v>9.1377853203360782E-2</v>
      </c>
      <c r="G23" t="s">
        <v>38</v>
      </c>
      <c r="H23" t="s">
        <v>32</v>
      </c>
    </row>
    <row r="24" spans="1:8" x14ac:dyDescent="0.35">
      <c r="A24" s="1">
        <v>45866</v>
      </c>
      <c r="B24" t="s">
        <v>25</v>
      </c>
      <c r="C24">
        <v>1695.6300048828125</v>
      </c>
      <c r="D24">
        <v>26.300048828125</v>
      </c>
      <c r="E24">
        <v>1.5754853456462659E-2</v>
      </c>
      <c r="F24">
        <v>0.13521994470105769</v>
      </c>
      <c r="G24" t="s">
        <v>38</v>
      </c>
      <c r="H24" t="s">
        <v>32</v>
      </c>
    </row>
    <row r="25" spans="1:8" x14ac:dyDescent="0.35">
      <c r="A25" s="1">
        <v>45863</v>
      </c>
      <c r="B25" t="s">
        <v>25</v>
      </c>
      <c r="C25">
        <v>1669.3299560546875</v>
      </c>
      <c r="D25">
        <v>8.0999755859375</v>
      </c>
      <c r="E25">
        <v>4.8758905637207306E-3</v>
      </c>
      <c r="F25">
        <v>0.11946509124459503</v>
      </c>
      <c r="G25" t="s">
        <v>38</v>
      </c>
      <c r="H25" t="s">
        <v>32</v>
      </c>
    </row>
    <row r="26" spans="1:8" x14ac:dyDescent="0.35">
      <c r="A26" s="1">
        <v>45862</v>
      </c>
      <c r="B26" t="s">
        <v>25</v>
      </c>
      <c r="C26">
        <v>1661.22998046875</v>
      </c>
      <c r="D26">
        <v>8.219970703125</v>
      </c>
      <c r="E26">
        <v>4.9727289336201075E-3</v>
      </c>
      <c r="F26">
        <v>0.1145892006808743</v>
      </c>
      <c r="G26" t="s">
        <v>38</v>
      </c>
      <c r="H26" t="s">
        <v>32</v>
      </c>
    </row>
    <row r="27" spans="1:8" x14ac:dyDescent="0.35">
      <c r="A27" s="1">
        <v>45861</v>
      </c>
      <c r="B27" t="s">
        <v>25</v>
      </c>
      <c r="C27">
        <v>1653.010009765625</v>
      </c>
      <c r="D27">
        <v>-2.969970703125</v>
      </c>
      <c r="E27">
        <v>-1.7934822510863313E-3</v>
      </c>
      <c r="F27">
        <v>0.1096164717472542</v>
      </c>
      <c r="G27" t="s">
        <v>38</v>
      </c>
      <c r="H27" t="s">
        <v>32</v>
      </c>
    </row>
    <row r="28" spans="1:8" x14ac:dyDescent="0.35">
      <c r="A28" s="1">
        <v>45860</v>
      </c>
      <c r="B28" t="s">
        <v>25</v>
      </c>
      <c r="C28">
        <v>1655.97998046875</v>
      </c>
      <c r="D28">
        <v>27.919921875</v>
      </c>
      <c r="E28">
        <v>1.714919651005764E-2</v>
      </c>
      <c r="F28">
        <v>0.11140995399834053</v>
      </c>
      <c r="G28" t="s">
        <v>38</v>
      </c>
      <c r="H28" t="s">
        <v>32</v>
      </c>
    </row>
    <row r="29" spans="1:8" x14ac:dyDescent="0.35">
      <c r="A29" s="1">
        <v>45859</v>
      </c>
      <c r="B29" t="s">
        <v>25</v>
      </c>
      <c r="C29">
        <v>1628.06005859375</v>
      </c>
      <c r="D29">
        <v>-15.8499755859375</v>
      </c>
      <c r="E29">
        <v>-9.641631997122424E-3</v>
      </c>
      <c r="F29">
        <v>9.4260757488282887E-2</v>
      </c>
      <c r="G29" t="s">
        <v>38</v>
      </c>
      <c r="H29" t="s">
        <v>32</v>
      </c>
    </row>
    <row r="30" spans="1:8" x14ac:dyDescent="0.35">
      <c r="A30" s="1">
        <v>45856</v>
      </c>
      <c r="B30" t="s">
        <v>25</v>
      </c>
      <c r="C30">
        <v>1643.9100341796875</v>
      </c>
      <c r="D30">
        <v>9.2100830078125</v>
      </c>
      <c r="E30">
        <v>5.6341122425616064E-3</v>
      </c>
      <c r="F30">
        <v>0.10390238948540531</v>
      </c>
      <c r="G30" t="s">
        <v>38</v>
      </c>
      <c r="H30" t="s">
        <v>32</v>
      </c>
    </row>
    <row r="31" spans="1:8" x14ac:dyDescent="0.35">
      <c r="A31" s="1">
        <v>45855</v>
      </c>
      <c r="B31" t="s">
        <v>25</v>
      </c>
      <c r="C31">
        <v>1634.699951171875</v>
      </c>
      <c r="D31">
        <v>20.2799072265625</v>
      </c>
      <c r="E31">
        <v>1.2561729088176099E-2</v>
      </c>
      <c r="F31">
        <v>9.8268277242843705E-2</v>
      </c>
      <c r="G31" t="s">
        <v>38</v>
      </c>
      <c r="H31" t="s">
        <v>32</v>
      </c>
    </row>
    <row r="32" spans="1:8" x14ac:dyDescent="0.35">
      <c r="A32" s="1">
        <v>45854</v>
      </c>
      <c r="B32" t="s">
        <v>25</v>
      </c>
      <c r="C32">
        <v>1614.4200439453125</v>
      </c>
      <c r="D32">
        <v>20.580078125</v>
      </c>
      <c r="E32">
        <v>1.2912261310004114E-2</v>
      </c>
      <c r="F32">
        <v>8.5706548154667606E-2</v>
      </c>
      <c r="G32" t="s">
        <v>38</v>
      </c>
      <c r="H32" t="s">
        <v>32</v>
      </c>
    </row>
    <row r="33" spans="1:8" x14ac:dyDescent="0.35">
      <c r="A33" s="1">
        <v>45853</v>
      </c>
      <c r="B33" t="s">
        <v>25</v>
      </c>
      <c r="C33">
        <v>1593.8399658203125</v>
      </c>
      <c r="D33">
        <v>-11.820068359375</v>
      </c>
      <c r="E33">
        <v>-7.3615012566553562E-3</v>
      </c>
      <c r="F33">
        <v>7.2794286844663492E-2</v>
      </c>
      <c r="G33" t="s">
        <v>38</v>
      </c>
      <c r="H33" t="s">
        <v>32</v>
      </c>
    </row>
    <row r="34" spans="1:8" x14ac:dyDescent="0.35">
      <c r="A34" s="1">
        <v>45852</v>
      </c>
      <c r="B34" t="s">
        <v>25</v>
      </c>
      <c r="C34">
        <v>1605.6600341796875</v>
      </c>
      <c r="D34">
        <v>11.6500244140625</v>
      </c>
      <c r="E34">
        <v>7.3086268860855785E-3</v>
      </c>
      <c r="F34">
        <v>8.0155788101318848E-2</v>
      </c>
      <c r="G34" t="s">
        <v>38</v>
      </c>
      <c r="H34" t="s">
        <v>32</v>
      </c>
    </row>
    <row r="35" spans="1:8" x14ac:dyDescent="0.35">
      <c r="A35" s="1">
        <v>45849</v>
      </c>
      <c r="B35" t="s">
        <v>25</v>
      </c>
      <c r="C35">
        <v>1594.010009765625</v>
      </c>
      <c r="D35">
        <v>24.6700439453125</v>
      </c>
      <c r="E35">
        <v>1.572001254197164E-2</v>
      </c>
      <c r="F35">
        <v>7.2847161215233269E-2</v>
      </c>
      <c r="G35" t="s">
        <v>38</v>
      </c>
      <c r="H35" t="s">
        <v>32</v>
      </c>
    </row>
    <row r="36" spans="1:8" x14ac:dyDescent="0.35">
      <c r="A36" s="1">
        <v>45848</v>
      </c>
      <c r="B36" t="s">
        <v>25</v>
      </c>
      <c r="C36">
        <v>1569.3399658203125</v>
      </c>
      <c r="D36">
        <v>26.0699462890625</v>
      </c>
      <c r="E36">
        <v>1.6892666843214554E-2</v>
      </c>
      <c r="F36">
        <v>5.712714867326163E-2</v>
      </c>
      <c r="G36" t="s">
        <v>38</v>
      </c>
      <c r="H36" t="s">
        <v>32</v>
      </c>
    </row>
    <row r="37" spans="1:8" x14ac:dyDescent="0.35">
      <c r="A37" s="1">
        <v>45847</v>
      </c>
      <c r="B37" t="s">
        <v>25</v>
      </c>
      <c r="C37">
        <v>1543.27001953125</v>
      </c>
      <c r="D37">
        <v>14</v>
      </c>
      <c r="E37">
        <v>9.1546946067060375E-3</v>
      </c>
      <c r="F37">
        <v>4.0234481830047075E-2</v>
      </c>
      <c r="G37" t="s">
        <v>38</v>
      </c>
      <c r="H37" t="s">
        <v>32</v>
      </c>
    </row>
    <row r="38" spans="1:8" x14ac:dyDescent="0.35">
      <c r="A38" s="1">
        <v>45846</v>
      </c>
      <c r="B38" t="s">
        <v>25</v>
      </c>
      <c r="C38">
        <v>1529.27001953125</v>
      </c>
      <c r="D38">
        <v>20.6099853515625</v>
      </c>
      <c r="E38">
        <v>1.3661119725206339E-2</v>
      </c>
      <c r="F38">
        <v>3.1079787223341038E-2</v>
      </c>
      <c r="G38" t="s">
        <v>38</v>
      </c>
      <c r="H38" t="s">
        <v>32</v>
      </c>
    </row>
    <row r="39" spans="1:8" x14ac:dyDescent="0.35">
      <c r="A39" s="1">
        <v>45845</v>
      </c>
      <c r="B39" t="s">
        <v>25</v>
      </c>
      <c r="C39">
        <v>1508.6600341796875</v>
      </c>
      <c r="D39">
        <v>19.8900146484375</v>
      </c>
      <c r="E39">
        <v>1.3360031695627494E-2</v>
      </c>
      <c r="F39">
        <v>1.7418667498134699E-2</v>
      </c>
      <c r="G39" t="s">
        <v>38</v>
      </c>
      <c r="H39" t="s">
        <v>32</v>
      </c>
    </row>
    <row r="40" spans="1:8" x14ac:dyDescent="0.35">
      <c r="A40" s="1">
        <v>45842</v>
      </c>
      <c r="B40" t="s">
        <v>25</v>
      </c>
      <c r="C40">
        <v>1488.77001953125</v>
      </c>
      <c r="D40">
        <v>7.570068359375</v>
      </c>
      <c r="E40">
        <v>5.1107673568215883E-3</v>
      </c>
      <c r="F40">
        <v>4.0586358025072045E-3</v>
      </c>
      <c r="G40" t="s">
        <v>38</v>
      </c>
      <c r="H40" t="s">
        <v>32</v>
      </c>
    </row>
    <row r="41" spans="1:8" x14ac:dyDescent="0.35">
      <c r="A41" s="1">
        <v>45841</v>
      </c>
      <c r="B41" t="s">
        <v>25</v>
      </c>
      <c r="C41">
        <v>1481.199951171875</v>
      </c>
      <c r="D41">
        <v>-1.56005859375</v>
      </c>
      <c r="E41">
        <v>-1.0521315543143839E-3</v>
      </c>
      <c r="F41">
        <v>-1.0521315543143839E-3</v>
      </c>
      <c r="G41" t="s">
        <v>38</v>
      </c>
      <c r="H41" t="s">
        <v>32</v>
      </c>
    </row>
    <row r="42" spans="1:8" x14ac:dyDescent="0.35">
      <c r="A42" s="1">
        <v>45868</v>
      </c>
      <c r="B42" t="s">
        <v>39</v>
      </c>
      <c r="C42">
        <v>1623.300048828125</v>
      </c>
      <c r="D42">
        <v>2.300048828125</v>
      </c>
      <c r="E42">
        <v>1.4189073584978118E-3</v>
      </c>
      <c r="F42">
        <v>0.10156303307416781</v>
      </c>
      <c r="G42" t="s">
        <v>40</v>
      </c>
      <c r="H42" t="s">
        <v>32</v>
      </c>
    </row>
    <row r="43" spans="1:8" x14ac:dyDescent="0.35">
      <c r="A43" s="1">
        <v>45867</v>
      </c>
      <c r="B43" t="s">
        <v>39</v>
      </c>
      <c r="C43">
        <v>1621</v>
      </c>
      <c r="D43">
        <v>-72</v>
      </c>
      <c r="E43">
        <v>-4.2528056704075556E-2</v>
      </c>
      <c r="F43">
        <v>0.10014412571567</v>
      </c>
      <c r="G43" t="s">
        <v>40</v>
      </c>
      <c r="H43" t="s">
        <v>32</v>
      </c>
    </row>
    <row r="44" spans="1:8" x14ac:dyDescent="0.35">
      <c r="A44" s="1">
        <v>45866</v>
      </c>
      <c r="B44" t="s">
        <v>39</v>
      </c>
      <c r="C44">
        <v>1693</v>
      </c>
      <c r="D44">
        <v>20</v>
      </c>
      <c r="E44">
        <v>1.1954572624028659E-2</v>
      </c>
      <c r="F44">
        <v>0.14267218241974555</v>
      </c>
      <c r="G44" t="s">
        <v>40</v>
      </c>
      <c r="H44" t="s">
        <v>32</v>
      </c>
    </row>
    <row r="45" spans="1:8" x14ac:dyDescent="0.35">
      <c r="A45" s="1">
        <v>45863</v>
      </c>
      <c r="B45" t="s">
        <v>39</v>
      </c>
      <c r="C45">
        <v>1673</v>
      </c>
      <c r="D45">
        <v>17.5</v>
      </c>
      <c r="E45">
        <v>1.0570824524312794E-2</v>
      </c>
      <c r="F45">
        <v>0.13071760979571689</v>
      </c>
      <c r="G45" t="s">
        <v>40</v>
      </c>
      <c r="H45" t="s">
        <v>32</v>
      </c>
    </row>
    <row r="46" spans="1:8" x14ac:dyDescent="0.35">
      <c r="A46" s="1">
        <v>45862</v>
      </c>
      <c r="B46" t="s">
        <v>39</v>
      </c>
      <c r="C46">
        <v>1655.5</v>
      </c>
      <c r="D46">
        <v>2.5</v>
      </c>
      <c r="E46">
        <v>1.5124016938898865E-3</v>
      </c>
      <c r="F46">
        <v>0.1201467852714041</v>
      </c>
      <c r="G46" t="s">
        <v>40</v>
      </c>
      <c r="H46" t="s">
        <v>32</v>
      </c>
    </row>
    <row r="47" spans="1:8" x14ac:dyDescent="0.35">
      <c r="A47" s="1">
        <v>45861</v>
      </c>
      <c r="B47" t="s">
        <v>39</v>
      </c>
      <c r="C47">
        <v>1653</v>
      </c>
      <c r="D47">
        <v>-2</v>
      </c>
      <c r="E47">
        <v>-1.2084592145015227E-3</v>
      </c>
      <c r="F47">
        <v>0.11863438357751421</v>
      </c>
      <c r="G47" t="s">
        <v>40</v>
      </c>
      <c r="H47" t="s">
        <v>32</v>
      </c>
    </row>
    <row r="48" spans="1:8" x14ac:dyDescent="0.35">
      <c r="A48" s="1">
        <v>45860</v>
      </c>
      <c r="B48" t="s">
        <v>39</v>
      </c>
      <c r="C48">
        <v>1655</v>
      </c>
      <c r="D48">
        <v>30.5</v>
      </c>
      <c r="E48">
        <v>1.8775007694675327E-2</v>
      </c>
      <c r="F48">
        <v>0.11984284279201574</v>
      </c>
      <c r="G48" t="s">
        <v>40</v>
      </c>
      <c r="H48" t="s">
        <v>32</v>
      </c>
    </row>
    <row r="49" spans="1:8" x14ac:dyDescent="0.35">
      <c r="A49" s="1">
        <v>45859</v>
      </c>
      <c r="B49" t="s">
        <v>39</v>
      </c>
      <c r="C49">
        <v>1624.5</v>
      </c>
      <c r="D49">
        <v>-13.5</v>
      </c>
      <c r="E49">
        <v>-8.2417582417582125E-3</v>
      </c>
      <c r="F49">
        <v>0.10106783509734041</v>
      </c>
      <c r="G49" t="s">
        <v>40</v>
      </c>
      <c r="H49" t="s">
        <v>32</v>
      </c>
    </row>
    <row r="50" spans="1:8" x14ac:dyDescent="0.35">
      <c r="A50" s="1">
        <v>45856</v>
      </c>
      <c r="B50" t="s">
        <v>39</v>
      </c>
      <c r="C50">
        <v>1638</v>
      </c>
      <c r="D50">
        <v>0</v>
      </c>
      <c r="E50">
        <v>0</v>
      </c>
      <c r="F50">
        <v>0.10930959333909862</v>
      </c>
      <c r="G50" t="s">
        <v>40</v>
      </c>
      <c r="H50" t="s">
        <v>32</v>
      </c>
    </row>
    <row r="51" spans="1:8" x14ac:dyDescent="0.35">
      <c r="A51" s="1">
        <v>45855</v>
      </c>
      <c r="B51" t="s">
        <v>39</v>
      </c>
      <c r="C51">
        <v>1638</v>
      </c>
      <c r="D51">
        <v>20</v>
      </c>
      <c r="E51">
        <v>1.2360939431396822E-2</v>
      </c>
      <c r="F51">
        <v>0.10930959333909862</v>
      </c>
      <c r="G51" t="s">
        <v>40</v>
      </c>
      <c r="H51" t="s">
        <v>32</v>
      </c>
    </row>
    <row r="52" spans="1:8" x14ac:dyDescent="0.35">
      <c r="A52" s="1">
        <v>45854</v>
      </c>
      <c r="B52" t="s">
        <v>39</v>
      </c>
      <c r="C52">
        <v>1618</v>
      </c>
      <c r="D52">
        <v>24</v>
      </c>
      <c r="E52">
        <v>1.5056461731492998E-2</v>
      </c>
      <c r="F52">
        <v>9.6948653907701798E-2</v>
      </c>
      <c r="G52" t="s">
        <v>40</v>
      </c>
      <c r="H52" t="s">
        <v>32</v>
      </c>
    </row>
    <row r="53" spans="1:8" x14ac:dyDescent="0.35">
      <c r="A53" s="1">
        <v>45853</v>
      </c>
      <c r="B53" t="s">
        <v>39</v>
      </c>
      <c r="C53">
        <v>1594</v>
      </c>
      <c r="D53">
        <v>-7.199951171875</v>
      </c>
      <c r="E53">
        <v>-4.4965971717683129E-3</v>
      </c>
      <c r="F53">
        <v>8.18921921762088E-2</v>
      </c>
      <c r="G53" t="s">
        <v>40</v>
      </c>
      <c r="H53" t="s">
        <v>32</v>
      </c>
    </row>
    <row r="54" spans="1:8" x14ac:dyDescent="0.35">
      <c r="A54" s="1">
        <v>45852</v>
      </c>
      <c r="B54" t="s">
        <v>39</v>
      </c>
      <c r="C54">
        <v>1601.199951171875</v>
      </c>
      <c r="D54">
        <v>5.2999267578125</v>
      </c>
      <c r="E54">
        <v>3.3209641435767434E-3</v>
      </c>
      <c r="F54">
        <v>8.6388789347977113E-2</v>
      </c>
      <c r="G54" t="s">
        <v>40</v>
      </c>
      <c r="H54" t="s">
        <v>32</v>
      </c>
    </row>
    <row r="55" spans="1:8" x14ac:dyDescent="0.35">
      <c r="A55" s="1">
        <v>45849</v>
      </c>
      <c r="B55" t="s">
        <v>39</v>
      </c>
      <c r="C55">
        <v>1595.9000244140625</v>
      </c>
      <c r="D55">
        <v>28</v>
      </c>
      <c r="E55">
        <v>1.7858281500100048E-2</v>
      </c>
      <c r="F55">
        <v>8.306782520440037E-2</v>
      </c>
      <c r="G55" t="s">
        <v>40</v>
      </c>
      <c r="H55" t="s">
        <v>32</v>
      </c>
    </row>
    <row r="56" spans="1:8" x14ac:dyDescent="0.35">
      <c r="A56" s="1">
        <v>45848</v>
      </c>
      <c r="B56" t="s">
        <v>39</v>
      </c>
      <c r="C56">
        <v>1567.9000244140625</v>
      </c>
      <c r="D56">
        <v>34.9000244140625</v>
      </c>
      <c r="E56">
        <v>2.2765834581906397E-2</v>
      </c>
      <c r="F56">
        <v>6.5209543704300321E-2</v>
      </c>
      <c r="G56" t="s">
        <v>40</v>
      </c>
      <c r="H56" t="s">
        <v>32</v>
      </c>
    </row>
    <row r="57" spans="1:8" x14ac:dyDescent="0.35">
      <c r="A57" s="1">
        <v>45847</v>
      </c>
      <c r="B57" t="s">
        <v>39</v>
      </c>
      <c r="C57">
        <v>1533</v>
      </c>
      <c r="D57">
        <v>21</v>
      </c>
      <c r="E57">
        <v>1.388888888888884E-2</v>
      </c>
      <c r="F57">
        <v>4.2443709122393924E-2</v>
      </c>
      <c r="G57" t="s">
        <v>40</v>
      </c>
      <c r="H57" t="s">
        <v>32</v>
      </c>
    </row>
    <row r="58" spans="1:8" x14ac:dyDescent="0.35">
      <c r="A58" s="1">
        <v>45846</v>
      </c>
      <c r="B58" t="s">
        <v>39</v>
      </c>
      <c r="C58">
        <v>1512</v>
      </c>
      <c r="D58">
        <v>19.0999755859375</v>
      </c>
      <c r="E58">
        <v>1.279387452179459E-2</v>
      </c>
      <c r="F58">
        <v>2.8554820233505085E-2</v>
      </c>
      <c r="G58" t="s">
        <v>40</v>
      </c>
      <c r="H58" t="s">
        <v>32</v>
      </c>
    </row>
    <row r="59" spans="1:8" x14ac:dyDescent="0.35">
      <c r="A59" s="1">
        <v>45845</v>
      </c>
      <c r="B59" t="s">
        <v>39</v>
      </c>
      <c r="C59">
        <v>1492.9000244140625</v>
      </c>
      <c r="D59">
        <v>20.7000732421875</v>
      </c>
      <c r="E59">
        <v>1.406063981031247E-2</v>
      </c>
      <c r="F59">
        <v>1.5760945711710495E-2</v>
      </c>
      <c r="G59" t="s">
        <v>40</v>
      </c>
      <c r="H59" t="s">
        <v>32</v>
      </c>
    </row>
    <row r="60" spans="1:8" x14ac:dyDescent="0.35">
      <c r="A60" s="1">
        <v>45842</v>
      </c>
      <c r="B60" t="s">
        <v>39</v>
      </c>
      <c r="C60">
        <v>1472.199951171875</v>
      </c>
      <c r="D60">
        <v>1.199951171875</v>
      </c>
      <c r="E60">
        <v>8.157383901257198E-4</v>
      </c>
      <c r="F60">
        <v>1.7003059013980248E-3</v>
      </c>
      <c r="G60" t="s">
        <v>40</v>
      </c>
      <c r="H60" t="s">
        <v>32</v>
      </c>
    </row>
    <row r="61" spans="1:8" x14ac:dyDescent="0.35">
      <c r="A61" s="1">
        <v>45841</v>
      </c>
      <c r="B61" t="s">
        <v>39</v>
      </c>
      <c r="C61">
        <v>1471</v>
      </c>
      <c r="D61">
        <v>1.300048828125</v>
      </c>
      <c r="E61">
        <v>8.8456751127230504E-4</v>
      </c>
      <c r="F61">
        <v>8.8456751127230504E-4</v>
      </c>
      <c r="G61" t="s">
        <v>40</v>
      </c>
      <c r="H61" t="s">
        <v>32</v>
      </c>
    </row>
    <row r="62" spans="1:8" x14ac:dyDescent="0.35">
      <c r="A62" s="1">
        <v>45867</v>
      </c>
      <c r="B62" t="s">
        <v>22</v>
      </c>
      <c r="C62">
        <v>44632.98828125</v>
      </c>
      <c r="D62">
        <v>-204.5703125</v>
      </c>
      <c r="E62">
        <v>-4.562476613713673E-3</v>
      </c>
      <c r="F62">
        <v>1.2498135203304117E-2</v>
      </c>
      <c r="G62" t="s">
        <v>41</v>
      </c>
      <c r="H62" t="s">
        <v>42</v>
      </c>
    </row>
    <row r="63" spans="1:8" x14ac:dyDescent="0.35">
      <c r="A63" s="1">
        <v>45866</v>
      </c>
      <c r="B63" t="s">
        <v>22</v>
      </c>
      <c r="C63">
        <v>44837.55859375</v>
      </c>
      <c r="D63">
        <v>-64.36328125</v>
      </c>
      <c r="E63">
        <v>-1.433419296153482E-3</v>
      </c>
      <c r="F63">
        <v>1.706061181701779E-2</v>
      </c>
      <c r="G63" t="s">
        <v>41</v>
      </c>
      <c r="H63" t="s">
        <v>42</v>
      </c>
    </row>
    <row r="64" spans="1:8" x14ac:dyDescent="0.35">
      <c r="A64" s="1">
        <v>45863</v>
      </c>
      <c r="B64" t="s">
        <v>22</v>
      </c>
      <c r="C64">
        <v>44901.921875</v>
      </c>
      <c r="D64">
        <v>208.01171875</v>
      </c>
      <c r="E64">
        <v>4.6541400835771185E-3</v>
      </c>
      <c r="F64">
        <v>1.8494031113171272E-2</v>
      </c>
      <c r="G64" t="s">
        <v>41</v>
      </c>
      <c r="H64" t="s">
        <v>42</v>
      </c>
    </row>
    <row r="65" spans="1:8" x14ac:dyDescent="0.35">
      <c r="A65" s="1">
        <v>45862</v>
      </c>
      <c r="B65" t="s">
        <v>22</v>
      </c>
      <c r="C65">
        <v>44693.91015625</v>
      </c>
      <c r="D65">
        <v>-316.37890625</v>
      </c>
      <c r="E65">
        <v>-7.0290352014998891E-3</v>
      </c>
      <c r="F65">
        <v>1.3839891029594154E-2</v>
      </c>
      <c r="G65" t="s">
        <v>41</v>
      </c>
      <c r="H65" t="s">
        <v>42</v>
      </c>
    </row>
    <row r="66" spans="1:8" x14ac:dyDescent="0.35">
      <c r="A66" s="1">
        <v>45861</v>
      </c>
      <c r="B66" t="s">
        <v>22</v>
      </c>
      <c r="C66">
        <v>45010.2890625</v>
      </c>
      <c r="D66">
        <v>507.84765625</v>
      </c>
      <c r="E66">
        <v>1.1411680802273505E-2</v>
      </c>
      <c r="F66">
        <v>2.0868926231094043E-2</v>
      </c>
      <c r="G66" t="s">
        <v>41</v>
      </c>
      <c r="H66" t="s">
        <v>42</v>
      </c>
    </row>
    <row r="67" spans="1:8" x14ac:dyDescent="0.35">
      <c r="A67" s="1">
        <v>45860</v>
      </c>
      <c r="B67" t="s">
        <v>22</v>
      </c>
      <c r="C67">
        <v>44502.44140625</v>
      </c>
      <c r="D67">
        <v>179.37109375</v>
      </c>
      <c r="E67">
        <v>4.0469013650306085E-3</v>
      </c>
      <c r="F67">
        <v>9.4572454288205376E-3</v>
      </c>
      <c r="G67" t="s">
        <v>41</v>
      </c>
      <c r="H67" t="s">
        <v>42</v>
      </c>
    </row>
    <row r="68" spans="1:8" x14ac:dyDescent="0.35">
      <c r="A68" s="1">
        <v>45859</v>
      </c>
      <c r="B68" t="s">
        <v>22</v>
      </c>
      <c r="C68">
        <v>44323.0703125</v>
      </c>
      <c r="D68">
        <v>-19.12109375</v>
      </c>
      <c r="E68">
        <v>-4.3121670678880619E-4</v>
      </c>
      <c r="F68">
        <v>5.4103440637899292E-3</v>
      </c>
      <c r="G68" t="s">
        <v>41</v>
      </c>
      <c r="H68" t="s">
        <v>42</v>
      </c>
    </row>
    <row r="69" spans="1:8" x14ac:dyDescent="0.35">
      <c r="A69" s="1">
        <v>45856</v>
      </c>
      <c r="B69" t="s">
        <v>22</v>
      </c>
      <c r="C69">
        <v>44342.19140625</v>
      </c>
      <c r="D69">
        <v>-142.296875</v>
      </c>
      <c r="E69">
        <v>-3.19879761458286E-3</v>
      </c>
      <c r="F69">
        <v>5.8415607705787354E-3</v>
      </c>
      <c r="G69" t="s">
        <v>41</v>
      </c>
      <c r="H69" t="s">
        <v>42</v>
      </c>
    </row>
    <row r="70" spans="1:8" x14ac:dyDescent="0.35">
      <c r="A70" s="1">
        <v>45855</v>
      </c>
      <c r="B70" t="s">
        <v>22</v>
      </c>
      <c r="C70">
        <v>44484.48828125</v>
      </c>
      <c r="D70">
        <v>229.70703125</v>
      </c>
      <c r="E70">
        <v>5.1905585060372239E-3</v>
      </c>
      <c r="F70">
        <v>9.0403583851615954E-3</v>
      </c>
      <c r="G70" t="s">
        <v>41</v>
      </c>
      <c r="H70" t="s">
        <v>42</v>
      </c>
    </row>
    <row r="71" spans="1:8" x14ac:dyDescent="0.35">
      <c r="A71" s="1">
        <v>45854</v>
      </c>
      <c r="B71" t="s">
        <v>22</v>
      </c>
      <c r="C71">
        <v>44254.78125</v>
      </c>
      <c r="D71">
        <v>231.4921875</v>
      </c>
      <c r="E71">
        <v>5.2584028233635394E-3</v>
      </c>
      <c r="F71">
        <v>3.8497998791243715E-3</v>
      </c>
      <c r="G71" t="s">
        <v>41</v>
      </c>
      <c r="H71" t="s">
        <v>42</v>
      </c>
    </row>
    <row r="72" spans="1:8" x14ac:dyDescent="0.35">
      <c r="A72" s="1">
        <v>45853</v>
      </c>
      <c r="B72" t="s">
        <v>22</v>
      </c>
      <c r="C72">
        <v>44023.2890625</v>
      </c>
      <c r="D72">
        <v>-436.359375</v>
      </c>
      <c r="E72">
        <v>-9.8147284185888806E-3</v>
      </c>
      <c r="F72">
        <v>-1.4086029442391679E-3</v>
      </c>
      <c r="G72" t="s">
        <v>41</v>
      </c>
      <c r="H72" t="s">
        <v>42</v>
      </c>
    </row>
    <row r="73" spans="1:8" x14ac:dyDescent="0.35">
      <c r="A73" s="1">
        <v>45852</v>
      </c>
      <c r="B73" t="s">
        <v>22</v>
      </c>
      <c r="C73">
        <v>44459.6484375</v>
      </c>
      <c r="D73">
        <v>88.13671875</v>
      </c>
      <c r="E73">
        <v>1.9863357216372002E-3</v>
      </c>
      <c r="F73">
        <v>8.4061254743497127E-3</v>
      </c>
      <c r="G73" t="s">
        <v>41</v>
      </c>
      <c r="H73" t="s">
        <v>42</v>
      </c>
    </row>
    <row r="74" spans="1:8" x14ac:dyDescent="0.35">
      <c r="A74" s="1">
        <v>45849</v>
      </c>
      <c r="B74" t="s">
        <v>22</v>
      </c>
      <c r="C74">
        <v>44371.51171875</v>
      </c>
      <c r="D74">
        <v>-279.12890625</v>
      </c>
      <c r="E74">
        <v>-6.2513975688338608E-3</v>
      </c>
      <c r="F74">
        <v>6.4197897527125125E-3</v>
      </c>
      <c r="G74" t="s">
        <v>41</v>
      </c>
      <c r="H74" t="s">
        <v>42</v>
      </c>
    </row>
    <row r="75" spans="1:8" x14ac:dyDescent="0.35">
      <c r="A75" s="1">
        <v>45848</v>
      </c>
      <c r="B75" t="s">
        <v>22</v>
      </c>
      <c r="C75">
        <v>44650.640625</v>
      </c>
      <c r="D75">
        <v>192.33984375</v>
      </c>
      <c r="E75">
        <v>4.3262976850235724E-3</v>
      </c>
      <c r="F75">
        <v>1.2671187321546373E-2</v>
      </c>
      <c r="G75" t="s">
        <v>41</v>
      </c>
      <c r="H75" t="s">
        <v>42</v>
      </c>
    </row>
    <row r="76" spans="1:8" x14ac:dyDescent="0.35">
      <c r="A76" s="1">
        <v>45847</v>
      </c>
      <c r="B76" t="s">
        <v>22</v>
      </c>
      <c r="C76">
        <v>44458.30078125</v>
      </c>
      <c r="D76">
        <v>217.5390625</v>
      </c>
      <c r="E76">
        <v>4.9171635850882023E-3</v>
      </c>
      <c r="F76">
        <v>8.3448896365228009E-3</v>
      </c>
      <c r="G76" t="s">
        <v>41</v>
      </c>
      <c r="H76" t="s">
        <v>42</v>
      </c>
    </row>
    <row r="77" spans="1:8" x14ac:dyDescent="0.35">
      <c r="A77" s="1">
        <v>45846</v>
      </c>
      <c r="B77" t="s">
        <v>22</v>
      </c>
      <c r="C77">
        <v>44240.76171875</v>
      </c>
      <c r="D77">
        <v>-165.59765625</v>
      </c>
      <c r="E77">
        <v>-3.7291428205490362E-3</v>
      </c>
      <c r="F77">
        <v>3.4277260514345986E-3</v>
      </c>
      <c r="G77" t="s">
        <v>41</v>
      </c>
      <c r="H77" t="s">
        <v>42</v>
      </c>
    </row>
    <row r="78" spans="1:8" x14ac:dyDescent="0.35">
      <c r="A78" s="1">
        <v>45845</v>
      </c>
      <c r="B78" t="s">
        <v>22</v>
      </c>
      <c r="C78">
        <v>44406.359375</v>
      </c>
      <c r="D78">
        <v>-422.171875</v>
      </c>
      <c r="E78">
        <v>-9.4174817516466947E-3</v>
      </c>
      <c r="F78">
        <v>7.1568688719836349E-3</v>
      </c>
      <c r="G78" t="s">
        <v>41</v>
      </c>
      <c r="H78" t="s">
        <v>42</v>
      </c>
    </row>
    <row r="79" spans="1:8" x14ac:dyDescent="0.35">
      <c r="A79" s="1">
        <v>45841</v>
      </c>
      <c r="B79" t="s">
        <v>22</v>
      </c>
      <c r="C79">
        <v>44828.53125</v>
      </c>
      <c r="D79">
        <v>344.109375</v>
      </c>
      <c r="E79">
        <v>7.7355029130632413E-3</v>
      </c>
      <c r="F79">
        <v>1.657435062363033E-2</v>
      </c>
      <c r="G79" t="s">
        <v>41</v>
      </c>
      <c r="H79" t="s">
        <v>42</v>
      </c>
    </row>
    <row r="80" spans="1:8" x14ac:dyDescent="0.35">
      <c r="A80" s="1">
        <v>45840</v>
      </c>
      <c r="B80" t="s">
        <v>22</v>
      </c>
      <c r="C80">
        <v>44484.421875</v>
      </c>
      <c r="D80">
        <v>-10.51953125</v>
      </c>
      <c r="E80">
        <v>-2.3642083611152831E-4</v>
      </c>
      <c r="F80">
        <v>8.8388477105670882E-3</v>
      </c>
      <c r="G80" t="s">
        <v>41</v>
      </c>
      <c r="H80" t="s">
        <v>42</v>
      </c>
    </row>
    <row r="81" spans="1:8" x14ac:dyDescent="0.35">
      <c r="A81" s="1">
        <v>45839</v>
      </c>
      <c r="B81" t="s">
        <v>22</v>
      </c>
      <c r="C81">
        <v>44494.94140625</v>
      </c>
      <c r="D81">
        <v>400.171875</v>
      </c>
      <c r="E81">
        <v>9.0752685466786165E-3</v>
      </c>
      <c r="F81">
        <v>9.0752685466786165E-3</v>
      </c>
      <c r="G81" t="s">
        <v>41</v>
      </c>
      <c r="H81" t="s">
        <v>42</v>
      </c>
    </row>
    <row r="82" spans="1:8" x14ac:dyDescent="0.35">
      <c r="A82" s="1">
        <v>45868</v>
      </c>
      <c r="B82" t="s">
        <v>23</v>
      </c>
      <c r="C82">
        <v>9097.26953125</v>
      </c>
      <c r="D82">
        <v>-39.05078125</v>
      </c>
      <c r="E82">
        <v>-4.2742351312455851E-3</v>
      </c>
      <c r="F82">
        <v>3.6362423825778256E-2</v>
      </c>
      <c r="G82" t="s">
        <v>43</v>
      </c>
      <c r="H82" t="s">
        <v>42</v>
      </c>
    </row>
    <row r="83" spans="1:8" x14ac:dyDescent="0.35">
      <c r="A83" s="1">
        <v>45867</v>
      </c>
      <c r="B83" t="s">
        <v>23</v>
      </c>
      <c r="C83">
        <v>9136.3203125</v>
      </c>
      <c r="D83">
        <v>54.8798828125</v>
      </c>
      <c r="E83">
        <v>6.0430812972240844E-3</v>
      </c>
      <c r="F83">
        <v>4.0636658957023841E-2</v>
      </c>
      <c r="G83" t="s">
        <v>43</v>
      </c>
      <c r="H83" t="s">
        <v>42</v>
      </c>
    </row>
    <row r="84" spans="1:8" x14ac:dyDescent="0.35">
      <c r="A84" s="1">
        <v>45866</v>
      </c>
      <c r="B84" t="s">
        <v>23</v>
      </c>
      <c r="C84">
        <v>9081.4404296875</v>
      </c>
      <c r="D84">
        <v>-38.869140625</v>
      </c>
      <c r="E84">
        <v>-4.261822510008062E-3</v>
      </c>
      <c r="F84">
        <v>3.4593577659799757E-2</v>
      </c>
      <c r="G84" t="s">
        <v>43</v>
      </c>
      <c r="H84" t="s">
        <v>42</v>
      </c>
    </row>
    <row r="85" spans="1:8" x14ac:dyDescent="0.35">
      <c r="A85" s="1">
        <v>45863</v>
      </c>
      <c r="B85" t="s">
        <v>23</v>
      </c>
      <c r="C85">
        <v>9120.3095703125</v>
      </c>
      <c r="D85">
        <v>-18.060546875</v>
      </c>
      <c r="E85">
        <v>-1.9763422408369813E-3</v>
      </c>
      <c r="F85">
        <v>3.8855400169807819E-2</v>
      </c>
      <c r="G85" t="s">
        <v>43</v>
      </c>
      <c r="H85" t="s">
        <v>42</v>
      </c>
    </row>
    <row r="86" spans="1:8" x14ac:dyDescent="0.35">
      <c r="A86" s="1">
        <v>45862</v>
      </c>
      <c r="B86" t="s">
        <v>23</v>
      </c>
      <c r="C86">
        <v>9138.3701171875</v>
      </c>
      <c r="D86">
        <v>76.8798828125</v>
      </c>
      <c r="E86">
        <v>8.4842427485993799E-3</v>
      </c>
      <c r="F86">
        <v>4.08317424106448E-2</v>
      </c>
      <c r="G86" t="s">
        <v>43</v>
      </c>
      <c r="H86" t="s">
        <v>42</v>
      </c>
    </row>
    <row r="87" spans="1:8" x14ac:dyDescent="0.35">
      <c r="A87" s="1">
        <v>45861</v>
      </c>
      <c r="B87" t="s">
        <v>23</v>
      </c>
      <c r="C87">
        <v>9061.490234375</v>
      </c>
      <c r="D87">
        <v>37.6806640625</v>
      </c>
      <c r="E87">
        <v>4.17569362129111E-3</v>
      </c>
      <c r="F87">
        <v>3.234749966204542E-2</v>
      </c>
      <c r="G87" t="s">
        <v>43</v>
      </c>
      <c r="H87" t="s">
        <v>42</v>
      </c>
    </row>
    <row r="88" spans="1:8" x14ac:dyDescent="0.35">
      <c r="A88" s="1">
        <v>45860</v>
      </c>
      <c r="B88" t="s">
        <v>23</v>
      </c>
      <c r="C88">
        <v>9023.8095703125</v>
      </c>
      <c r="D88">
        <v>10.8193359375</v>
      </c>
      <c r="E88">
        <v>1.2004158060923142E-3</v>
      </c>
      <c r="F88">
        <v>2.817180604075431E-2</v>
      </c>
      <c r="G88" t="s">
        <v>43</v>
      </c>
      <c r="H88" t="s">
        <v>42</v>
      </c>
    </row>
    <row r="89" spans="1:8" x14ac:dyDescent="0.35">
      <c r="A89" s="1">
        <v>45859</v>
      </c>
      <c r="B89" t="s">
        <v>23</v>
      </c>
      <c r="C89">
        <v>9012.990234375</v>
      </c>
      <c r="D89">
        <v>20.8701171875</v>
      </c>
      <c r="E89">
        <v>2.320933986147411E-3</v>
      </c>
      <c r="F89">
        <v>2.6971390234661996E-2</v>
      </c>
      <c r="G89" t="s">
        <v>43</v>
      </c>
      <c r="H89" t="s">
        <v>42</v>
      </c>
    </row>
    <row r="90" spans="1:8" x14ac:dyDescent="0.35">
      <c r="A90" s="1">
        <v>45856</v>
      </c>
      <c r="B90" t="s">
        <v>23</v>
      </c>
      <c r="C90">
        <v>8992.1201171875</v>
      </c>
      <c r="D90">
        <v>19.48046875</v>
      </c>
      <c r="E90">
        <v>2.1710967466961328E-3</v>
      </c>
      <c r="F90">
        <v>2.4650456248514585E-2</v>
      </c>
      <c r="G90" t="s">
        <v>43</v>
      </c>
      <c r="H90" t="s">
        <v>42</v>
      </c>
    </row>
    <row r="91" spans="1:8" x14ac:dyDescent="0.35">
      <c r="A91" s="1">
        <v>45855</v>
      </c>
      <c r="B91" t="s">
        <v>23</v>
      </c>
      <c r="C91">
        <v>8972.6396484375</v>
      </c>
      <c r="D91">
        <v>46.08984375</v>
      </c>
      <c r="E91">
        <v>5.1632315685727903E-3</v>
      </c>
      <c r="F91">
        <v>2.2479359501818452E-2</v>
      </c>
      <c r="G91" t="s">
        <v>43</v>
      </c>
      <c r="H91" t="s">
        <v>42</v>
      </c>
    </row>
    <row r="92" spans="1:8" x14ac:dyDescent="0.35">
      <c r="A92" s="1">
        <v>45854</v>
      </c>
      <c r="B92" t="s">
        <v>23</v>
      </c>
      <c r="C92">
        <v>8926.5498046875</v>
      </c>
      <c r="D92">
        <v>-11.7705078125</v>
      </c>
      <c r="E92">
        <v>-1.3168590295471461E-3</v>
      </c>
      <c r="F92">
        <v>1.7316127933245662E-2</v>
      </c>
      <c r="G92" t="s">
        <v>43</v>
      </c>
      <c r="H92" t="s">
        <v>42</v>
      </c>
    </row>
    <row r="93" spans="1:8" x14ac:dyDescent="0.35">
      <c r="A93" s="1">
        <v>45853</v>
      </c>
      <c r="B93" t="s">
        <v>23</v>
      </c>
      <c r="C93">
        <v>8938.3203125</v>
      </c>
      <c r="D93">
        <v>-59.7392578125</v>
      </c>
      <c r="E93">
        <v>-6.6391267301229018E-3</v>
      </c>
      <c r="F93">
        <v>1.8632986962792808E-2</v>
      </c>
      <c r="G93" t="s">
        <v>43</v>
      </c>
      <c r="H93" t="s">
        <v>42</v>
      </c>
    </row>
    <row r="94" spans="1:8" x14ac:dyDescent="0.35">
      <c r="A94" s="1">
        <v>45852</v>
      </c>
      <c r="B94" t="s">
        <v>23</v>
      </c>
      <c r="C94">
        <v>8998.0595703125</v>
      </c>
      <c r="D94">
        <v>56.939453125</v>
      </c>
      <c r="E94">
        <v>6.368268447209946E-3</v>
      </c>
      <c r="F94">
        <v>2.527211369291571E-2</v>
      </c>
      <c r="G94" t="s">
        <v>43</v>
      </c>
      <c r="H94" t="s">
        <v>42</v>
      </c>
    </row>
    <row r="95" spans="1:8" x14ac:dyDescent="0.35">
      <c r="A95" s="1">
        <v>45849</v>
      </c>
      <c r="B95" t="s">
        <v>23</v>
      </c>
      <c r="C95">
        <v>8941.1201171875</v>
      </c>
      <c r="D95">
        <v>-34.5400390625</v>
      </c>
      <c r="E95">
        <v>-3.8481892653264849E-3</v>
      </c>
      <c r="F95">
        <v>1.8903845245705764E-2</v>
      </c>
      <c r="G95" t="s">
        <v>43</v>
      </c>
      <c r="H95" t="s">
        <v>42</v>
      </c>
    </row>
    <row r="96" spans="1:8" x14ac:dyDescent="0.35">
      <c r="A96" s="1">
        <v>45848</v>
      </c>
      <c r="B96" t="s">
        <v>23</v>
      </c>
      <c r="C96">
        <v>8975.66015625</v>
      </c>
      <c r="D96">
        <v>108.640625</v>
      </c>
      <c r="E96">
        <v>1.2252214469260947E-2</v>
      </c>
      <c r="F96">
        <v>2.2752034511032249E-2</v>
      </c>
      <c r="G96" t="s">
        <v>43</v>
      </c>
      <c r="H96" t="s">
        <v>42</v>
      </c>
    </row>
    <row r="97" spans="1:8" x14ac:dyDescent="0.35">
      <c r="A97" s="1">
        <v>45847</v>
      </c>
      <c r="B97" t="s">
        <v>23</v>
      </c>
      <c r="C97">
        <v>8867.01953125</v>
      </c>
      <c r="D97">
        <v>12.83984375</v>
      </c>
      <c r="E97">
        <v>1.4501449262573907E-3</v>
      </c>
      <c r="F97">
        <v>1.0499820041771302E-2</v>
      </c>
      <c r="G97" t="s">
        <v>43</v>
      </c>
      <c r="H97" t="s">
        <v>42</v>
      </c>
    </row>
    <row r="98" spans="1:8" x14ac:dyDescent="0.35">
      <c r="A98" s="1">
        <v>45846</v>
      </c>
      <c r="B98" t="s">
        <v>23</v>
      </c>
      <c r="C98">
        <v>8854.1796875</v>
      </c>
      <c r="D98">
        <v>47.6494140625</v>
      </c>
      <c r="E98">
        <v>5.4106909966824546E-3</v>
      </c>
      <c r="F98">
        <v>9.049675115513911E-3</v>
      </c>
      <c r="G98" t="s">
        <v>43</v>
      </c>
      <c r="H98" t="s">
        <v>42</v>
      </c>
    </row>
    <row r="99" spans="1:8" x14ac:dyDescent="0.35">
      <c r="A99" s="1">
        <v>45845</v>
      </c>
      <c r="B99" t="s">
        <v>23</v>
      </c>
      <c r="C99">
        <v>8806.5302734375</v>
      </c>
      <c r="D99">
        <v>-16.3798828125</v>
      </c>
      <c r="E99">
        <v>-1.8565170133685305E-3</v>
      </c>
      <c r="F99">
        <v>3.6389841188314564E-3</v>
      </c>
      <c r="G99" t="s">
        <v>43</v>
      </c>
      <c r="H99" t="s">
        <v>42</v>
      </c>
    </row>
    <row r="100" spans="1:8" x14ac:dyDescent="0.35">
      <c r="A100" s="1">
        <v>45842</v>
      </c>
      <c r="B100" t="s">
        <v>23</v>
      </c>
      <c r="C100">
        <v>8822.91015625</v>
      </c>
      <c r="D100">
        <v>-0.2900390625</v>
      </c>
      <c r="E100">
        <v>-3.2872320255616927E-5</v>
      </c>
      <c r="F100">
        <v>5.4955011321999869E-3</v>
      </c>
      <c r="G100" t="s">
        <v>43</v>
      </c>
      <c r="H100" t="s">
        <v>42</v>
      </c>
    </row>
    <row r="101" spans="1:8" x14ac:dyDescent="0.35">
      <c r="A101" s="1">
        <v>45841</v>
      </c>
      <c r="B101" t="s">
        <v>23</v>
      </c>
      <c r="C101">
        <v>8823.2001953125</v>
      </c>
      <c r="D101">
        <v>48.509765625</v>
      </c>
      <c r="E101">
        <v>5.5283734524556039E-3</v>
      </c>
      <c r="F101">
        <v>5.5283734524556039E-3</v>
      </c>
      <c r="G101" t="s">
        <v>43</v>
      </c>
      <c r="H101" t="s">
        <v>42</v>
      </c>
    </row>
    <row r="102" spans="1:8" x14ac:dyDescent="0.35">
      <c r="A102" s="1">
        <v>45868</v>
      </c>
      <c r="B102" t="s">
        <v>21</v>
      </c>
      <c r="C102">
        <v>3615.716796875</v>
      </c>
      <c r="D102">
        <v>6.005615234375</v>
      </c>
      <c r="E102">
        <v>1.6637384356177343E-3</v>
      </c>
      <c r="F102">
        <v>4.5682081764444105E-2</v>
      </c>
      <c r="G102" t="s">
        <v>35</v>
      </c>
      <c r="H102" t="s">
        <v>42</v>
      </c>
    </row>
    <row r="103" spans="1:8" x14ac:dyDescent="0.35">
      <c r="A103" s="1">
        <v>45867</v>
      </c>
      <c r="B103" t="s">
        <v>21</v>
      </c>
      <c r="C103">
        <v>3609.711181640625</v>
      </c>
      <c r="D103">
        <v>11.774169921875</v>
      </c>
      <c r="E103">
        <v>3.272478057154915E-3</v>
      </c>
      <c r="F103">
        <v>4.401834332882637E-2</v>
      </c>
      <c r="G103" t="s">
        <v>35</v>
      </c>
      <c r="H103" t="s">
        <v>42</v>
      </c>
    </row>
    <row r="104" spans="1:8" x14ac:dyDescent="0.35">
      <c r="A104" s="1">
        <v>45866</v>
      </c>
      <c r="B104" t="s">
        <v>21</v>
      </c>
      <c r="C104">
        <v>3597.93701171875</v>
      </c>
      <c r="D104">
        <v>4.28173828125</v>
      </c>
      <c r="E104">
        <v>1.1914716230292388E-3</v>
      </c>
      <c r="F104">
        <v>4.0745865271671455E-2</v>
      </c>
      <c r="G104" t="s">
        <v>35</v>
      </c>
      <c r="H104" t="s">
        <v>42</v>
      </c>
    </row>
    <row r="105" spans="1:8" x14ac:dyDescent="0.35">
      <c r="A105" s="1">
        <v>45863</v>
      </c>
      <c r="B105" t="s">
        <v>21</v>
      </c>
      <c r="C105">
        <v>3593.6552734375</v>
      </c>
      <c r="D105">
        <v>-12.071533203125</v>
      </c>
      <c r="E105">
        <v>-3.3478779315430085E-3</v>
      </c>
      <c r="F105">
        <v>3.9554393648642217E-2</v>
      </c>
      <c r="G105" t="s">
        <v>35</v>
      </c>
      <c r="H105" t="s">
        <v>42</v>
      </c>
    </row>
    <row r="106" spans="1:8" x14ac:dyDescent="0.35">
      <c r="A106" s="1">
        <v>45862</v>
      </c>
      <c r="B106" t="s">
        <v>21</v>
      </c>
      <c r="C106">
        <v>3605.726806640625</v>
      </c>
      <c r="D106">
        <v>23.4287109375</v>
      </c>
      <c r="E106">
        <v>6.5401343806652523E-3</v>
      </c>
      <c r="F106">
        <v>4.2902271580185225E-2</v>
      </c>
      <c r="G106" t="s">
        <v>35</v>
      </c>
      <c r="H106" t="s">
        <v>42</v>
      </c>
    </row>
    <row r="107" spans="1:8" x14ac:dyDescent="0.35">
      <c r="A107" s="1">
        <v>45861</v>
      </c>
      <c r="B107" t="s">
        <v>21</v>
      </c>
      <c r="C107">
        <v>3582.298095703125</v>
      </c>
      <c r="D107">
        <v>0.43701171875</v>
      </c>
      <c r="E107">
        <v>1.2200688650487734E-4</v>
      </c>
      <c r="F107">
        <v>3.6362137199519973E-2</v>
      </c>
      <c r="G107" t="s">
        <v>35</v>
      </c>
      <c r="H107" t="s">
        <v>42</v>
      </c>
    </row>
    <row r="108" spans="1:8" x14ac:dyDescent="0.35">
      <c r="A108" s="1">
        <v>45860</v>
      </c>
      <c r="B108" t="s">
        <v>21</v>
      </c>
      <c r="C108">
        <v>3581.861083984375</v>
      </c>
      <c r="D108">
        <v>22.06982421875</v>
      </c>
      <c r="E108">
        <v>6.1997523473338312E-3</v>
      </c>
      <c r="F108">
        <v>3.6240130313015095E-2</v>
      </c>
      <c r="G108" t="s">
        <v>35</v>
      </c>
      <c r="H108" t="s">
        <v>42</v>
      </c>
    </row>
    <row r="109" spans="1:8" x14ac:dyDescent="0.35">
      <c r="A109" s="1">
        <v>45859</v>
      </c>
      <c r="B109" t="s">
        <v>21</v>
      </c>
      <c r="C109">
        <v>3559.791259765625</v>
      </c>
      <c r="D109">
        <v>25.30859375</v>
      </c>
      <c r="E109">
        <v>7.1604803705347386E-3</v>
      </c>
      <c r="F109">
        <v>3.0040377965681264E-2</v>
      </c>
      <c r="G109" t="s">
        <v>35</v>
      </c>
      <c r="H109" t="s">
        <v>42</v>
      </c>
    </row>
    <row r="110" spans="1:8" x14ac:dyDescent="0.35">
      <c r="A110" s="1">
        <v>45856</v>
      </c>
      <c r="B110" t="s">
        <v>21</v>
      </c>
      <c r="C110">
        <v>3534.482666015625</v>
      </c>
      <c r="D110">
        <v>17.6572265625</v>
      </c>
      <c r="E110">
        <v>5.0207856109132365E-3</v>
      </c>
      <c r="F110">
        <v>2.2879897595146526E-2</v>
      </c>
      <c r="G110" t="s">
        <v>35</v>
      </c>
      <c r="H110" t="s">
        <v>42</v>
      </c>
    </row>
    <row r="111" spans="1:8" x14ac:dyDescent="0.35">
      <c r="A111" s="1">
        <v>45855</v>
      </c>
      <c r="B111" t="s">
        <v>21</v>
      </c>
      <c r="C111">
        <v>3516.825439453125</v>
      </c>
      <c r="D111">
        <v>13.048583984375</v>
      </c>
      <c r="E111">
        <v>3.7241481186247594E-3</v>
      </c>
      <c r="F111">
        <v>1.7859111984233289E-2</v>
      </c>
      <c r="G111" t="s">
        <v>35</v>
      </c>
      <c r="H111" t="s">
        <v>42</v>
      </c>
    </row>
    <row r="112" spans="1:8" x14ac:dyDescent="0.35">
      <c r="A112" s="1">
        <v>45854</v>
      </c>
      <c r="B112" t="s">
        <v>21</v>
      </c>
      <c r="C112">
        <v>3503.77685546875</v>
      </c>
      <c r="D112">
        <v>-1.221923828125</v>
      </c>
      <c r="E112">
        <v>-3.4862318222261823E-4</v>
      </c>
      <c r="F112">
        <v>1.413496386560853E-2</v>
      </c>
      <c r="G112" t="s">
        <v>35</v>
      </c>
      <c r="H112" t="s">
        <v>42</v>
      </c>
    </row>
    <row r="113" spans="1:8" x14ac:dyDescent="0.35">
      <c r="A113" s="1">
        <v>45853</v>
      </c>
      <c r="B113" t="s">
        <v>21</v>
      </c>
      <c r="C113">
        <v>3504.998779296875</v>
      </c>
      <c r="D113">
        <v>-14.651123046875</v>
      </c>
      <c r="E113">
        <v>-4.1626648824131252E-3</v>
      </c>
      <c r="F113">
        <v>1.4483587047831148E-2</v>
      </c>
      <c r="G113" t="s">
        <v>35</v>
      </c>
      <c r="H113" t="s">
        <v>42</v>
      </c>
    </row>
    <row r="114" spans="1:8" x14ac:dyDescent="0.35">
      <c r="A114" s="1">
        <v>45852</v>
      </c>
      <c r="B114" t="s">
        <v>21</v>
      </c>
      <c r="C114">
        <v>3519.64990234375</v>
      </c>
      <c r="D114">
        <v>9.47265625</v>
      </c>
      <c r="E114">
        <v>2.698626190612341E-3</v>
      </c>
      <c r="F114">
        <v>1.8646251930244273E-2</v>
      </c>
      <c r="G114" t="s">
        <v>35</v>
      </c>
      <c r="H114" t="s">
        <v>42</v>
      </c>
    </row>
    <row r="115" spans="1:8" x14ac:dyDescent="0.35">
      <c r="A115" s="1">
        <v>45849</v>
      </c>
      <c r="B115" t="s">
        <v>21</v>
      </c>
      <c r="C115">
        <v>3510.17724609375</v>
      </c>
      <c r="D115">
        <v>0.495361328125</v>
      </c>
      <c r="E115">
        <v>1.4114137531251458E-4</v>
      </c>
      <c r="F115">
        <v>1.5947625739631932E-2</v>
      </c>
      <c r="G115" t="s">
        <v>35</v>
      </c>
      <c r="H115" t="s">
        <v>42</v>
      </c>
    </row>
    <row r="116" spans="1:8" x14ac:dyDescent="0.35">
      <c r="A116" s="1">
        <v>45848</v>
      </c>
      <c r="B116" t="s">
        <v>21</v>
      </c>
      <c r="C116">
        <v>3509.681884765625</v>
      </c>
      <c r="D116">
        <v>16.63232421875</v>
      </c>
      <c r="E116">
        <v>4.7615483062730668E-3</v>
      </c>
      <c r="F116">
        <v>1.5806484364319418E-2</v>
      </c>
      <c r="G116" t="s">
        <v>35</v>
      </c>
      <c r="H116" t="s">
        <v>42</v>
      </c>
    </row>
    <row r="117" spans="1:8" x14ac:dyDescent="0.35">
      <c r="A117" s="1">
        <v>45847</v>
      </c>
      <c r="B117" t="s">
        <v>21</v>
      </c>
      <c r="C117">
        <v>3493.049560546875</v>
      </c>
      <c r="D117">
        <v>-4.42578125</v>
      </c>
      <c r="E117">
        <v>-1.2654217163762249E-3</v>
      </c>
      <c r="F117">
        <v>1.1044936058046351E-2</v>
      </c>
      <c r="G117" t="s">
        <v>35</v>
      </c>
      <c r="H117" t="s">
        <v>42</v>
      </c>
    </row>
    <row r="118" spans="1:8" x14ac:dyDescent="0.35">
      <c r="A118" s="1">
        <v>45846</v>
      </c>
      <c r="B118" t="s">
        <v>21</v>
      </c>
      <c r="C118">
        <v>3497.475341796875</v>
      </c>
      <c r="D118">
        <v>24.34814453125</v>
      </c>
      <c r="E118">
        <v>7.0104384747033954E-3</v>
      </c>
      <c r="F118">
        <v>1.2310357774422576E-2</v>
      </c>
      <c r="G118" t="s">
        <v>35</v>
      </c>
      <c r="H118" t="s">
        <v>42</v>
      </c>
    </row>
    <row r="119" spans="1:8" x14ac:dyDescent="0.35">
      <c r="A119" s="1">
        <v>45845</v>
      </c>
      <c r="B119" t="s">
        <v>21</v>
      </c>
      <c r="C119">
        <v>3473.127197265625</v>
      </c>
      <c r="D119">
        <v>0.80810546875</v>
      </c>
      <c r="E119">
        <v>2.3272788225581209E-4</v>
      </c>
      <c r="F119">
        <v>5.2999192997191802E-3</v>
      </c>
      <c r="G119" t="s">
        <v>35</v>
      </c>
      <c r="H119" t="s">
        <v>42</v>
      </c>
    </row>
    <row r="120" spans="1:8" x14ac:dyDescent="0.35">
      <c r="A120" s="1">
        <v>45842</v>
      </c>
      <c r="B120" t="s">
        <v>21</v>
      </c>
      <c r="C120">
        <v>3472.319091796875</v>
      </c>
      <c r="D120">
        <v>11.16845703125</v>
      </c>
      <c r="E120">
        <v>3.2268046698309405E-3</v>
      </c>
      <c r="F120">
        <v>5.0671914174633681E-3</v>
      </c>
      <c r="G120" t="s">
        <v>35</v>
      </c>
      <c r="H120" t="s">
        <v>42</v>
      </c>
    </row>
    <row r="121" spans="1:8" x14ac:dyDescent="0.35">
      <c r="A121" s="1">
        <v>45841</v>
      </c>
      <c r="B121" t="s">
        <v>21</v>
      </c>
      <c r="C121">
        <v>3461.150634765625</v>
      </c>
      <c r="D121">
        <v>6.358154296875</v>
      </c>
      <c r="E121">
        <v>1.8403867476324276E-3</v>
      </c>
      <c r="F121">
        <v>1.8403867476324276E-3</v>
      </c>
      <c r="G121" t="s">
        <v>35</v>
      </c>
      <c r="H121" t="s">
        <v>42</v>
      </c>
    </row>
    <row r="122" spans="1:8" x14ac:dyDescent="0.35">
      <c r="A122" s="1">
        <v>45868</v>
      </c>
      <c r="B122" t="s">
        <v>20</v>
      </c>
      <c r="C122">
        <v>3330.089599609375</v>
      </c>
      <c r="D122">
        <v>1.57373046875</v>
      </c>
      <c r="E122">
        <v>4.7280245329162085E-4</v>
      </c>
      <c r="F122">
        <v>4.8158261270518921E-3</v>
      </c>
      <c r="G122" t="s">
        <v>33</v>
      </c>
      <c r="H122" t="s">
        <v>34</v>
      </c>
    </row>
    <row r="123" spans="1:8" x14ac:dyDescent="0.35">
      <c r="A123" s="1">
        <v>45867</v>
      </c>
      <c r="B123" t="s">
        <v>20</v>
      </c>
      <c r="C123">
        <v>3328.515869140625</v>
      </c>
      <c r="D123">
        <v>11.099853515625</v>
      </c>
      <c r="E123">
        <v>3.3459335408476676E-3</v>
      </c>
      <c r="F123">
        <v>4.3430236737602712E-3</v>
      </c>
      <c r="G123" t="s">
        <v>33</v>
      </c>
      <c r="H123" t="s">
        <v>34</v>
      </c>
    </row>
    <row r="124" spans="1:8" x14ac:dyDescent="0.35">
      <c r="A124" s="1">
        <v>45866</v>
      </c>
      <c r="B124" t="s">
        <v>20</v>
      </c>
      <c r="C124">
        <v>3317.416015625</v>
      </c>
      <c r="D124">
        <v>-19.93603515625</v>
      </c>
      <c r="E124">
        <v>-5.9736086732543603E-3</v>
      </c>
      <c r="F124">
        <v>9.9709013291260362E-4</v>
      </c>
      <c r="G124" t="s">
        <v>33</v>
      </c>
      <c r="H124" t="s">
        <v>34</v>
      </c>
    </row>
    <row r="125" spans="1:8" x14ac:dyDescent="0.35">
      <c r="A125" s="1">
        <v>45865</v>
      </c>
      <c r="B125" t="s">
        <v>20</v>
      </c>
      <c r="C125">
        <v>3337.35205078125</v>
      </c>
      <c r="D125">
        <v>-7.81396484375</v>
      </c>
      <c r="E125">
        <v>-2.3358974733246329E-3</v>
      </c>
      <c r="F125">
        <v>6.9706988061669639E-3</v>
      </c>
      <c r="G125" t="s">
        <v>33</v>
      </c>
      <c r="H125" t="s">
        <v>34</v>
      </c>
    </row>
    <row r="126" spans="1:8" x14ac:dyDescent="0.35">
      <c r="A126" s="1">
        <v>45863</v>
      </c>
      <c r="B126" t="s">
        <v>20</v>
      </c>
      <c r="C126">
        <v>3345.166015625</v>
      </c>
      <c r="D126">
        <v>-25.77880859375</v>
      </c>
      <c r="E126">
        <v>-7.6473540618465785E-3</v>
      </c>
      <c r="F126">
        <v>9.3065962794915968E-3</v>
      </c>
      <c r="G126" t="s">
        <v>33</v>
      </c>
      <c r="H126" t="s">
        <v>34</v>
      </c>
    </row>
    <row r="127" spans="1:8" x14ac:dyDescent="0.35">
      <c r="A127" s="1">
        <v>45862</v>
      </c>
      <c r="B127" t="s">
        <v>20</v>
      </c>
      <c r="C127">
        <v>3370.94482421875</v>
      </c>
      <c r="D127">
        <v>-19.113037109375</v>
      </c>
      <c r="E127">
        <v>-5.6379678138848144E-3</v>
      </c>
      <c r="F127">
        <v>1.6953950341338175E-2</v>
      </c>
      <c r="G127" t="s">
        <v>33</v>
      </c>
      <c r="H127" t="s">
        <v>34</v>
      </c>
    </row>
    <row r="128" spans="1:8" x14ac:dyDescent="0.35">
      <c r="A128" s="1">
        <v>45861</v>
      </c>
      <c r="B128" t="s">
        <v>20</v>
      </c>
      <c r="C128">
        <v>3390.057861328125</v>
      </c>
      <c r="D128">
        <v>-31.40185546875</v>
      </c>
      <c r="E128">
        <v>-9.1779117885240069E-3</v>
      </c>
      <c r="F128">
        <v>2.259191815522299E-2</v>
      </c>
      <c r="G128" t="s">
        <v>33</v>
      </c>
      <c r="H128" t="s">
        <v>34</v>
      </c>
    </row>
    <row r="129" spans="1:8" x14ac:dyDescent="0.35">
      <c r="A129" s="1">
        <v>45860</v>
      </c>
      <c r="B129" t="s">
        <v>20</v>
      </c>
      <c r="C129">
        <v>3421.459716796875</v>
      </c>
      <c r="D129">
        <v>29.471435546875</v>
      </c>
      <c r="E129">
        <v>8.6885428554648314E-3</v>
      </c>
      <c r="F129">
        <v>3.1769829943746997E-2</v>
      </c>
      <c r="G129" t="s">
        <v>33</v>
      </c>
      <c r="H129" t="s">
        <v>34</v>
      </c>
    </row>
    <row r="130" spans="1:8" x14ac:dyDescent="0.35">
      <c r="A130" s="1">
        <v>45859</v>
      </c>
      <c r="B130" t="s">
        <v>20</v>
      </c>
      <c r="C130">
        <v>3391.98828125</v>
      </c>
      <c r="D130">
        <v>45.1728515625</v>
      </c>
      <c r="E130">
        <v>1.3497264044440627E-2</v>
      </c>
      <c r="F130">
        <v>2.3081287088282165E-2</v>
      </c>
      <c r="G130" t="s">
        <v>33</v>
      </c>
      <c r="H130" t="s">
        <v>34</v>
      </c>
    </row>
    <row r="131" spans="1:8" x14ac:dyDescent="0.35">
      <c r="A131" s="1">
        <v>45858</v>
      </c>
      <c r="B131" t="s">
        <v>20</v>
      </c>
      <c r="C131">
        <v>3346.8154296875</v>
      </c>
      <c r="D131">
        <v>-5.039306640625</v>
      </c>
      <c r="E131">
        <v>-1.5034382564399484E-3</v>
      </c>
      <c r="F131">
        <v>9.5840230438415386E-3</v>
      </c>
      <c r="G131" t="s">
        <v>33</v>
      </c>
      <c r="H131" t="s">
        <v>34</v>
      </c>
    </row>
    <row r="132" spans="1:8" x14ac:dyDescent="0.35">
      <c r="A132" s="1">
        <v>45857</v>
      </c>
      <c r="B132" t="s">
        <v>20</v>
      </c>
      <c r="C132">
        <v>3351.854736328125</v>
      </c>
      <c r="D132">
        <v>2.99951171875</v>
      </c>
      <c r="E132">
        <v>8.9568270873807698E-4</v>
      </c>
      <c r="F132">
        <v>1.1087461300281487E-2</v>
      </c>
      <c r="G132" t="s">
        <v>33</v>
      </c>
      <c r="H132" t="s">
        <v>34</v>
      </c>
    </row>
    <row r="133" spans="1:8" x14ac:dyDescent="0.35">
      <c r="A133" s="1">
        <v>45856</v>
      </c>
      <c r="B133" t="s">
        <v>20</v>
      </c>
      <c r="C133">
        <v>3348.855224609375</v>
      </c>
      <c r="D133">
        <v>10.104248046875</v>
      </c>
      <c r="E133">
        <v>3.0263556994232221E-3</v>
      </c>
      <c r="F133">
        <v>1.019177859154341E-2</v>
      </c>
      <c r="G133" t="s">
        <v>33</v>
      </c>
      <c r="H133" t="s">
        <v>34</v>
      </c>
    </row>
    <row r="134" spans="1:8" x14ac:dyDescent="0.35">
      <c r="A134" s="1">
        <v>45855</v>
      </c>
      <c r="B134" t="s">
        <v>20</v>
      </c>
      <c r="C134">
        <v>3338.7509765625</v>
      </c>
      <c r="D134">
        <v>-6.223876953125</v>
      </c>
      <c r="E134">
        <v>-1.860664795905298E-3</v>
      </c>
      <c r="F134">
        <v>7.1654228921201879E-3</v>
      </c>
      <c r="G134" t="s">
        <v>33</v>
      </c>
      <c r="H134" t="s">
        <v>34</v>
      </c>
    </row>
    <row r="135" spans="1:8" x14ac:dyDescent="0.35">
      <c r="A135" s="1">
        <v>45854</v>
      </c>
      <c r="B135" t="s">
        <v>20</v>
      </c>
      <c r="C135">
        <v>3344.974853515625</v>
      </c>
      <c r="D135">
        <v>13.35595703125</v>
      </c>
      <c r="E135">
        <v>4.008848984901503E-3</v>
      </c>
      <c r="F135">
        <v>9.0260876880254859E-3</v>
      </c>
      <c r="G135" t="s">
        <v>33</v>
      </c>
      <c r="H135" t="s">
        <v>34</v>
      </c>
    </row>
    <row r="136" spans="1:8" x14ac:dyDescent="0.35">
      <c r="A136" s="1">
        <v>45853</v>
      </c>
      <c r="B136" t="s">
        <v>20</v>
      </c>
      <c r="C136">
        <v>3331.618896484375</v>
      </c>
      <c r="D136">
        <v>-13.451904296875</v>
      </c>
      <c r="E136">
        <v>-4.0214109350789062E-3</v>
      </c>
      <c r="F136">
        <v>5.0172387031239829E-3</v>
      </c>
      <c r="G136" t="s">
        <v>33</v>
      </c>
      <c r="H136" t="s">
        <v>34</v>
      </c>
    </row>
    <row r="137" spans="1:8" x14ac:dyDescent="0.35">
      <c r="A137" s="1">
        <v>45852</v>
      </c>
      <c r="B137" t="s">
        <v>20</v>
      </c>
      <c r="C137">
        <v>3345.07080078125</v>
      </c>
      <c r="D137">
        <v>-16.578369140625</v>
      </c>
      <c r="E137">
        <v>-4.9316178764158281E-3</v>
      </c>
      <c r="F137">
        <v>9.0386496382028891E-3</v>
      </c>
      <c r="G137" t="s">
        <v>33</v>
      </c>
      <c r="H137" t="s">
        <v>34</v>
      </c>
    </row>
    <row r="138" spans="1:8" x14ac:dyDescent="0.35">
      <c r="A138" s="1">
        <v>45851</v>
      </c>
      <c r="B138" t="s">
        <v>20</v>
      </c>
      <c r="C138">
        <v>3361.649169921875</v>
      </c>
      <c r="D138">
        <v>8.802490234375</v>
      </c>
      <c r="E138">
        <v>2.6253780966791762E-3</v>
      </c>
      <c r="F138">
        <v>1.3970267514618717E-2</v>
      </c>
      <c r="G138" t="s">
        <v>33</v>
      </c>
      <c r="H138" t="s">
        <v>34</v>
      </c>
    </row>
    <row r="139" spans="1:8" x14ac:dyDescent="0.35">
      <c r="A139" s="1">
        <v>45850</v>
      </c>
      <c r="B139" t="s">
        <v>20</v>
      </c>
      <c r="C139">
        <v>3352.8466796875</v>
      </c>
      <c r="D139">
        <v>4.13623046875</v>
      </c>
      <c r="E139">
        <v>1.2351711297449164E-3</v>
      </c>
      <c r="F139">
        <v>1.1344889417939541E-2</v>
      </c>
      <c r="G139" t="s">
        <v>33</v>
      </c>
      <c r="H139" t="s">
        <v>34</v>
      </c>
    </row>
    <row r="140" spans="1:8" x14ac:dyDescent="0.35">
      <c r="A140" s="1">
        <v>45849</v>
      </c>
      <c r="B140" t="s">
        <v>20</v>
      </c>
      <c r="C140">
        <v>3348.71044921875</v>
      </c>
      <c r="D140">
        <v>28.4765625</v>
      </c>
      <c r="E140">
        <v>8.5766736535968224E-3</v>
      </c>
      <c r="F140">
        <v>1.0109718288194625E-2</v>
      </c>
      <c r="G140" t="s">
        <v>33</v>
      </c>
      <c r="H140" t="s">
        <v>34</v>
      </c>
    </row>
    <row r="141" spans="1:8" x14ac:dyDescent="0.35">
      <c r="A141" s="1">
        <v>45848</v>
      </c>
      <c r="B141" t="s">
        <v>20</v>
      </c>
      <c r="C141">
        <v>3320.23388671875</v>
      </c>
      <c r="D141">
        <v>5.082275390625</v>
      </c>
      <c r="E141">
        <v>1.5330446345978022E-3</v>
      </c>
      <c r="F141">
        <v>1.5330446345978022E-3</v>
      </c>
      <c r="G141" t="s">
        <v>33</v>
      </c>
      <c r="H141" t="s">
        <v>34</v>
      </c>
    </row>
    <row r="142" spans="1:8" x14ac:dyDescent="0.35">
      <c r="A142" s="1">
        <v>45828</v>
      </c>
      <c r="B142" t="s">
        <v>65</v>
      </c>
      <c r="C142">
        <v>75</v>
      </c>
      <c r="D142">
        <v>-0.6699981689453125</v>
      </c>
      <c r="E142">
        <v>-8.8542115125922471E-3</v>
      </c>
      <c r="F142">
        <v>0.18723840834317729</v>
      </c>
      <c r="G142" t="s">
        <v>33</v>
      </c>
      <c r="H142" t="s">
        <v>34</v>
      </c>
    </row>
    <row r="143" spans="1:8" x14ac:dyDescent="0.35">
      <c r="A143" s="1">
        <v>45827</v>
      </c>
      <c r="B143" t="s">
        <v>65</v>
      </c>
      <c r="C143">
        <v>75.669998168945313</v>
      </c>
      <c r="D143">
        <v>0.56999969482421875</v>
      </c>
      <c r="E143">
        <v>7.589876250405414E-3</v>
      </c>
      <c r="F143">
        <v>0.19609261985576953</v>
      </c>
      <c r="G143" t="s">
        <v>33</v>
      </c>
      <c r="H143" t="s">
        <v>34</v>
      </c>
    </row>
    <row r="144" spans="1:8" x14ac:dyDescent="0.35">
      <c r="A144" s="1">
        <v>45826</v>
      </c>
      <c r="B144" t="s">
        <v>65</v>
      </c>
      <c r="C144">
        <v>75.099998474121094</v>
      </c>
      <c r="D144">
        <v>-0.15000152587890625</v>
      </c>
      <c r="E144">
        <v>-1.9933757591881207E-3</v>
      </c>
      <c r="F144">
        <v>0.18850274360536412</v>
      </c>
      <c r="G144" t="s">
        <v>33</v>
      </c>
      <c r="H144" t="s">
        <v>34</v>
      </c>
    </row>
    <row r="145" spans="1:8" x14ac:dyDescent="0.35">
      <c r="A145" s="1">
        <v>45825</v>
      </c>
      <c r="B145" t="s">
        <v>65</v>
      </c>
      <c r="C145">
        <v>75.25</v>
      </c>
      <c r="D145">
        <v>3.1800003051757813</v>
      </c>
      <c r="E145">
        <v>4.4123772979621112E-2</v>
      </c>
      <c r="F145">
        <v>0.19049611936455224</v>
      </c>
      <c r="G145" t="s">
        <v>33</v>
      </c>
      <c r="H145" t="s">
        <v>34</v>
      </c>
    </row>
    <row r="146" spans="1:8" x14ac:dyDescent="0.35">
      <c r="A146" s="1">
        <v>45824</v>
      </c>
      <c r="B146" t="s">
        <v>65</v>
      </c>
      <c r="C146">
        <v>72.069999694824219</v>
      </c>
      <c r="D146">
        <v>-1.660003662109375</v>
      </c>
      <c r="E146">
        <v>-2.2514628869242603E-2</v>
      </c>
      <c r="F146">
        <v>0.14637234638493113</v>
      </c>
      <c r="G146" t="s">
        <v>33</v>
      </c>
      <c r="H146" t="s">
        <v>34</v>
      </c>
    </row>
    <row r="147" spans="1:8" x14ac:dyDescent="0.35">
      <c r="A147" s="1">
        <v>45823</v>
      </c>
      <c r="B147" t="s">
        <v>65</v>
      </c>
      <c r="C147">
        <v>73.730003356933594</v>
      </c>
      <c r="D147">
        <v>0.5500030517578125</v>
      </c>
      <c r="E147">
        <v>7.5157563468732924E-3</v>
      </c>
      <c r="F147">
        <v>0.16888697525417373</v>
      </c>
      <c r="G147" t="s">
        <v>33</v>
      </c>
      <c r="H147" t="s">
        <v>34</v>
      </c>
    </row>
    <row r="148" spans="1:8" x14ac:dyDescent="0.35">
      <c r="A148" s="1">
        <v>45821</v>
      </c>
      <c r="B148" t="s">
        <v>65</v>
      </c>
      <c r="C148">
        <v>73.180000305175781</v>
      </c>
      <c r="D148">
        <v>-0.73999786376953125</v>
      </c>
      <c r="E148">
        <v>-1.0010793859575817E-2</v>
      </c>
      <c r="F148">
        <v>0.16137121890730044</v>
      </c>
      <c r="G148" t="s">
        <v>33</v>
      </c>
      <c r="H148" t="s">
        <v>34</v>
      </c>
    </row>
    <row r="149" spans="1:8" x14ac:dyDescent="0.35">
      <c r="A149" s="1">
        <v>45820</v>
      </c>
      <c r="B149" t="s">
        <v>65</v>
      </c>
      <c r="C149">
        <v>73.919998168945313</v>
      </c>
      <c r="D149">
        <v>6.0099945068359375</v>
      </c>
      <c r="E149">
        <v>8.8499398950691477E-2</v>
      </c>
      <c r="F149">
        <v>0.17138201276687626</v>
      </c>
      <c r="G149" t="s">
        <v>33</v>
      </c>
      <c r="H149" t="s">
        <v>34</v>
      </c>
    </row>
    <row r="150" spans="1:8" x14ac:dyDescent="0.35">
      <c r="A150" s="1">
        <v>45819</v>
      </c>
      <c r="B150" t="s">
        <v>65</v>
      </c>
      <c r="C150">
        <v>67.910003662109375</v>
      </c>
      <c r="D150">
        <v>2.9500045776367188</v>
      </c>
      <c r="E150">
        <v>4.5412632684932674E-2</v>
      </c>
      <c r="F150">
        <v>8.288261381618478E-2</v>
      </c>
      <c r="G150" t="s">
        <v>33</v>
      </c>
      <c r="H150" t="s">
        <v>34</v>
      </c>
    </row>
    <row r="151" spans="1:8" x14ac:dyDescent="0.35">
      <c r="A151" s="1">
        <v>45818</v>
      </c>
      <c r="B151" t="s">
        <v>65</v>
      </c>
      <c r="C151">
        <v>64.959999084472656</v>
      </c>
      <c r="D151">
        <v>-0.44000244140625</v>
      </c>
      <c r="E151">
        <v>-6.7278659195770807E-3</v>
      </c>
      <c r="F151">
        <v>3.7469981131252106E-2</v>
      </c>
      <c r="G151" t="s">
        <v>33</v>
      </c>
      <c r="H151" t="s">
        <v>34</v>
      </c>
    </row>
    <row r="152" spans="1:8" x14ac:dyDescent="0.35">
      <c r="A152" s="1">
        <v>45817</v>
      </c>
      <c r="B152" t="s">
        <v>65</v>
      </c>
      <c r="C152">
        <v>65.400001525878906</v>
      </c>
      <c r="D152">
        <v>0.84999847412109375</v>
      </c>
      <c r="E152">
        <v>1.3168062493189137E-2</v>
      </c>
      <c r="F152">
        <v>4.4197847050829187E-2</v>
      </c>
      <c r="G152" t="s">
        <v>33</v>
      </c>
      <c r="H152" t="s">
        <v>34</v>
      </c>
    </row>
    <row r="153" spans="1:8" x14ac:dyDescent="0.35">
      <c r="A153" s="1">
        <v>45816</v>
      </c>
      <c r="B153" t="s">
        <v>65</v>
      </c>
      <c r="C153">
        <v>64.550003051757813</v>
      </c>
      <c r="D153">
        <v>-0.21999359130859375</v>
      </c>
      <c r="E153">
        <v>-3.396535474919582E-3</v>
      </c>
      <c r="F153">
        <v>3.102978455764005E-2</v>
      </c>
      <c r="G153" t="s">
        <v>33</v>
      </c>
      <c r="H153" t="s">
        <v>34</v>
      </c>
    </row>
    <row r="154" spans="1:8" x14ac:dyDescent="0.35">
      <c r="A154" s="1">
        <v>45814</v>
      </c>
      <c r="B154" t="s">
        <v>65</v>
      </c>
      <c r="C154">
        <v>64.769996643066406</v>
      </c>
      <c r="D154">
        <v>1.55999755859375</v>
      </c>
      <c r="E154">
        <v>2.4679601031301956E-2</v>
      </c>
      <c r="F154">
        <v>3.4426320032559632E-2</v>
      </c>
      <c r="G154" t="s">
        <v>33</v>
      </c>
      <c r="H154" t="s">
        <v>34</v>
      </c>
    </row>
    <row r="155" spans="1:8" x14ac:dyDescent="0.35">
      <c r="A155" s="1">
        <v>45813</v>
      </c>
      <c r="B155" t="s">
        <v>65</v>
      </c>
      <c r="C155">
        <v>63.209999084472656</v>
      </c>
      <c r="D155">
        <v>0.61999893188476563</v>
      </c>
      <c r="E155">
        <v>9.90571865111467E-3</v>
      </c>
      <c r="F155">
        <v>9.7467190012576754E-3</v>
      </c>
      <c r="G155" t="s">
        <v>33</v>
      </c>
      <c r="H155" t="s">
        <v>34</v>
      </c>
    </row>
    <row r="156" spans="1:8" x14ac:dyDescent="0.35">
      <c r="A156" s="1">
        <v>45812</v>
      </c>
      <c r="B156" t="s">
        <v>65</v>
      </c>
      <c r="C156">
        <v>62.590000152587891</v>
      </c>
      <c r="D156">
        <v>-0.57999801635742188</v>
      </c>
      <c r="E156">
        <v>-9.1815423962217091E-3</v>
      </c>
      <c r="F156">
        <v>-1.5899964985699455E-4</v>
      </c>
      <c r="G156" t="s">
        <v>33</v>
      </c>
      <c r="H156" t="s">
        <v>34</v>
      </c>
    </row>
    <row r="157" spans="1:8" x14ac:dyDescent="0.35">
      <c r="A157" s="1">
        <v>45811</v>
      </c>
      <c r="B157" t="s">
        <v>65</v>
      </c>
      <c r="C157">
        <v>63.169998168945313</v>
      </c>
      <c r="D157">
        <v>0.29999923706054688</v>
      </c>
      <c r="E157">
        <v>4.7717391785797592E-3</v>
      </c>
      <c r="F157">
        <v>9.0225427463647145E-3</v>
      </c>
      <c r="G157" t="s">
        <v>33</v>
      </c>
      <c r="H157" t="s">
        <v>34</v>
      </c>
    </row>
    <row r="158" spans="1:8" x14ac:dyDescent="0.35">
      <c r="A158" s="1">
        <v>45810</v>
      </c>
      <c r="B158" t="s">
        <v>65</v>
      </c>
      <c r="C158">
        <v>62.869998931884766</v>
      </c>
      <c r="D158">
        <v>0.43999862670898438</v>
      </c>
      <c r="E158">
        <v>7.04787160913245E-3</v>
      </c>
      <c r="F158">
        <v>4.2508035677849554E-3</v>
      </c>
      <c r="G158" t="s">
        <v>33</v>
      </c>
      <c r="H158" t="s">
        <v>34</v>
      </c>
    </row>
    <row r="159" spans="1:8" x14ac:dyDescent="0.35">
      <c r="A159" s="1">
        <v>45809</v>
      </c>
      <c r="B159" t="s">
        <v>65</v>
      </c>
      <c r="C159">
        <v>62.430000305175781</v>
      </c>
      <c r="D159">
        <v>1.6399993896484375</v>
      </c>
      <c r="E159">
        <v>2.6978110954914314E-2</v>
      </c>
      <c r="F159">
        <v>-2.7970680413474946E-3</v>
      </c>
      <c r="G159" t="s">
        <v>33</v>
      </c>
      <c r="H159" t="s">
        <v>34</v>
      </c>
    </row>
    <row r="160" spans="1:8" x14ac:dyDescent="0.35">
      <c r="A160" s="1">
        <v>45807</v>
      </c>
      <c r="B160" t="s">
        <v>65</v>
      </c>
      <c r="C160">
        <v>60.790000915527344</v>
      </c>
      <c r="D160">
        <v>0.13000106811523438</v>
      </c>
      <c r="E160">
        <v>2.1431102611646491E-3</v>
      </c>
      <c r="F160">
        <v>-2.9775178996261809E-2</v>
      </c>
      <c r="G160" t="s">
        <v>33</v>
      </c>
      <c r="H160" t="s">
        <v>34</v>
      </c>
    </row>
    <row r="161" spans="1:8" x14ac:dyDescent="0.35">
      <c r="A161" s="1">
        <v>45806</v>
      </c>
      <c r="B161" t="s">
        <v>65</v>
      </c>
      <c r="C161">
        <v>60.659999847412109</v>
      </c>
      <c r="D161">
        <v>-2</v>
      </c>
      <c r="E161">
        <v>-3.1918289257426458E-2</v>
      </c>
      <c r="F161">
        <v>-3.1918289257426458E-2</v>
      </c>
      <c r="G161" t="s">
        <v>33</v>
      </c>
      <c r="H161" t="s">
        <v>34</v>
      </c>
    </row>
    <row r="162" spans="1:8" x14ac:dyDescent="0.35">
      <c r="A162" s="1">
        <v>45868</v>
      </c>
      <c r="B162" t="s">
        <v>26</v>
      </c>
      <c r="C162">
        <v>98.804723978199235</v>
      </c>
      <c r="D162">
        <v>-7.1076145279505454E-2</v>
      </c>
      <c r="E162">
        <v>-7.1884268133093343E-4</v>
      </c>
      <c r="F162">
        <v>1.396128903173266E-2</v>
      </c>
      <c r="G162" t="s">
        <v>36</v>
      </c>
      <c r="H162" t="s">
        <v>34</v>
      </c>
    </row>
    <row r="163" spans="1:8" x14ac:dyDescent="0.35">
      <c r="A163" s="1">
        <v>45867</v>
      </c>
      <c r="B163" t="s">
        <v>26</v>
      </c>
      <c r="C163">
        <v>98.87580012347874</v>
      </c>
      <c r="D163">
        <v>0.26883459605176085</v>
      </c>
      <c r="E163">
        <v>2.7263246020585719E-3</v>
      </c>
      <c r="F163">
        <v>1.4680131713063593E-2</v>
      </c>
      <c r="G163" t="s">
        <v>36</v>
      </c>
      <c r="H163" t="s">
        <v>34</v>
      </c>
    </row>
    <row r="164" spans="1:8" x14ac:dyDescent="0.35">
      <c r="A164" s="1">
        <v>45866</v>
      </c>
      <c r="B164" t="s">
        <v>26</v>
      </c>
      <c r="C164">
        <v>98.606965527426979</v>
      </c>
      <c r="D164">
        <v>2.8720248475138987E-2</v>
      </c>
      <c r="E164">
        <v>2.9134469165947863E-4</v>
      </c>
      <c r="F164">
        <v>1.1953807111005021E-2</v>
      </c>
      <c r="G164" t="s">
        <v>36</v>
      </c>
      <c r="H164" t="s">
        <v>34</v>
      </c>
    </row>
    <row r="165" spans="1:8" x14ac:dyDescent="0.35">
      <c r="A165" s="1">
        <v>45865</v>
      </c>
      <c r="B165" t="s">
        <v>26</v>
      </c>
      <c r="C165">
        <v>98.57824527895184</v>
      </c>
      <c r="D165">
        <v>0.97277733449413972</v>
      </c>
      <c r="E165">
        <v>9.9664225271447471E-3</v>
      </c>
      <c r="F165">
        <v>1.1662462419345543E-2</v>
      </c>
      <c r="G165" t="s">
        <v>36</v>
      </c>
      <c r="H165" t="s">
        <v>34</v>
      </c>
    </row>
    <row r="166" spans="1:8" x14ac:dyDescent="0.35">
      <c r="A166" s="1">
        <v>45863</v>
      </c>
      <c r="B166" t="s">
        <v>26</v>
      </c>
      <c r="C166">
        <v>97.6054679444577</v>
      </c>
      <c r="D166">
        <v>0.1463406760134518</v>
      </c>
      <c r="E166">
        <v>1.5015594753928774E-3</v>
      </c>
      <c r="F166">
        <v>1.6960398922007958E-3</v>
      </c>
      <c r="G166" t="s">
        <v>36</v>
      </c>
      <c r="H166" t="s">
        <v>34</v>
      </c>
    </row>
    <row r="167" spans="1:8" x14ac:dyDescent="0.35">
      <c r="A167" s="1">
        <v>45862</v>
      </c>
      <c r="B167" t="s">
        <v>26</v>
      </c>
      <c r="C167">
        <v>97.459127268444249</v>
      </c>
      <c r="D167">
        <v>0.27704963871622112</v>
      </c>
      <c r="E167">
        <v>2.8508305798091715E-3</v>
      </c>
      <c r="F167">
        <v>1.9448041680791839E-4</v>
      </c>
      <c r="G167" t="s">
        <v>36</v>
      </c>
      <c r="H167" t="s">
        <v>34</v>
      </c>
    </row>
    <row r="168" spans="1:8" x14ac:dyDescent="0.35">
      <c r="A168" s="1">
        <v>45861</v>
      </c>
      <c r="B168" t="s">
        <v>26</v>
      </c>
      <c r="C168">
        <v>97.182077629728028</v>
      </c>
      <c r="D168">
        <v>-0.19312060636457318</v>
      </c>
      <c r="E168">
        <v>-1.9832627800802083E-3</v>
      </c>
      <c r="F168">
        <v>-2.6563501630012532E-3</v>
      </c>
      <c r="G168" t="s">
        <v>36</v>
      </c>
      <c r="H168" t="s">
        <v>34</v>
      </c>
    </row>
    <row r="169" spans="1:8" x14ac:dyDescent="0.35">
      <c r="A169" s="1">
        <v>45860</v>
      </c>
      <c r="B169" t="s">
        <v>26</v>
      </c>
      <c r="C169">
        <v>97.375198236092601</v>
      </c>
      <c r="D169">
        <v>-0.46064031118699234</v>
      </c>
      <c r="E169">
        <v>-4.7082982885089386E-3</v>
      </c>
      <c r="F169">
        <v>-6.7308738292104486E-4</v>
      </c>
      <c r="G169" t="s">
        <v>36</v>
      </c>
      <c r="H169" t="s">
        <v>34</v>
      </c>
    </row>
    <row r="170" spans="1:8" x14ac:dyDescent="0.35">
      <c r="A170" s="1">
        <v>45859</v>
      </c>
      <c r="B170" t="s">
        <v>26</v>
      </c>
      <c r="C170">
        <v>97.835838547279593</v>
      </c>
      <c r="D170">
        <v>-0.1003984243963032</v>
      </c>
      <c r="E170">
        <v>-1.0251407191124162E-3</v>
      </c>
      <c r="F170">
        <v>4.0352109055878937E-3</v>
      </c>
      <c r="G170" t="s">
        <v>36</v>
      </c>
      <c r="H170" t="s">
        <v>34</v>
      </c>
    </row>
    <row r="171" spans="1:8" x14ac:dyDescent="0.35">
      <c r="A171" s="1">
        <v>45858</v>
      </c>
      <c r="B171" t="s">
        <v>26</v>
      </c>
      <c r="C171">
        <v>97.936236971675896</v>
      </c>
      <c r="D171">
        <v>1.3823322276010686E-2</v>
      </c>
      <c r="E171">
        <v>1.4116606975700385E-4</v>
      </c>
      <c r="F171">
        <v>5.06035162470031E-3</v>
      </c>
      <c r="G171" t="s">
        <v>36</v>
      </c>
      <c r="H171" t="s">
        <v>34</v>
      </c>
    </row>
    <row r="172" spans="1:8" x14ac:dyDescent="0.35">
      <c r="A172" s="1">
        <v>45857</v>
      </c>
      <c r="B172" t="s">
        <v>26</v>
      </c>
      <c r="C172">
        <v>97.922413649399886</v>
      </c>
      <c r="D172">
        <v>-0.5468593984653296</v>
      </c>
      <c r="E172">
        <v>-5.5536045056360228E-3</v>
      </c>
      <c r="F172">
        <v>4.9191855549433061E-3</v>
      </c>
      <c r="G172" t="s">
        <v>36</v>
      </c>
      <c r="H172" t="s">
        <v>34</v>
      </c>
    </row>
    <row r="173" spans="1:8" x14ac:dyDescent="0.35">
      <c r="A173" s="1">
        <v>45856</v>
      </c>
      <c r="B173" t="s">
        <v>26</v>
      </c>
      <c r="C173">
        <v>98.469273047865215</v>
      </c>
      <c r="D173">
        <v>-4.4358095515377727E-3</v>
      </c>
      <c r="E173">
        <v>-4.50456228673346E-5</v>
      </c>
      <c r="F173">
        <v>1.0472790060579329E-2</v>
      </c>
      <c r="G173" t="s">
        <v>36</v>
      </c>
      <c r="H173" t="s">
        <v>34</v>
      </c>
    </row>
    <row r="174" spans="1:8" x14ac:dyDescent="0.35">
      <c r="A174" s="1">
        <v>45855</v>
      </c>
      <c r="B174" t="s">
        <v>26</v>
      </c>
      <c r="C174">
        <v>98.473708857416753</v>
      </c>
      <c r="D174">
        <v>0.17669966691842376</v>
      </c>
      <c r="E174">
        <v>1.7976097988492423E-3</v>
      </c>
      <c r="F174">
        <v>1.0517835683446664E-2</v>
      </c>
      <c r="G174" t="s">
        <v>36</v>
      </c>
      <c r="H174" t="s">
        <v>34</v>
      </c>
    </row>
    <row r="175" spans="1:8" x14ac:dyDescent="0.35">
      <c r="A175" s="1">
        <v>45854</v>
      </c>
      <c r="B175" t="s">
        <v>26</v>
      </c>
      <c r="C175">
        <v>98.297009190498329</v>
      </c>
      <c r="D175">
        <v>-0.30202011557209119</v>
      </c>
      <c r="E175">
        <v>-3.0631144920764131E-3</v>
      </c>
      <c r="F175">
        <v>8.7202258845974212E-3</v>
      </c>
      <c r="G175" t="s">
        <v>36</v>
      </c>
      <c r="H175" t="s">
        <v>34</v>
      </c>
    </row>
    <row r="176" spans="1:8" x14ac:dyDescent="0.35">
      <c r="A176" s="1">
        <v>45853</v>
      </c>
      <c r="B176" t="s">
        <v>26</v>
      </c>
      <c r="C176">
        <v>98.59902930607042</v>
      </c>
      <c r="D176">
        <v>0.51921843311856719</v>
      </c>
      <c r="E176">
        <v>5.2938359943530688E-3</v>
      </c>
      <c r="F176">
        <v>1.1783340376673834E-2</v>
      </c>
      <c r="G176" t="s">
        <v>36</v>
      </c>
      <c r="H176" t="s">
        <v>34</v>
      </c>
    </row>
    <row r="177" spans="1:8" x14ac:dyDescent="0.35">
      <c r="A177" s="1">
        <v>45852</v>
      </c>
      <c r="B177" t="s">
        <v>26</v>
      </c>
      <c r="C177">
        <v>98.079810872951853</v>
      </c>
      <c r="D177">
        <v>2.8018853240041608E-3</v>
      </c>
      <c r="E177">
        <v>2.8568217494973069E-5</v>
      </c>
      <c r="F177">
        <v>6.4895043823207654E-3</v>
      </c>
      <c r="G177" t="s">
        <v>36</v>
      </c>
      <c r="H177" t="s">
        <v>34</v>
      </c>
    </row>
    <row r="178" spans="1:8" x14ac:dyDescent="0.35">
      <c r="A178" s="1">
        <v>45851</v>
      </c>
      <c r="B178" t="s">
        <v>26</v>
      </c>
      <c r="C178">
        <v>98.077008987627849</v>
      </c>
      <c r="D178">
        <v>4.3671597650813965E-3</v>
      </c>
      <c r="E178">
        <v>4.4529847301744141E-5</v>
      </c>
      <c r="F178">
        <v>6.4609361648257924E-3</v>
      </c>
      <c r="G178" t="s">
        <v>36</v>
      </c>
      <c r="H178" t="s">
        <v>34</v>
      </c>
    </row>
    <row r="179" spans="1:8" x14ac:dyDescent="0.35">
      <c r="A179" s="1">
        <v>45850</v>
      </c>
      <c r="B179" t="s">
        <v>26</v>
      </c>
      <c r="C179">
        <v>98.072641827862768</v>
      </c>
      <c r="D179">
        <v>0.23112149801352189</v>
      </c>
      <c r="E179">
        <v>2.3622026439731325E-3</v>
      </c>
      <c r="F179">
        <v>6.4164063175240482E-3</v>
      </c>
      <c r="G179" t="s">
        <v>36</v>
      </c>
      <c r="H179" t="s">
        <v>34</v>
      </c>
    </row>
    <row r="180" spans="1:8" x14ac:dyDescent="0.35">
      <c r="A180" s="1">
        <v>45849</v>
      </c>
      <c r="B180" t="s">
        <v>26</v>
      </c>
      <c r="C180">
        <v>97.841520329849246</v>
      </c>
      <c r="D180">
        <v>0.31431980893979983</v>
      </c>
      <c r="E180">
        <v>3.222893790254977E-3</v>
      </c>
      <c r="F180">
        <v>4.0542036735509157E-3</v>
      </c>
      <c r="G180" t="s">
        <v>36</v>
      </c>
      <c r="H180" t="s">
        <v>34</v>
      </c>
    </row>
    <row r="181" spans="1:8" x14ac:dyDescent="0.35">
      <c r="A181" s="1">
        <v>45848</v>
      </c>
      <c r="B181" t="s">
        <v>26</v>
      </c>
      <c r="C181">
        <v>97.527200520909446</v>
      </c>
      <c r="D181">
        <v>8.1007982946360357E-2</v>
      </c>
      <c r="E181">
        <v>8.3130988329593869E-4</v>
      </c>
      <c r="F181">
        <v>8.3130988329593869E-4</v>
      </c>
      <c r="G181" t="s">
        <v>36</v>
      </c>
      <c r="H181" t="s">
        <v>34</v>
      </c>
    </row>
  </sheetData>
  <phoneticPr fontId="3" type="noConversion"/>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35B9D-6C2F-4E64-BEE5-F44FA201ED11}">
  <dimension ref="A1:J31"/>
  <sheetViews>
    <sheetView topLeftCell="B1" workbookViewId="0">
      <selection activeCell="G22" sqref="A22:G31"/>
    </sheetView>
  </sheetViews>
  <sheetFormatPr defaultRowHeight="14.5" x14ac:dyDescent="0.35"/>
  <cols>
    <col min="1" max="1" width="10.6328125" bestFit="1" customWidth="1"/>
    <col min="2" max="2" width="79" bestFit="1" customWidth="1"/>
    <col min="3" max="5" width="80.7265625" bestFit="1" customWidth="1"/>
    <col min="6" max="6" width="16.1796875" bestFit="1" customWidth="1"/>
    <col min="7" max="7" width="12.90625" bestFit="1" customWidth="1"/>
    <col min="8" max="8" width="13.26953125" bestFit="1" customWidth="1"/>
    <col min="9" max="9" width="8.81640625" bestFit="1" customWidth="1"/>
    <col min="10" max="10" width="12.453125" bestFit="1" customWidth="1"/>
    <col min="11" max="11" width="13.453125" customWidth="1"/>
    <col min="12" max="13" width="13.26953125" bestFit="1" customWidth="1"/>
  </cols>
  <sheetData>
    <row r="1" spans="1:10" x14ac:dyDescent="0.35">
      <c r="A1" t="s">
        <v>1</v>
      </c>
      <c r="B1" t="s">
        <v>2</v>
      </c>
      <c r="C1" t="s">
        <v>3</v>
      </c>
      <c r="D1" t="s">
        <v>4</v>
      </c>
      <c r="E1" t="s">
        <v>5</v>
      </c>
      <c r="F1" t="s">
        <v>6</v>
      </c>
      <c r="G1" t="s">
        <v>0</v>
      </c>
      <c r="H1" t="s">
        <v>7</v>
      </c>
      <c r="I1" t="s">
        <v>8</v>
      </c>
      <c r="J1" t="s">
        <v>64</v>
      </c>
    </row>
    <row r="2" spans="1:10" x14ac:dyDescent="0.35">
      <c r="A2" t="s">
        <v>10</v>
      </c>
      <c r="B2" t="s">
        <v>115</v>
      </c>
      <c r="C2" t="s">
        <v>116</v>
      </c>
      <c r="D2" t="s">
        <v>117</v>
      </c>
      <c r="E2" t="s">
        <v>118</v>
      </c>
      <c r="F2" s="1">
        <v>45868.548495370371</v>
      </c>
      <c r="G2" t="s">
        <v>9</v>
      </c>
      <c r="H2">
        <v>71</v>
      </c>
      <c r="I2" t="s">
        <v>15</v>
      </c>
      <c r="J2" t="s">
        <v>12</v>
      </c>
    </row>
    <row r="3" spans="1:10" x14ac:dyDescent="0.35">
      <c r="A3" t="s">
        <v>10</v>
      </c>
      <c r="B3" t="s">
        <v>119</v>
      </c>
      <c r="C3" t="s">
        <v>120</v>
      </c>
      <c r="D3" t="s">
        <v>121</v>
      </c>
      <c r="E3" t="s">
        <v>122</v>
      </c>
      <c r="F3" s="1">
        <v>45868.543055555558</v>
      </c>
      <c r="G3" t="s">
        <v>9</v>
      </c>
      <c r="H3">
        <v>71</v>
      </c>
      <c r="I3" t="s">
        <v>15</v>
      </c>
      <c r="J3" t="s">
        <v>12</v>
      </c>
    </row>
    <row r="4" spans="1:10" x14ac:dyDescent="0.35">
      <c r="A4" t="s">
        <v>66</v>
      </c>
      <c r="B4" t="s">
        <v>123</v>
      </c>
      <c r="C4" t="s">
        <v>124</v>
      </c>
      <c r="D4" t="s">
        <v>125</v>
      </c>
      <c r="E4" t="s">
        <v>126</v>
      </c>
      <c r="F4" s="1">
        <v>45868.075706018521</v>
      </c>
      <c r="G4" t="s">
        <v>9</v>
      </c>
      <c r="H4">
        <v>86</v>
      </c>
      <c r="I4" t="s">
        <v>15</v>
      </c>
      <c r="J4" t="s">
        <v>16</v>
      </c>
    </row>
    <row r="5" spans="1:10" x14ac:dyDescent="0.35">
      <c r="A5" t="s">
        <v>14</v>
      </c>
      <c r="B5" t="s">
        <v>127</v>
      </c>
      <c r="C5" t="s">
        <v>128</v>
      </c>
      <c r="D5" t="s">
        <v>129</v>
      </c>
      <c r="E5" t="s">
        <v>130</v>
      </c>
      <c r="F5" s="1">
        <v>45868.003472222219</v>
      </c>
      <c r="G5" t="s">
        <v>9</v>
      </c>
      <c r="H5">
        <v>70</v>
      </c>
      <c r="I5" t="s">
        <v>15</v>
      </c>
      <c r="J5" t="s">
        <v>16</v>
      </c>
    </row>
    <row r="6" spans="1:10" x14ac:dyDescent="0.35">
      <c r="A6" t="s">
        <v>10</v>
      </c>
      <c r="B6" t="s">
        <v>131</v>
      </c>
      <c r="C6" t="s">
        <v>132</v>
      </c>
      <c r="D6" t="s">
        <v>133</v>
      </c>
      <c r="E6" t="s">
        <v>134</v>
      </c>
      <c r="F6" s="1">
        <v>45867.897222222222</v>
      </c>
      <c r="G6" t="s">
        <v>9</v>
      </c>
      <c r="H6">
        <v>76</v>
      </c>
      <c r="I6" t="s">
        <v>11</v>
      </c>
      <c r="J6" t="s">
        <v>53</v>
      </c>
    </row>
    <row r="7" spans="1:10" x14ac:dyDescent="0.35">
      <c r="A7" t="s">
        <v>44</v>
      </c>
      <c r="B7" t="s">
        <v>135</v>
      </c>
      <c r="C7" t="s">
        <v>136</v>
      </c>
      <c r="D7" t="s">
        <v>137</v>
      </c>
      <c r="E7" t="s">
        <v>138</v>
      </c>
      <c r="F7" s="1">
        <v>45867.8125</v>
      </c>
      <c r="G7" t="s">
        <v>9</v>
      </c>
      <c r="H7">
        <v>72</v>
      </c>
      <c r="I7" t="s">
        <v>15</v>
      </c>
      <c r="J7" t="s">
        <v>12</v>
      </c>
    </row>
    <row r="8" spans="1:10" x14ac:dyDescent="0.35">
      <c r="A8" t="s">
        <v>14</v>
      </c>
      <c r="B8" t="s">
        <v>139</v>
      </c>
      <c r="C8" t="s">
        <v>140</v>
      </c>
      <c r="D8" t="s">
        <v>141</v>
      </c>
      <c r="E8" t="s">
        <v>142</v>
      </c>
      <c r="F8" s="1">
        <v>45867.65625</v>
      </c>
      <c r="G8" t="s">
        <v>9</v>
      </c>
      <c r="H8">
        <v>72</v>
      </c>
      <c r="I8" t="s">
        <v>13</v>
      </c>
      <c r="J8" t="s">
        <v>12</v>
      </c>
    </row>
    <row r="9" spans="1:10" x14ac:dyDescent="0.35">
      <c r="A9" t="s">
        <v>44</v>
      </c>
      <c r="B9" t="s">
        <v>143</v>
      </c>
      <c r="C9" t="s">
        <v>144</v>
      </c>
      <c r="D9" t="s">
        <v>145</v>
      </c>
      <c r="E9" t="s">
        <v>146</v>
      </c>
      <c r="F9" s="1">
        <v>45867.611111111109</v>
      </c>
      <c r="G9" t="s">
        <v>9</v>
      </c>
      <c r="H9">
        <v>87</v>
      </c>
      <c r="I9" t="s">
        <v>13</v>
      </c>
      <c r="J9" t="s">
        <v>12</v>
      </c>
    </row>
    <row r="10" spans="1:10" x14ac:dyDescent="0.35">
      <c r="A10" t="s">
        <v>66</v>
      </c>
      <c r="B10" t="s">
        <v>147</v>
      </c>
      <c r="C10" t="s">
        <v>148</v>
      </c>
      <c r="D10" t="s">
        <v>149</v>
      </c>
      <c r="E10" t="s">
        <v>150</v>
      </c>
      <c r="F10" s="1">
        <v>45867.293506944443</v>
      </c>
      <c r="G10" t="s">
        <v>9</v>
      </c>
      <c r="H10">
        <v>87</v>
      </c>
      <c r="I10" t="s">
        <v>11</v>
      </c>
      <c r="J10" t="s">
        <v>16</v>
      </c>
    </row>
    <row r="11" spans="1:10" x14ac:dyDescent="0.35">
      <c r="A11" t="s">
        <v>66</v>
      </c>
      <c r="B11" t="s">
        <v>151</v>
      </c>
      <c r="C11" t="s">
        <v>152</v>
      </c>
      <c r="D11" t="s">
        <v>153</v>
      </c>
      <c r="E11" t="s">
        <v>154</v>
      </c>
      <c r="F11" s="1">
        <v>45867.291666666664</v>
      </c>
      <c r="G11" t="s">
        <v>9</v>
      </c>
      <c r="H11">
        <v>87</v>
      </c>
      <c r="I11" t="s">
        <v>15</v>
      </c>
      <c r="J11" t="s">
        <v>12</v>
      </c>
    </row>
    <row r="12" spans="1:10" x14ac:dyDescent="0.35">
      <c r="A12" t="s">
        <v>44</v>
      </c>
      <c r="B12" t="s">
        <v>155</v>
      </c>
      <c r="C12" t="s">
        <v>156</v>
      </c>
      <c r="D12" t="s">
        <v>157</v>
      </c>
      <c r="E12" t="s">
        <v>158</v>
      </c>
      <c r="F12" s="1">
        <v>45868.625694444447</v>
      </c>
      <c r="G12" t="s">
        <v>17</v>
      </c>
      <c r="H12">
        <v>88</v>
      </c>
      <c r="I12" t="s">
        <v>11</v>
      </c>
      <c r="J12" t="s">
        <v>12</v>
      </c>
    </row>
    <row r="13" spans="1:10" x14ac:dyDescent="0.35">
      <c r="A13" t="s">
        <v>10</v>
      </c>
      <c r="B13" t="s">
        <v>159</v>
      </c>
      <c r="C13" t="s">
        <v>160</v>
      </c>
      <c r="D13" t="s">
        <v>161</v>
      </c>
      <c r="E13" t="s">
        <v>162</v>
      </c>
      <c r="F13" s="1">
        <v>45868.387256944443</v>
      </c>
      <c r="G13" t="s">
        <v>17</v>
      </c>
      <c r="H13">
        <v>88</v>
      </c>
      <c r="I13" t="s">
        <v>13</v>
      </c>
      <c r="J13" t="s">
        <v>16</v>
      </c>
    </row>
    <row r="14" spans="1:10" x14ac:dyDescent="0.35">
      <c r="A14" t="s">
        <v>10</v>
      </c>
      <c r="B14" t="s">
        <v>163</v>
      </c>
      <c r="C14" t="s">
        <v>164</v>
      </c>
      <c r="D14" t="s">
        <v>165</v>
      </c>
      <c r="E14" t="s">
        <v>166</v>
      </c>
      <c r="F14" s="1">
        <v>45868.360439814816</v>
      </c>
      <c r="G14" t="s">
        <v>17</v>
      </c>
      <c r="H14">
        <v>83</v>
      </c>
      <c r="I14" t="s">
        <v>15</v>
      </c>
      <c r="J14" t="s">
        <v>16</v>
      </c>
    </row>
    <row r="15" spans="1:10" x14ac:dyDescent="0.35">
      <c r="A15" t="s">
        <v>10</v>
      </c>
      <c r="B15" t="s">
        <v>167</v>
      </c>
      <c r="C15" t="s">
        <v>168</v>
      </c>
      <c r="D15" t="s">
        <v>169</v>
      </c>
      <c r="E15" t="s">
        <v>170</v>
      </c>
      <c r="F15" s="1">
        <v>45868.335520833331</v>
      </c>
      <c r="G15" t="s">
        <v>17</v>
      </c>
      <c r="H15">
        <v>88</v>
      </c>
      <c r="I15" t="s">
        <v>13</v>
      </c>
      <c r="J15" t="s">
        <v>12</v>
      </c>
    </row>
    <row r="16" spans="1:10" x14ac:dyDescent="0.35">
      <c r="A16" t="s">
        <v>10</v>
      </c>
      <c r="B16" t="s">
        <v>171</v>
      </c>
      <c r="C16" t="s">
        <v>172</v>
      </c>
      <c r="D16" t="s">
        <v>173</v>
      </c>
      <c r="E16" t="s">
        <v>174</v>
      </c>
      <c r="F16" s="1">
        <v>45868.33488425926</v>
      </c>
      <c r="G16" t="s">
        <v>17</v>
      </c>
      <c r="H16">
        <v>88</v>
      </c>
      <c r="I16" t="s">
        <v>15</v>
      </c>
      <c r="J16" t="s">
        <v>12</v>
      </c>
    </row>
    <row r="17" spans="1:10" x14ac:dyDescent="0.35">
      <c r="A17" t="s">
        <v>44</v>
      </c>
      <c r="B17" t="s">
        <v>175</v>
      </c>
      <c r="C17" t="s">
        <v>176</v>
      </c>
      <c r="D17" t="s">
        <v>177</v>
      </c>
      <c r="E17" t="s">
        <v>178</v>
      </c>
      <c r="F17" s="1">
        <v>45868.276388888888</v>
      </c>
      <c r="G17" t="s">
        <v>17</v>
      </c>
      <c r="H17">
        <v>89</v>
      </c>
      <c r="I17" t="s">
        <v>11</v>
      </c>
      <c r="J17" t="s">
        <v>12</v>
      </c>
    </row>
    <row r="18" spans="1:10" x14ac:dyDescent="0.35">
      <c r="A18" t="s">
        <v>10</v>
      </c>
      <c r="B18" t="s">
        <v>179</v>
      </c>
      <c r="C18" t="s">
        <v>180</v>
      </c>
      <c r="D18" t="s">
        <v>181</v>
      </c>
      <c r="E18" t="s">
        <v>182</v>
      </c>
      <c r="F18" s="1">
        <v>45867.62431712963</v>
      </c>
      <c r="G18" t="s">
        <v>17</v>
      </c>
      <c r="H18">
        <v>75</v>
      </c>
      <c r="I18" t="s">
        <v>13</v>
      </c>
      <c r="J18" t="s">
        <v>12</v>
      </c>
    </row>
    <row r="19" spans="1:10" x14ac:dyDescent="0.35">
      <c r="A19" t="s">
        <v>66</v>
      </c>
      <c r="B19" t="s">
        <v>183</v>
      </c>
      <c r="C19" t="s">
        <v>184</v>
      </c>
      <c r="D19" t="s">
        <v>185</v>
      </c>
      <c r="E19" t="s">
        <v>186</v>
      </c>
      <c r="F19" s="1">
        <v>45867.448217592595</v>
      </c>
      <c r="G19" t="s">
        <v>17</v>
      </c>
      <c r="H19">
        <v>85</v>
      </c>
      <c r="I19" t="s">
        <v>15</v>
      </c>
      <c r="J19" t="s">
        <v>53</v>
      </c>
    </row>
    <row r="20" spans="1:10" x14ac:dyDescent="0.35">
      <c r="A20" t="s">
        <v>66</v>
      </c>
      <c r="B20" t="s">
        <v>187</v>
      </c>
      <c r="C20" t="s">
        <v>188</v>
      </c>
      <c r="D20" t="s">
        <v>189</v>
      </c>
      <c r="E20" t="s">
        <v>190</v>
      </c>
      <c r="F20" s="1">
        <v>45867.435057870367</v>
      </c>
      <c r="G20" t="s">
        <v>17</v>
      </c>
      <c r="H20">
        <v>75</v>
      </c>
      <c r="I20" t="s">
        <v>15</v>
      </c>
      <c r="J20" t="s">
        <v>12</v>
      </c>
    </row>
    <row r="21" spans="1:10" x14ac:dyDescent="0.35">
      <c r="A21" t="s">
        <v>44</v>
      </c>
      <c r="B21" t="s">
        <v>191</v>
      </c>
      <c r="C21" t="s">
        <v>192</v>
      </c>
      <c r="D21" t="s">
        <v>193</v>
      </c>
      <c r="E21" t="s">
        <v>194</v>
      </c>
      <c r="F21" s="1">
        <v>45867.305555555555</v>
      </c>
      <c r="G21" t="s">
        <v>17</v>
      </c>
      <c r="H21">
        <v>81</v>
      </c>
      <c r="I21" t="s">
        <v>15</v>
      </c>
      <c r="J21" t="s">
        <v>16</v>
      </c>
    </row>
    <row r="22" spans="1:10" x14ac:dyDescent="0.35">
      <c r="A22" t="s">
        <v>44</v>
      </c>
      <c r="B22" t="s">
        <v>195</v>
      </c>
      <c r="C22" t="s">
        <v>196</v>
      </c>
      <c r="D22" t="s">
        <v>197</v>
      </c>
      <c r="E22" t="s">
        <v>198</v>
      </c>
      <c r="F22" s="1">
        <v>45868.605555555558</v>
      </c>
      <c r="G22" t="s">
        <v>18</v>
      </c>
      <c r="H22">
        <v>77</v>
      </c>
      <c r="I22" t="s">
        <v>13</v>
      </c>
      <c r="J22" t="s">
        <v>12</v>
      </c>
    </row>
    <row r="23" spans="1:10" x14ac:dyDescent="0.35">
      <c r="A23" t="s">
        <v>10</v>
      </c>
      <c r="B23" t="s">
        <v>199</v>
      </c>
      <c r="C23" t="s">
        <v>200</v>
      </c>
      <c r="D23" t="s">
        <v>201</v>
      </c>
      <c r="E23" t="s">
        <v>202</v>
      </c>
      <c r="F23" s="1">
        <v>45868.489699074074</v>
      </c>
      <c r="G23" t="s">
        <v>18</v>
      </c>
      <c r="H23">
        <v>79</v>
      </c>
      <c r="I23" t="s">
        <v>13</v>
      </c>
      <c r="J23" t="s">
        <v>16</v>
      </c>
    </row>
    <row r="24" spans="1:10" x14ac:dyDescent="0.35">
      <c r="A24" t="s">
        <v>66</v>
      </c>
      <c r="B24" t="s">
        <v>203</v>
      </c>
      <c r="C24" t="s">
        <v>204</v>
      </c>
      <c r="D24" t="s">
        <v>205</v>
      </c>
      <c r="E24" t="s">
        <v>206</v>
      </c>
      <c r="F24" s="1">
        <v>45868.077233796299</v>
      </c>
      <c r="G24" t="s">
        <v>18</v>
      </c>
      <c r="H24">
        <v>70</v>
      </c>
      <c r="I24" t="s">
        <v>13</v>
      </c>
      <c r="J24" t="s">
        <v>16</v>
      </c>
    </row>
    <row r="25" spans="1:10" x14ac:dyDescent="0.35">
      <c r="A25" t="s">
        <v>44</v>
      </c>
      <c r="B25" t="s">
        <v>207</v>
      </c>
      <c r="C25" t="s">
        <v>208</v>
      </c>
      <c r="D25" t="s">
        <v>209</v>
      </c>
      <c r="E25" t="s">
        <v>210</v>
      </c>
      <c r="F25" s="1">
        <v>45867.995833333334</v>
      </c>
      <c r="G25" t="s">
        <v>18</v>
      </c>
      <c r="H25">
        <v>71</v>
      </c>
      <c r="I25" t="s">
        <v>13</v>
      </c>
      <c r="J25" t="s">
        <v>12</v>
      </c>
    </row>
    <row r="26" spans="1:10" x14ac:dyDescent="0.35">
      <c r="A26" t="s">
        <v>44</v>
      </c>
      <c r="B26" t="s">
        <v>211</v>
      </c>
      <c r="C26" t="s">
        <v>212</v>
      </c>
      <c r="D26" t="s">
        <v>213</v>
      </c>
      <c r="E26" t="s">
        <v>214</v>
      </c>
      <c r="F26" s="1">
        <v>45867.773611111108</v>
      </c>
      <c r="G26" t="s">
        <v>18</v>
      </c>
      <c r="H26">
        <v>85</v>
      </c>
      <c r="I26" t="s">
        <v>13</v>
      </c>
      <c r="J26" t="s">
        <v>53</v>
      </c>
    </row>
    <row r="27" spans="1:10" x14ac:dyDescent="0.35">
      <c r="A27" t="s">
        <v>44</v>
      </c>
      <c r="B27" t="s">
        <v>215</v>
      </c>
      <c r="C27" t="s">
        <v>216</v>
      </c>
      <c r="D27" t="s">
        <v>217</v>
      </c>
      <c r="E27" t="s">
        <v>218</v>
      </c>
      <c r="F27" s="1">
        <v>45867.694444444445</v>
      </c>
      <c r="G27" t="s">
        <v>18</v>
      </c>
      <c r="H27">
        <v>84</v>
      </c>
      <c r="I27" t="s">
        <v>13</v>
      </c>
      <c r="J27" t="s">
        <v>12</v>
      </c>
    </row>
    <row r="28" spans="1:10" x14ac:dyDescent="0.35">
      <c r="A28" t="s">
        <v>44</v>
      </c>
      <c r="B28" t="s">
        <v>219</v>
      </c>
      <c r="C28" t="s">
        <v>220</v>
      </c>
      <c r="D28" t="s">
        <v>221</v>
      </c>
      <c r="E28" t="s">
        <v>222</v>
      </c>
      <c r="F28" s="1">
        <v>45867.488194444442</v>
      </c>
      <c r="G28" t="s">
        <v>18</v>
      </c>
      <c r="H28">
        <v>83</v>
      </c>
      <c r="I28" t="s">
        <v>13</v>
      </c>
      <c r="J28" t="s">
        <v>12</v>
      </c>
    </row>
    <row r="29" spans="1:10" x14ac:dyDescent="0.35">
      <c r="A29" t="s">
        <v>44</v>
      </c>
      <c r="B29" t="s">
        <v>95</v>
      </c>
      <c r="C29" t="s">
        <v>223</v>
      </c>
      <c r="D29" t="s">
        <v>96</v>
      </c>
      <c r="E29" t="s">
        <v>97</v>
      </c>
      <c r="F29" s="1">
        <v>45867.414583333331</v>
      </c>
      <c r="G29" t="s">
        <v>18</v>
      </c>
      <c r="H29">
        <v>70</v>
      </c>
      <c r="I29" t="s">
        <v>15</v>
      </c>
      <c r="J29" t="s">
        <v>16</v>
      </c>
    </row>
    <row r="30" spans="1:10" x14ac:dyDescent="0.35">
      <c r="A30" t="s">
        <v>44</v>
      </c>
      <c r="B30" t="s">
        <v>98</v>
      </c>
      <c r="C30" t="s">
        <v>224</v>
      </c>
      <c r="D30" t="s">
        <v>99</v>
      </c>
      <c r="E30" t="s">
        <v>100</v>
      </c>
      <c r="F30" s="1">
        <v>45867.408333333333</v>
      </c>
      <c r="G30" t="s">
        <v>18</v>
      </c>
      <c r="H30">
        <v>88</v>
      </c>
      <c r="I30" t="s">
        <v>13</v>
      </c>
      <c r="J30" t="s">
        <v>12</v>
      </c>
    </row>
    <row r="31" spans="1:10" x14ac:dyDescent="0.35">
      <c r="A31" t="s">
        <v>14</v>
      </c>
      <c r="B31" t="s">
        <v>225</v>
      </c>
      <c r="C31" t="s">
        <v>226</v>
      </c>
      <c r="D31" t="s">
        <v>227</v>
      </c>
      <c r="E31" t="s">
        <v>228</v>
      </c>
      <c r="F31" s="1">
        <v>45866.681944444441</v>
      </c>
      <c r="G31" t="s">
        <v>18</v>
      </c>
      <c r="H31">
        <v>79</v>
      </c>
      <c r="I31" t="s">
        <v>15</v>
      </c>
      <c r="J31" t="s">
        <v>12</v>
      </c>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513C048-8552-4347-A196-920B342F117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report 8h30</vt:lpstr>
      <vt:lpstr>daily_8h30_time</vt:lpstr>
      <vt:lpstr>daily_8h30_mm</vt:lpstr>
      <vt:lpstr>news 8h30</vt:lpstr>
      <vt:lpstr>data 8h30</vt:lpstr>
      <vt:lpstr>daily_8h30_data</vt:lpstr>
      <vt:lpstr>daily_8h30_news</vt:lpstr>
      <vt:lpstr>'report 8h30'!Print_Area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Tuấn Bùi</dc:creator>
  <cp:lastModifiedBy>Tuấn Bùi</cp:lastModifiedBy>
  <cp:lastPrinted>2025-07-30T08:34:52Z</cp:lastPrinted>
  <dcterms:created xsi:type="dcterms:W3CDTF">2015-06-05T18:17:20Z</dcterms:created>
  <dcterms:modified xsi:type="dcterms:W3CDTF">2025-07-30T09:51:35Z</dcterms:modified>
</cp:coreProperties>
</file>